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F28" i="7" s="1"/>
  <c r="E27" i="7"/>
  <c r="F27" i="7" s="1"/>
  <c r="G27" i="7" s="1"/>
  <c r="E26" i="7"/>
  <c r="E25" i="7"/>
  <c r="F25" i="7" s="1"/>
  <c r="E24" i="7"/>
  <c r="F24" i="7" s="1"/>
  <c r="G24" i="7" s="1"/>
  <c r="E23" i="7"/>
  <c r="E22" i="7"/>
  <c r="E21" i="7"/>
  <c r="E20" i="7"/>
  <c r="F20" i="7" s="1"/>
  <c r="G20" i="7" s="1"/>
  <c r="E19" i="7"/>
  <c r="E18" i="7"/>
  <c r="E17" i="7"/>
  <c r="F17" i="7" s="1"/>
  <c r="E16" i="7"/>
  <c r="F16" i="7" s="1"/>
  <c r="G16" i="7" s="1"/>
  <c r="E15" i="7"/>
  <c r="F15" i="7" s="1"/>
  <c r="G15" i="7" s="1"/>
  <c r="E14" i="7"/>
  <c r="E13" i="7"/>
  <c r="F13" i="7" s="1"/>
  <c r="E12" i="7"/>
  <c r="F12" i="7" s="1"/>
  <c r="G12" i="7" s="1"/>
  <c r="E11" i="7"/>
  <c r="F11" i="7" s="1"/>
  <c r="E10" i="7"/>
  <c r="E9" i="7"/>
  <c r="F9" i="7" s="1"/>
  <c r="C7" i="7"/>
  <c r="F23" i="7"/>
  <c r="G23" i="7" s="1"/>
  <c r="F19" i="7"/>
  <c r="G19" i="7" s="1"/>
  <c r="F21" i="7"/>
  <c r="G28" i="7" l="1"/>
  <c r="F22" i="7"/>
  <c r="G22" i="7" s="1"/>
  <c r="F26" i="7"/>
  <c r="G26" i="7" s="1"/>
  <c r="G25" i="7"/>
  <c r="F10" i="7"/>
  <c r="G10" i="7" s="1"/>
  <c r="F14" i="7"/>
  <c r="G14" i="7" s="1"/>
  <c r="F7" i="7"/>
  <c r="G21" i="7"/>
  <c r="G9" i="7"/>
  <c r="G13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H19" i="6"/>
  <c r="F29" i="7"/>
  <c r="R29" i="3"/>
  <c r="H136" i="6"/>
  <c r="H110" i="6"/>
  <c r="H84" i="6"/>
  <c r="I84" i="6" s="1"/>
  <c r="H58" i="6"/>
  <c r="H32" i="6"/>
  <c r="H149" i="6"/>
  <c r="I149" i="6" s="1"/>
  <c r="H123" i="6"/>
  <c r="I123" i="6" s="1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BA3659" i="1"/>
  <c r="BA3658" i="1"/>
  <c r="BA3655" i="1"/>
  <c r="BA3654" i="1"/>
  <c r="BA1217" i="1"/>
  <c r="BA1216" i="1"/>
  <c r="BA808" i="1"/>
  <c r="BA681" i="1"/>
  <c r="BA350" i="1"/>
  <c r="BA349" i="1"/>
  <c r="BA342" i="1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7" i="2" l="1"/>
  <c r="L3" i="2"/>
  <c r="L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<sst xmlns="http://schemas.openxmlformats.org/spreadsheetml/2006/main" count="319" uniqueCount="86">
  <si>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</si>
  <si>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</si>
  <si>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</si>
  <si>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</si>
  <si>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</si>
  <si>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</si>
  <si>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</si>
  <si>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</si>
  <si>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</si>
  <si>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</si>
  <si>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</si>
  <si>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</si>
  <si>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</si>
  <si>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</si>
  <si>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</si>
  <si>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</si>
  <si>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</si>
  <si>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</si>
  <si>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</si>
  <si>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</si>
  <si>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</si>
  <si>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</si>
  <si>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</si>
  <si>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</si>
  <si>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</si>
  <si>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</si>
  <si>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</si>
  <si>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</si>
  <si>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</si>
  <si>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</si>
  <si>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</si>
  <si>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</si>
  <si>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</si>
  <si>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</si>
  <si>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</si>
  <si>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</si>
  <si>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</si>
  <si>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</si>
  <si>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</si>
  <si>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</si>
  <si>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</si>
  <si>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</si>
  <si>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</si>
  <si>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</si>
  <si>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</si>
  <si>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</si>
  <si>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</si>
  <si>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</si>
  <si>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</si>
  <si>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</si>
  <si>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</si>
  <si>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</si>
  <si>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</si>
  <si>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</si>
  <si>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</si>
  <si>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</si>
  <si>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</si>
  <si>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</si>
  <si>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</si>
  <si>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</si>
  <si>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</si>
  <si>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</si>
  <si>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</si>
  <si>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</si>
  <si>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</si>
  <si>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</si>
  <si>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</si>
  <si>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</si>
  <si>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</si>
  <si>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</si>
  <si>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</si>
  <si>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</si>
  <si>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</si>
  <si>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</si>
  <si>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</si>
  <si>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P662611</t>
  </si>
  <si>
    <t>BALROS S.A.,</t>
  </si>
  <si>
    <t>30-71196332-0</t>
  </si>
  <si>
    <t>28503408-30094083080511</t>
  </si>
  <si>
    <t xml:space="preserve">Bonificación </t>
  </si>
  <si>
    <t>Detalle de Obligaciones Regularizadas - Obligaciones Impositivas</t>
  </si>
  <si>
    <t>Iva</t>
  </si>
  <si>
    <t>2021/12</t>
  </si>
  <si>
    <t>Pagado</t>
  </si>
  <si>
    <t>Pendiente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</si>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</sst>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4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</fonts>
  <fills count="19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tabSelected="1" workbookViewId="0">
      <pane ySplit="3" topLeftCell="A13" activePane="bottomLeft" state="frozen"/>
      <selection pane="bottomLeft" activeCell="L24" sqref="L24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00" t="s">
        <v>31</v>
      </c>
      <c r="C2" s="102" t="s">
        <v>60</v>
      </c>
      <c r="D2" s="102" t="s">
        <v>61</v>
      </c>
      <c r="E2" s="100" t="s">
        <v>39</v>
      </c>
      <c r="F2" s="100" t="s">
        <v>58</v>
      </c>
      <c r="G2" s="100" t="s">
        <v>62</v>
      </c>
      <c r="H2" s="104" t="s">
        <v>34</v>
      </c>
      <c r="I2" s="98" t="s">
        <v>32</v>
      </c>
      <c r="J2" s="106" t="s">
        <v>59</v>
      </c>
      <c r="L2" s="94" t="s">
        <v>40</v>
      </c>
      <c r="M2" s="96">
        <v>0.12</v>
      </c>
      <c r="N2" s="8" t="s">
        <v>43</v>
      </c>
    </row>
    <row r="3" spans="2:19" ht="15.75" thickBot="1">
      <c r="B3" s="101"/>
      <c r="C3" s="103"/>
      <c r="D3" s="103"/>
      <c r="E3" s="101"/>
      <c r="F3" s="101"/>
      <c r="G3" s="101"/>
      <c r="H3" s="105"/>
      <c r="I3" s="99"/>
      <c r="J3" s="107"/>
      <c r="L3" s="95"/>
      <c r="M3" s="97"/>
      <c r="N3" s="9">
        <f>AVERAGEIF(O:O,P1,O:O)</f>
        <v>0.11771821485859711</v>
      </c>
    </row>
    <row r="4" spans="2:19">
      <c r="B4" s="31">
        <v>44105</v>
      </c>
      <c r="C4" s="34">
        <v>93162.89</v>
      </c>
      <c r="D4" s="35">
        <v>10845.15</v>
      </c>
      <c r="E4" s="7">
        <v>44139</v>
      </c>
      <c r="F4" s="5">
        <v>93162.89</v>
      </c>
      <c r="G4" s="5"/>
      <c r="H4" s="73">
        <f>IFERROR(IF(DAY(E4)&lt;21,EDATE(E4,-1)-DAY(E4)+1,(EDATE(E4,0)-DAY(E4)+1)),"")</f>
        <v>44105</v>
      </c>
      <c r="I4" s="36">
        <f>IFERROR((D4/C4)*F4,"")</f>
        <v>10845.15</v>
      </c>
      <c r="J4" s="37">
        <f>C4-F4-G4</f>
        <v>0</v>
      </c>
      <c r="K4" s="3"/>
      <c r="L4" s="3"/>
      <c r="M4" s="3"/>
      <c r="N4" s="27"/>
      <c r="O4" s="12">
        <f>IFERROR(+D4/C4,0)</f>
        <v>0.11641062229821338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10845.15</v>
      </c>
    </row>
    <row r="5" spans="2:19">
      <c r="B5" s="31">
        <v>44136</v>
      </c>
      <c r="C5" s="34">
        <v>93546.9</v>
      </c>
      <c r="D5" s="35">
        <v>10698.57</v>
      </c>
      <c r="E5" s="7">
        <v>44174</v>
      </c>
      <c r="F5" s="5">
        <v>93546.9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10698.57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0.11436584216045642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10698.57</v>
      </c>
    </row>
    <row r="6" spans="2:19">
      <c r="B6" s="31">
        <v>44166</v>
      </c>
      <c r="C6" s="34">
        <v>202020.39</v>
      </c>
      <c r="D6" s="35">
        <v>23100.45</v>
      </c>
      <c r="E6" s="7">
        <v>44207</v>
      </c>
      <c r="F6" s="5">
        <v>202020.39</v>
      </c>
      <c r="G6" s="6"/>
      <c r="H6" s="73">
        <f t="shared" si="2"/>
        <v>44166</v>
      </c>
      <c r="I6" s="36">
        <f t="shared" si="3"/>
        <v>23100.45</v>
      </c>
      <c r="J6" s="37">
        <f t="shared" si="4"/>
        <v>0</v>
      </c>
      <c r="K6" s="3"/>
      <c r="L6" s="3"/>
      <c r="M6" s="3"/>
      <c r="N6" s="27"/>
      <c r="O6" s="12">
        <f t="shared" si="5"/>
        <v>0.11434712110000381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23100.45</v>
      </c>
    </row>
    <row r="7" spans="2:19">
      <c r="B7" s="31">
        <v>44197</v>
      </c>
      <c r="C7" s="34">
        <v>52071.39</v>
      </c>
      <c r="D7" s="35">
        <v>5918.09</v>
      </c>
      <c r="E7" s="7">
        <v>44235</v>
      </c>
      <c r="F7" s="5">
        <v>52071.39</v>
      </c>
      <c r="G7" s="6"/>
      <c r="H7" s="73">
        <f t="shared" si="2"/>
        <v>44197</v>
      </c>
      <c r="I7" s="36">
        <f t="shared" si="3"/>
        <v>5918.09</v>
      </c>
      <c r="J7" s="37">
        <f t="shared" si="4"/>
        <v>0</v>
      </c>
      <c r="K7" s="3"/>
      <c r="L7" s="3"/>
      <c r="M7" s="3"/>
      <c r="N7" s="27"/>
      <c r="O7" s="12">
        <f t="shared" si="5"/>
        <v>0.11365339008618745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5918.09</v>
      </c>
    </row>
    <row r="8" spans="2:19">
      <c r="B8" s="31">
        <v>44228</v>
      </c>
      <c r="C8" s="34">
        <v>89431.79</v>
      </c>
      <c r="D8" s="35">
        <v>10183.26</v>
      </c>
      <c r="E8" s="7">
        <v>44264</v>
      </c>
      <c r="F8" s="5">
        <v>89431.79</v>
      </c>
      <c r="G8" s="6"/>
      <c r="H8" s="73">
        <f t="shared" si="2"/>
        <v>44228</v>
      </c>
      <c r="I8" s="36">
        <f t="shared" si="3"/>
        <v>10183.26</v>
      </c>
      <c r="J8" s="37">
        <f t="shared" si="4"/>
        <v>0</v>
      </c>
      <c r="K8" s="3"/>
      <c r="L8" s="3"/>
      <c r="M8" s="3"/>
      <c r="N8" s="27"/>
      <c r="O8" s="12">
        <f t="shared" si="5"/>
        <v>0.11386622139621717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10183.26</v>
      </c>
    </row>
    <row r="9" spans="2:19">
      <c r="B9" s="31">
        <v>44256</v>
      </c>
      <c r="C9" s="34">
        <v>87776.960000000006</v>
      </c>
      <c r="D9" s="35">
        <v>10031.540000000001</v>
      </c>
      <c r="E9" s="7">
        <v>44292</v>
      </c>
      <c r="F9" s="5">
        <v>87776.960000000006</v>
      </c>
      <c r="G9" s="6"/>
      <c r="H9" s="73">
        <f t="shared" si="2"/>
        <v>44256</v>
      </c>
      <c r="I9" s="36">
        <f t="shared" si="3"/>
        <v>10031.540000000001</v>
      </c>
      <c r="J9" s="37">
        <f t="shared" si="4"/>
        <v>0</v>
      </c>
      <c r="K9" s="3"/>
      <c r="L9" s="3"/>
      <c r="M9" s="3"/>
      <c r="N9" s="27"/>
      <c r="O9" s="12">
        <f t="shared" si="5"/>
        <v>0.11428443181445336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10031.540000000001</v>
      </c>
    </row>
    <row r="10" spans="2:19">
      <c r="B10" s="31">
        <v>44287</v>
      </c>
      <c r="C10" s="34">
        <v>118006.83</v>
      </c>
      <c r="D10" s="35">
        <v>13569.08</v>
      </c>
      <c r="E10" s="7">
        <v>44320</v>
      </c>
      <c r="F10" s="5">
        <v>118006.83</v>
      </c>
      <c r="G10" s="6"/>
      <c r="H10" s="73">
        <f t="shared" si="2"/>
        <v>44287</v>
      </c>
      <c r="I10" s="36">
        <f t="shared" si="3"/>
        <v>13569.08</v>
      </c>
      <c r="J10" s="37">
        <f t="shared" si="4"/>
        <v>0</v>
      </c>
      <c r="K10" s="3"/>
      <c r="L10" s="3"/>
      <c r="M10" s="3"/>
      <c r="N10" s="27"/>
      <c r="O10" s="12">
        <f t="shared" si="5"/>
        <v>0.11498554787040716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13569.08</v>
      </c>
    </row>
    <row r="11" spans="2:19">
      <c r="B11" s="31">
        <v>44317</v>
      </c>
      <c r="C11" s="34">
        <v>121806.18</v>
      </c>
      <c r="D11" s="35">
        <v>14001.12</v>
      </c>
      <c r="E11" s="7">
        <v>44355</v>
      </c>
      <c r="F11" s="5">
        <v>121806.18</v>
      </c>
      <c r="G11" s="6"/>
      <c r="H11" s="73">
        <f t="shared" si="2"/>
        <v>44317</v>
      </c>
      <c r="I11" s="36">
        <f t="shared" si="3"/>
        <v>14001.12</v>
      </c>
      <c r="J11" s="37">
        <f t="shared" si="4"/>
        <v>0</v>
      </c>
      <c r="K11" s="3"/>
      <c r="L11" s="3"/>
      <c r="M11" s="3"/>
      <c r="N11" s="27"/>
      <c r="O11" s="12">
        <f t="shared" si="5"/>
        <v>0.11494589190794754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14001.12</v>
      </c>
    </row>
    <row r="12" spans="2:19">
      <c r="B12" s="31">
        <v>44348</v>
      </c>
      <c r="C12" s="34">
        <v>183275.16</v>
      </c>
      <c r="D12" s="35">
        <v>21132.23</v>
      </c>
      <c r="E12" s="7">
        <v>44389</v>
      </c>
      <c r="F12" s="5">
        <v>183275.16</v>
      </c>
      <c r="G12" s="6"/>
      <c r="H12" s="73">
        <f t="shared" si="2"/>
        <v>44348</v>
      </c>
      <c r="I12" s="36">
        <f t="shared" si="3"/>
        <v>21132.23</v>
      </c>
      <c r="J12" s="37">
        <f t="shared" si="4"/>
        <v>0</v>
      </c>
      <c r="K12" s="3"/>
      <c r="L12" s="3"/>
      <c r="M12" s="3"/>
      <c r="N12" s="27"/>
      <c r="O12" s="12">
        <f t="shared" si="5"/>
        <v>0.11530329587490197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21132.23</v>
      </c>
    </row>
    <row r="13" spans="2:19">
      <c r="B13" s="31">
        <v>44378</v>
      </c>
      <c r="C13" s="34">
        <v>121923.87</v>
      </c>
      <c r="D13" s="35">
        <v>16654.82</v>
      </c>
      <c r="E13" s="7">
        <v>44413</v>
      </c>
      <c r="F13" s="5">
        <v>121923.87</v>
      </c>
      <c r="G13" s="6"/>
      <c r="H13" s="73">
        <f t="shared" si="2"/>
        <v>44378</v>
      </c>
      <c r="I13" s="36">
        <f t="shared" si="3"/>
        <v>16654.82</v>
      </c>
      <c r="J13" s="37">
        <f t="shared" si="4"/>
        <v>0</v>
      </c>
      <c r="K13" s="3"/>
      <c r="L13" s="3"/>
      <c r="M13" s="3"/>
      <c r="N13" s="27"/>
      <c r="O13" s="12">
        <f t="shared" si="5"/>
        <v>0.13660015877120699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16654.82</v>
      </c>
    </row>
    <row r="14" spans="2:19">
      <c r="B14" s="31">
        <v>44409</v>
      </c>
      <c r="C14" s="34">
        <v>122159.91</v>
      </c>
      <c r="D14" s="35">
        <v>16682.3</v>
      </c>
      <c r="E14" s="7">
        <v>44446</v>
      </c>
      <c r="F14" s="5">
        <v>122159.91</v>
      </c>
      <c r="G14" s="6"/>
      <c r="H14" s="73">
        <f t="shared" si="2"/>
        <v>44409</v>
      </c>
      <c r="I14" s="36">
        <f t="shared" si="3"/>
        <v>16682.3</v>
      </c>
      <c r="J14" s="37">
        <f t="shared" si="4"/>
        <v>0</v>
      </c>
      <c r="K14" s="3"/>
      <c r="L14" s="3"/>
      <c r="M14" s="3"/>
      <c r="N14" s="27"/>
      <c r="O14" s="12">
        <f t="shared" si="5"/>
        <v>0.13656116806241916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16682.3</v>
      </c>
    </row>
    <row r="15" spans="2:19">
      <c r="B15" s="31">
        <v>44440</v>
      </c>
      <c r="C15" s="34">
        <v>128973.14</v>
      </c>
      <c r="D15" s="35">
        <v>17528.599999999999</v>
      </c>
      <c r="E15" s="7">
        <v>44473</v>
      </c>
      <c r="F15" s="5">
        <v>128973.14</v>
      </c>
      <c r="G15" s="6"/>
      <c r="H15" s="73">
        <f t="shared" si="2"/>
        <v>44440</v>
      </c>
      <c r="I15" s="36">
        <f t="shared" si="3"/>
        <v>17528.599999999999</v>
      </c>
      <c r="J15" s="37">
        <f t="shared" si="4"/>
        <v>0</v>
      </c>
      <c r="K15" s="3"/>
      <c r="L15" s="3"/>
      <c r="M15" s="3"/>
      <c r="N15" s="27"/>
      <c r="O15" s="12">
        <f t="shared" si="5"/>
        <v>0.13590891870974064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17528.599999999999</v>
      </c>
    </row>
    <row r="16" spans="2:19">
      <c r="B16" s="31">
        <v>44470</v>
      </c>
      <c r="C16" s="34">
        <v>133005.09</v>
      </c>
      <c r="D16" s="35">
        <v>15278.21</v>
      </c>
      <c r="E16" s="7">
        <v>44504</v>
      </c>
      <c r="F16" s="5">
        <v>133005.09</v>
      </c>
      <c r="G16" s="6"/>
      <c r="H16" s="73">
        <f t="shared" si="2"/>
        <v>44470</v>
      </c>
      <c r="I16" s="36">
        <f t="shared" si="3"/>
        <v>15278.21</v>
      </c>
      <c r="J16" s="37">
        <f t="shared" si="4"/>
        <v>0</v>
      </c>
      <c r="K16" s="3"/>
      <c r="L16" s="3"/>
      <c r="M16" s="3"/>
      <c r="N16" s="27"/>
      <c r="O16" s="12">
        <f t="shared" si="5"/>
        <v>0.11486936327023274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15278.21</v>
      </c>
    </row>
    <row r="17" spans="2:19">
      <c r="B17" s="31">
        <v>44501</v>
      </c>
      <c r="C17" s="34">
        <v>133180.12</v>
      </c>
      <c r="D17" s="35">
        <v>15277.78</v>
      </c>
      <c r="E17" s="7">
        <v>44539</v>
      </c>
      <c r="F17" s="5">
        <v>133180.12</v>
      </c>
      <c r="G17" s="6"/>
      <c r="H17" s="73">
        <f t="shared" si="2"/>
        <v>44501</v>
      </c>
      <c r="I17" s="36">
        <f t="shared" si="3"/>
        <v>15277.78</v>
      </c>
      <c r="J17" s="37">
        <f t="shared" si="4"/>
        <v>0</v>
      </c>
      <c r="K17" s="3"/>
      <c r="L17" s="3"/>
      <c r="M17" s="3"/>
      <c r="N17" s="27"/>
      <c r="O17" s="12">
        <f t="shared" si="5"/>
        <v>0.11471516920092879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15277.78</v>
      </c>
    </row>
    <row r="18" spans="2:19">
      <c r="B18" s="31">
        <v>44531</v>
      </c>
      <c r="C18" s="34">
        <v>186580.34</v>
      </c>
      <c r="D18" s="35">
        <v>21497.45</v>
      </c>
      <c r="E18" s="7">
        <v>44565</v>
      </c>
      <c r="F18" s="5">
        <v>186580.34</v>
      </c>
      <c r="G18" s="6"/>
      <c r="H18" s="73">
        <f t="shared" si="2"/>
        <v>44531</v>
      </c>
      <c r="I18" s="36">
        <f t="shared" si="3"/>
        <v>21497.45</v>
      </c>
      <c r="J18" s="37">
        <f t="shared" si="4"/>
        <v>0</v>
      </c>
      <c r="K18" s="3"/>
      <c r="L18" s="3"/>
      <c r="M18" s="3"/>
      <c r="N18" s="27"/>
      <c r="O18" s="12">
        <f t="shared" si="5"/>
        <v>0.11521819501454442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21497.45</v>
      </c>
    </row>
    <row r="19" spans="2:19">
      <c r="B19" s="31">
        <v>44562</v>
      </c>
      <c r="C19" s="34">
        <v>178355.36</v>
      </c>
      <c r="D19" s="35">
        <v>20562.48</v>
      </c>
      <c r="E19" s="7">
        <v>44600</v>
      </c>
      <c r="F19" s="5">
        <v>178355.36</v>
      </c>
      <c r="G19" s="6"/>
      <c r="H19" s="73">
        <f t="shared" si="2"/>
        <v>44562</v>
      </c>
      <c r="I19" s="36">
        <f t="shared" si="3"/>
        <v>20562.48</v>
      </c>
      <c r="J19" s="37">
        <f t="shared" si="4"/>
        <v>0</v>
      </c>
      <c r="K19" s="3"/>
      <c r="L19" s="3"/>
      <c r="M19" s="3"/>
      <c r="N19" s="27"/>
      <c r="O19" s="12">
        <f t="shared" si="5"/>
        <v>0.11528938631280833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20562.48</v>
      </c>
    </row>
    <row r="20" spans="2:19">
      <c r="B20" s="31">
        <v>44593</v>
      </c>
      <c r="C20" s="34">
        <v>153896.5</v>
      </c>
      <c r="D20" s="35">
        <v>17863.689999999999</v>
      </c>
      <c r="E20" s="7">
        <v>44627</v>
      </c>
      <c r="F20" s="5">
        <v>153896.5</v>
      </c>
      <c r="G20" s="6"/>
      <c r="H20" s="73">
        <f t="shared" si="2"/>
        <v>44593</v>
      </c>
      <c r="I20" s="36">
        <f t="shared" si="3"/>
        <v>17863.689999999999</v>
      </c>
      <c r="J20" s="37">
        <f t="shared" si="4"/>
        <v>0</v>
      </c>
      <c r="K20" s="3"/>
      <c r="L20" s="3"/>
      <c r="M20" s="3"/>
      <c r="N20" s="27"/>
      <c r="O20" s="12">
        <f t="shared" si="5"/>
        <v>0.11607599912928493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17863.689999999999</v>
      </c>
    </row>
    <row r="21" spans="2:19">
      <c r="B21" s="31">
        <v>44621</v>
      </c>
      <c r="C21" s="34">
        <v>154980.14000000001</v>
      </c>
      <c r="D21" s="35">
        <v>17974.3</v>
      </c>
      <c r="E21" s="7">
        <v>44657</v>
      </c>
      <c r="F21" s="5">
        <v>154980.14000000001</v>
      </c>
      <c r="G21" s="6"/>
      <c r="H21" s="73">
        <f t="shared" si="2"/>
        <v>44621</v>
      </c>
      <c r="I21" s="36">
        <f t="shared" si="3"/>
        <v>17974.3</v>
      </c>
      <c r="J21" s="37">
        <f t="shared" si="4"/>
        <v>0</v>
      </c>
      <c r="K21" s="3"/>
      <c r="L21" s="3"/>
      <c r="M21" s="3"/>
      <c r="N21" s="27"/>
      <c r="O21" s="12">
        <f t="shared" si="5"/>
        <v>0.11597808596636962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17974.3</v>
      </c>
    </row>
    <row r="22" spans="2:19">
      <c r="B22" s="31">
        <v>44652</v>
      </c>
      <c r="C22" s="34">
        <v>195700.13</v>
      </c>
      <c r="D22" s="35">
        <v>22586.34</v>
      </c>
      <c r="E22" s="7">
        <v>44683</v>
      </c>
      <c r="F22" s="5">
        <v>195700.13</v>
      </c>
      <c r="G22" s="6"/>
      <c r="H22" s="73">
        <f t="shared" si="2"/>
        <v>44652</v>
      </c>
      <c r="I22" s="36">
        <f t="shared" si="3"/>
        <v>22586.34</v>
      </c>
      <c r="J22" s="37">
        <f t="shared" si="4"/>
        <v>0</v>
      </c>
      <c r="K22" s="3"/>
      <c r="L22" s="3"/>
      <c r="M22" s="3"/>
      <c r="N22" s="27"/>
      <c r="O22" s="12">
        <f t="shared" si="5"/>
        <v>0.11541300458001739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22586.34</v>
      </c>
    </row>
    <row r="23" spans="2:19">
      <c r="B23" s="31">
        <v>44682</v>
      </c>
      <c r="C23" s="34">
        <v>193086.99</v>
      </c>
      <c r="D23" s="35">
        <v>22342.75</v>
      </c>
      <c r="E23" s="7">
        <v>44720</v>
      </c>
      <c r="F23" s="5">
        <v>193086.99</v>
      </c>
      <c r="G23" s="6"/>
      <c r="H23" s="73">
        <f t="shared" si="2"/>
        <v>44682</v>
      </c>
      <c r="I23" s="36">
        <f t="shared" si="3"/>
        <v>22342.75</v>
      </c>
      <c r="J23" s="37">
        <f t="shared" si="4"/>
        <v>0</v>
      </c>
      <c r="K23" s="3"/>
      <c r="L23" s="3"/>
      <c r="M23" s="3"/>
      <c r="N23" s="27"/>
      <c r="O23" s="12">
        <f t="shared" si="5"/>
        <v>0.11571338907919172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22342.75</v>
      </c>
    </row>
    <row r="24" spans="2:19">
      <c r="B24" s="31">
        <v>44713</v>
      </c>
      <c r="C24" s="34">
        <v>296036.56</v>
      </c>
      <c r="D24" s="35">
        <v>34071.839999999997</v>
      </c>
      <c r="E24" s="7">
        <v>44748</v>
      </c>
      <c r="F24" s="5">
        <v>296036.56</v>
      </c>
      <c r="G24" s="6"/>
      <c r="H24" s="73">
        <f t="shared" si="2"/>
        <v>44713</v>
      </c>
      <c r="I24" s="36">
        <f t="shared" si="3"/>
        <v>34071.839999999997</v>
      </c>
      <c r="J24" s="37">
        <f t="shared" si="4"/>
        <v>0</v>
      </c>
      <c r="K24" s="3"/>
      <c r="L24" s="3"/>
      <c r="M24" s="3"/>
      <c r="N24" s="27"/>
      <c r="O24" s="12">
        <f t="shared" si="5"/>
        <v>0.11509335198328205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34071.839999999997</v>
      </c>
    </row>
    <row r="25" spans="2:19">
      <c r="B25" s="31">
        <v>44743</v>
      </c>
      <c r="C25" s="34">
        <v>195842</v>
      </c>
      <c r="D25" s="35">
        <v>22641.23</v>
      </c>
      <c r="E25" s="7">
        <v>44774</v>
      </c>
      <c r="F25" s="5">
        <v>195842</v>
      </c>
      <c r="G25" s="6"/>
      <c r="H25" s="73">
        <f t="shared" si="2"/>
        <v>44743</v>
      </c>
      <c r="I25" s="36">
        <f t="shared" si="3"/>
        <v>22641.23</v>
      </c>
      <c r="J25" s="37">
        <f t="shared" si="4"/>
        <v>0</v>
      </c>
      <c r="K25" s="3"/>
      <c r="L25" s="3"/>
      <c r="M25" s="3"/>
      <c r="N25" s="27"/>
      <c r="O25" s="12">
        <f t="shared" si="5"/>
        <v>0.11560967514629139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22641.23</v>
      </c>
    </row>
    <row r="26" spans="2:19">
      <c r="B26" s="31">
        <v>44774</v>
      </c>
      <c r="C26" s="34">
        <v>194046</v>
      </c>
      <c r="D26" s="35">
        <v>22260.268467965372</v>
      </c>
      <c r="E26" s="7">
        <v>44812</v>
      </c>
      <c r="F26" s="5">
        <v>194046</v>
      </c>
      <c r="G26" s="6"/>
      <c r="H26" s="73">
        <f t="shared" si="2"/>
        <v>44774</v>
      </c>
      <c r="I26" s="36">
        <f t="shared" si="3"/>
        <v>22260.268467965372</v>
      </c>
      <c r="J26" s="37">
        <f t="shared" si="4"/>
        <v>0</v>
      </c>
      <c r="K26" s="3"/>
      <c r="L26" s="3"/>
      <c r="M26" s="3"/>
      <c r="N26" s="27"/>
      <c r="O26" s="12">
        <f t="shared" si="5"/>
        <v>0.11471645108873861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22260.268467965372</v>
      </c>
    </row>
    <row r="27" spans="2:19">
      <c r="B27" s="31">
        <v>44805</v>
      </c>
      <c r="C27" s="34">
        <v>198208.28</v>
      </c>
      <c r="D27" s="35">
        <v>22855.88748738811</v>
      </c>
      <c r="E27" s="7">
        <v>44838</v>
      </c>
      <c r="F27" s="5">
        <v>198208.28</v>
      </c>
      <c r="G27" s="6"/>
      <c r="H27" s="73">
        <f t="shared" si="2"/>
        <v>44805</v>
      </c>
      <c r="I27" s="36">
        <f t="shared" si="3"/>
        <v>22855.88748738811</v>
      </c>
      <c r="J27" s="37">
        <f t="shared" si="4"/>
        <v>0</v>
      </c>
      <c r="K27" s="3"/>
      <c r="L27" s="3"/>
      <c r="M27" s="3"/>
      <c r="N27" s="27"/>
      <c r="O27" s="12">
        <f t="shared" si="5"/>
        <v>0.11531247578248553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22855.88748738811</v>
      </c>
    </row>
    <row r="28" spans="2:19">
      <c r="B28" s="31">
        <v>44835</v>
      </c>
      <c r="C28" s="34"/>
      <c r="D28" s="35"/>
      <c r="E28" s="7"/>
      <c r="F28" s="5"/>
      <c r="G28" s="6"/>
      <c r="H28" s="73" t="str">
        <f t="shared" si="2"/>
        <v/>
      </c>
      <c r="I28" s="36" t="str">
        <f t="shared" si="3"/>
        <v/>
      </c>
      <c r="J28" s="37">
        <f t="shared" si="4"/>
        <v>0</v>
      </c>
      <c r="K28" s="30"/>
      <c r="L28" s="3"/>
      <c r="M28" s="3"/>
      <c r="N28" s="27"/>
      <c r="O28" s="12">
        <f t="shared" si="5"/>
        <v>0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0</v>
      </c>
    </row>
    <row r="29" spans="2:19">
      <c r="B29" s="31">
        <v>44866</v>
      </c>
      <c r="C29" s="34"/>
      <c r="D29" s="35"/>
      <c r="E29" s="7"/>
      <c r="F29" s="5"/>
      <c r="G29" s="6"/>
      <c r="H29" s="73" t="str">
        <f t="shared" si="2"/>
        <v/>
      </c>
      <c r="I29" s="36" t="str">
        <f t="shared" si="3"/>
        <v/>
      </c>
      <c r="J29" s="37">
        <f t="shared" si="4"/>
        <v>0</v>
      </c>
      <c r="N29" s="2"/>
      <c r="O29" s="12">
        <f t="shared" ref="O29:O42" si="8">IFERROR(+D29/C29,0)</f>
        <v>0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0</v>
      </c>
    </row>
    <row r="30" spans="2:19">
      <c r="B30" s="31">
        <v>44896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0</v>
      </c>
    </row>
    <row r="31" spans="2:19">
      <c r="B31" s="31">
        <v>44927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0</v>
      </c>
    </row>
    <row r="32" spans="2:19">
      <c r="B32" s="31">
        <v>44958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0</v>
      </c>
    </row>
    <row r="33" spans="2:19">
      <c r="B33" s="31">
        <v>44986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0</v>
      </c>
    </row>
    <row r="34" spans="2:19">
      <c r="B34" s="31">
        <v>45017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0</v>
      </c>
    </row>
    <row r="35" spans="2:19">
      <c r="B35" s="31">
        <v>45047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0</v>
      </c>
    </row>
    <row r="36" spans="2:19">
      <c r="B36" s="31">
        <v>45078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0</v>
      </c>
    </row>
    <row r="37" spans="2:19">
      <c r="B37" s="31">
        <v>45108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0</v>
      </c>
    </row>
    <row r="38" spans="2:19">
      <c r="B38" s="31">
        <v>45139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0</v>
      </c>
    </row>
    <row r="39" spans="2:19">
      <c r="B39" s="31">
        <v>45170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0</v>
      </c>
    </row>
    <row r="40" spans="2:19">
      <c r="B40" s="31">
        <v>45200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0</v>
      </c>
    </row>
    <row r="41" spans="2:19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A24" sqref="A24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08" t="s">
        <v>75</v>
      </c>
      <c r="C6" s="108"/>
      <c r="D6" s="108"/>
      <c r="E6" s="108"/>
      <c r="G6" s="58">
        <f>IF(A6="Plan",SUMIF('Control de pagos'!B:B,Descripción!B6,'Control de pagos'!D:D),"")</f>
        <v>3941117.5500000003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3941117.5500000003</v>
      </c>
    </row>
    <row r="7" spans="1:11">
      <c r="A7" s="45" t="s">
        <v>57</v>
      </c>
      <c r="B7" s="46">
        <v>44579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74" t="s">
        <v>76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ht="15.75" thickBot="1">
      <c r="A9" s="45" t="s">
        <v>46</v>
      </c>
      <c r="B9" s="74" t="s">
        <v>77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ht="36.75" thickBot="1">
      <c r="A10" s="45" t="s">
        <v>47</v>
      </c>
      <c r="B10" s="75" t="s">
        <v>78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>
      <c r="A13" s="49" t="s">
        <v>52</v>
      </c>
      <c r="B13" s="49" t="s">
        <v>79</v>
      </c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>
      <c r="A14" s="49" t="s">
        <v>53</v>
      </c>
      <c r="B14" s="50">
        <v>3941117.55</v>
      </c>
      <c r="C14" s="49">
        <v>4</v>
      </c>
      <c r="D14" s="51">
        <v>2.9000000000000001E-2</v>
      </c>
      <c r="E14" s="51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>
      <c r="A15" s="49" t="s">
        <v>54</v>
      </c>
      <c r="B15" s="50">
        <v>0</v>
      </c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>
      <c r="A16" s="49" t="s">
        <v>55</v>
      </c>
      <c r="B16" s="50">
        <v>0</v>
      </c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>
      <c r="A17" s="49" t="s">
        <v>56</v>
      </c>
      <c r="B17" s="50">
        <v>3941117.55</v>
      </c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08"/>
      <c r="C19" s="108"/>
      <c r="D19" s="108"/>
      <c r="E19" s="108"/>
      <c r="G19" s="58">
        <f>IF(A19="Plan",SUMIF('Control de pagos'!B:B,Descripción!B19,'Control de pagos'!D:D),"")</f>
        <v>0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0</v>
      </c>
    </row>
    <row r="20" spans="1:9">
      <c r="A20" s="45" t="s">
        <v>57</v>
      </c>
      <c r="B20" s="46"/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/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>
      <c r="A22" s="45" t="s">
        <v>46</v>
      </c>
      <c r="B22" s="47"/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>
      <c r="A23" s="45" t="s">
        <v>47</v>
      </c>
      <c r="B23" s="48"/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>
      <c r="A25" s="49" t="s">
        <v>48</v>
      </c>
      <c r="B25" s="49" t="s">
        <v>49</v>
      </c>
      <c r="C25" s="49" t="s">
        <v>50</v>
      </c>
      <c r="D25" s="49" t="s">
        <v>51</v>
      </c>
      <c r="E25" s="4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>
      <c r="A26" s="49" t="s">
        <v>52</v>
      </c>
      <c r="B26" s="49"/>
      <c r="C26" s="49"/>
      <c r="D26" s="49"/>
      <c r="E26" s="49"/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>
      <c r="A27" s="49" t="s">
        <v>53</v>
      </c>
      <c r="B27" s="50"/>
      <c r="C27" s="49"/>
      <c r="D27" s="51"/>
      <c r="E27" s="51"/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>
      <c r="A28" s="49" t="s">
        <v>54</v>
      </c>
      <c r="B28" s="50"/>
      <c r="C28" s="49"/>
      <c r="D28" s="49"/>
      <c r="E28" s="4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>
      <c r="A29" s="49" t="s">
        <v>55</v>
      </c>
      <c r="B29" s="50"/>
      <c r="C29" s="49"/>
      <c r="D29" s="49"/>
      <c r="E29" s="4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>
      <c r="A30" s="49" t="s">
        <v>56</v>
      </c>
      <c r="B30" s="50"/>
      <c r="C30" s="49"/>
      <c r="D30" s="49"/>
      <c r="E30" s="4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08"/>
      <c r="C32" s="108"/>
      <c r="D32" s="108"/>
      <c r="E32" s="108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08"/>
      <c r="C45" s="108"/>
      <c r="D45" s="108"/>
      <c r="E45" s="108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08"/>
      <c r="C58" s="108"/>
      <c r="D58" s="108"/>
      <c r="E58" s="108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08"/>
      <c r="C71" s="108"/>
      <c r="D71" s="108"/>
      <c r="E71" s="108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08"/>
      <c r="C84" s="108"/>
      <c r="D84" s="108"/>
      <c r="E84" s="108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08"/>
      <c r="C97" s="108"/>
      <c r="D97" s="108"/>
      <c r="E97" s="108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08"/>
      <c r="C110" s="108"/>
      <c r="D110" s="108"/>
      <c r="E110" s="108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08"/>
      <c r="C123" s="108"/>
      <c r="D123" s="108"/>
      <c r="E123" s="108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08"/>
      <c r="C136" s="108"/>
      <c r="D136" s="108"/>
      <c r="E136" s="108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08"/>
      <c r="C149" s="108"/>
      <c r="D149" s="108"/>
      <c r="E149" s="108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J1" workbookViewId="0">
      <pane ySplit="3" topLeftCell="A4" activePane="bottomLeft" state="frozen"/>
      <selection pane="bottomLeft" activeCell="Q14" sqref="Q14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2.7109375" style="3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09" t="s">
        <v>12</v>
      </c>
      <c r="C1" s="109"/>
      <c r="D1" s="109"/>
      <c r="E1" s="109"/>
      <c r="F1" s="109"/>
      <c r="G1" s="109"/>
      <c r="H1" s="109"/>
      <c r="I1" s="109"/>
      <c r="J1" s="109"/>
      <c r="K1" s="109"/>
      <c r="O1" s="110" t="s">
        <v>17</v>
      </c>
      <c r="P1" s="110"/>
      <c r="Q1" s="110"/>
      <c r="R1" s="110"/>
      <c r="S1" s="110"/>
      <c r="T1" s="110"/>
      <c r="U1" s="110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75</v>
      </c>
      <c r="B5" s="80" t="s">
        <v>0</v>
      </c>
      <c r="C5" s="80" t="s">
        <v>1</v>
      </c>
      <c r="D5" s="80" t="s">
        <v>2</v>
      </c>
      <c r="E5" s="80" t="s">
        <v>3</v>
      </c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N5" s="3" t="s">
        <v>75</v>
      </c>
      <c r="O5" s="80" t="s">
        <v>13</v>
      </c>
      <c r="P5" s="80" t="s">
        <v>14</v>
      </c>
      <c r="Q5" s="80" t="s">
        <v>3</v>
      </c>
      <c r="R5" s="80" t="s">
        <v>4</v>
      </c>
      <c r="S5" s="80" t="s">
        <v>5</v>
      </c>
      <c r="T5" s="80" t="s">
        <v>15</v>
      </c>
      <c r="U5" s="80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1">
        <v>2021</v>
      </c>
      <c r="C6" s="81">
        <v>12</v>
      </c>
      <c r="D6" s="81"/>
      <c r="E6" s="82" t="s">
        <v>81</v>
      </c>
      <c r="F6" s="82" t="s">
        <v>10</v>
      </c>
      <c r="G6" s="82" t="s">
        <v>10</v>
      </c>
      <c r="H6" s="83">
        <v>44579</v>
      </c>
      <c r="I6" s="84">
        <v>3941117.55</v>
      </c>
      <c r="J6" s="85">
        <v>0</v>
      </c>
      <c r="K6" s="84">
        <v>3941117.55</v>
      </c>
      <c r="N6" s="3" t="s">
        <v>75</v>
      </c>
      <c r="O6" s="77">
        <v>1</v>
      </c>
      <c r="P6" s="79">
        <v>943440.54</v>
      </c>
      <c r="Q6" s="78" t="s">
        <v>81</v>
      </c>
      <c r="R6" s="78" t="s">
        <v>10</v>
      </c>
      <c r="S6" s="78" t="s">
        <v>10</v>
      </c>
      <c r="T6" s="77" t="s">
        <v>82</v>
      </c>
      <c r="U6" s="77" t="s">
        <v>83</v>
      </c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N7" s="3" t="s">
        <v>75</v>
      </c>
      <c r="O7" s="81">
        <v>2</v>
      </c>
      <c r="P7" s="84">
        <v>970800.31</v>
      </c>
      <c r="Q7" s="82" t="s">
        <v>81</v>
      </c>
      <c r="R7" s="82" t="s">
        <v>10</v>
      </c>
      <c r="S7" s="82" t="s">
        <v>10</v>
      </c>
      <c r="T7" s="81" t="s">
        <v>82</v>
      </c>
      <c r="U7" s="81" t="s">
        <v>83</v>
      </c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N8" s="3" t="s">
        <v>75</v>
      </c>
      <c r="O8" s="81">
        <v>3</v>
      </c>
      <c r="P8" s="84">
        <v>998953.52</v>
      </c>
      <c r="Q8" s="82" t="s">
        <v>81</v>
      </c>
      <c r="R8" s="82" t="s">
        <v>10</v>
      </c>
      <c r="S8" s="82" t="s">
        <v>10</v>
      </c>
      <c r="T8" s="81" t="s">
        <v>82</v>
      </c>
      <c r="U8" s="81" t="s">
        <v>83</v>
      </c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N9" s="3" t="s">
        <v>75</v>
      </c>
      <c r="O9" s="81">
        <v>4</v>
      </c>
      <c r="P9" s="84">
        <v>1027923.18</v>
      </c>
      <c r="Q9" s="82" t="s">
        <v>81</v>
      </c>
      <c r="R9" s="82" t="s">
        <v>10</v>
      </c>
      <c r="S9" s="82" t="s">
        <v>10</v>
      </c>
      <c r="T9" s="81" t="s">
        <v>82</v>
      </c>
      <c r="U9" s="81" t="s">
        <v>84</v>
      </c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 xml:space="preserve"> </v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 xml:space="preserve"> </v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 xml:space="preserve"> </v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 xml:space="preserve"> </v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 xml:space="preserve"> </v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 xml:space="preserve"> </v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 xml:space="preserve"> </v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 xml:space="preserve"> </v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 xml:space="preserve"> </v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E18" sqref="E18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09" t="s">
        <v>30</v>
      </c>
      <c r="D1" s="109"/>
      <c r="E1" s="109"/>
      <c r="F1" s="109"/>
      <c r="G1" s="109"/>
      <c r="H1" s="109"/>
      <c r="K1" s="67">
        <f>'Resumen Mail'!B7</f>
        <v>44805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15.75" thickBot="1">
      <c r="A3" s="10" t="str">
        <f>B3&amp;" "&amp;IF(C3="",C2,C3)</f>
        <v>P662611 1</v>
      </c>
      <c r="B3" s="3" t="s">
        <v>75</v>
      </c>
      <c r="C3" s="111">
        <v>1</v>
      </c>
      <c r="D3" s="113">
        <v>943440.54</v>
      </c>
      <c r="E3" s="88">
        <v>114292.41</v>
      </c>
      <c r="F3" s="89" t="s">
        <v>85</v>
      </c>
      <c r="G3" s="88">
        <v>1057732.95</v>
      </c>
      <c r="H3" s="90">
        <v>44608</v>
      </c>
      <c r="I3" s="40">
        <v>44608</v>
      </c>
      <c r="J3" s="29">
        <f t="shared" ref="J3:J15" si="0">IF(I3&lt;&gt;"",I3-DAY(I3)+1,IF(A2=A3,IF(I2&lt;&gt;"","-",""),IF(A3=A4,IF(I4&lt;&gt;"","-",""),"")))</f>
        <v>44593</v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943440.54</v>
      </c>
    </row>
    <row r="4" spans="1:14" ht="15.75" thickBot="1">
      <c r="A4" s="10" t="str">
        <f t="shared" ref="A4:A41" si="1">B4&amp;" "&amp;IF(C4="",C3,C4)</f>
        <v>P662611 1</v>
      </c>
      <c r="B4" s="3" t="s">
        <v>75</v>
      </c>
      <c r="C4" s="112"/>
      <c r="D4" s="114"/>
      <c r="E4" s="86">
        <v>114292.41</v>
      </c>
      <c r="F4" s="86">
        <v>11811.35</v>
      </c>
      <c r="G4" s="86">
        <v>1069544.3</v>
      </c>
      <c r="H4" s="87">
        <v>44618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943440.54</v>
      </c>
    </row>
    <row r="5" spans="1:14" ht="15.75" thickBot="1">
      <c r="A5" s="10" t="str">
        <f t="shared" si="1"/>
        <v>P662611 2</v>
      </c>
      <c r="B5" s="3" t="s">
        <v>75</v>
      </c>
      <c r="C5" s="111">
        <v>2</v>
      </c>
      <c r="D5" s="113">
        <v>970800.31</v>
      </c>
      <c r="E5" s="91">
        <v>86932.64</v>
      </c>
      <c r="F5" s="92" t="s">
        <v>85</v>
      </c>
      <c r="G5" s="91">
        <v>1057732.95</v>
      </c>
      <c r="H5" s="93">
        <v>44636</v>
      </c>
      <c r="I5" s="40">
        <v>44636</v>
      </c>
      <c r="J5" s="29">
        <f t="shared" si="0"/>
        <v>44621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970800.31</v>
      </c>
    </row>
    <row r="6" spans="1:14" ht="15.75" thickBot="1">
      <c r="A6" s="10" t="str">
        <f t="shared" si="1"/>
        <v>P662611 2</v>
      </c>
      <c r="B6" s="3" t="s">
        <v>75</v>
      </c>
      <c r="C6" s="112"/>
      <c r="D6" s="114"/>
      <c r="E6" s="86">
        <v>86932.64</v>
      </c>
      <c r="F6" s="86">
        <v>11811.35</v>
      </c>
      <c r="G6" s="86">
        <v>1069544.3</v>
      </c>
      <c r="H6" s="87">
        <v>44646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970800.31</v>
      </c>
    </row>
    <row r="7" spans="1:14" ht="15.75" thickBot="1">
      <c r="A7" s="10" t="str">
        <f t="shared" si="1"/>
        <v>P662611 3</v>
      </c>
      <c r="B7" s="3" t="s">
        <v>75</v>
      </c>
      <c r="C7" s="111">
        <v>3</v>
      </c>
      <c r="D7" s="113">
        <v>998953.52</v>
      </c>
      <c r="E7" s="91">
        <v>58779.43</v>
      </c>
      <c r="F7" s="92" t="s">
        <v>85</v>
      </c>
      <c r="G7" s="91">
        <v>1057732.95</v>
      </c>
      <c r="H7" s="93">
        <v>44667</v>
      </c>
      <c r="I7" s="40">
        <v>44667</v>
      </c>
      <c r="J7" s="29">
        <f t="shared" si="0"/>
        <v>44652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998953.52</v>
      </c>
    </row>
    <row r="8" spans="1:14" ht="15.75" thickBot="1">
      <c r="A8" s="10" t="str">
        <f t="shared" si="1"/>
        <v>P662611 3</v>
      </c>
      <c r="B8" s="3" t="s">
        <v>75</v>
      </c>
      <c r="C8" s="112"/>
      <c r="D8" s="114"/>
      <c r="E8" s="86">
        <v>58779.43</v>
      </c>
      <c r="F8" s="86">
        <v>13115.89</v>
      </c>
      <c r="G8" s="86">
        <v>1070848.8400000001</v>
      </c>
      <c r="H8" s="87">
        <v>44677</v>
      </c>
      <c r="J8" s="29" t="str">
        <f t="shared" si="0"/>
        <v>-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998953.52</v>
      </c>
    </row>
    <row r="9" spans="1:14" ht="15.75" thickBot="1">
      <c r="A9" s="10" t="str">
        <f t="shared" si="1"/>
        <v>P662611 4</v>
      </c>
      <c r="B9" s="3" t="s">
        <v>75</v>
      </c>
      <c r="C9" s="111">
        <v>4</v>
      </c>
      <c r="D9" s="113">
        <v>1027923.18</v>
      </c>
      <c r="E9" s="91">
        <v>29809.77</v>
      </c>
      <c r="F9" s="92" t="s">
        <v>85</v>
      </c>
      <c r="G9" s="91">
        <v>1057732.95</v>
      </c>
      <c r="H9" s="93">
        <v>44697</v>
      </c>
      <c r="I9" s="40">
        <v>44697</v>
      </c>
      <c r="J9" s="29">
        <f t="shared" si="0"/>
        <v>44682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1027923.18</v>
      </c>
    </row>
    <row r="10" spans="1:14" ht="15.75" thickBot="1">
      <c r="A10" s="10" t="str">
        <f t="shared" si="1"/>
        <v>P662611 4</v>
      </c>
      <c r="B10" s="3" t="s">
        <v>75</v>
      </c>
      <c r="C10" s="112"/>
      <c r="D10" s="114"/>
      <c r="E10" s="86">
        <v>29809.77</v>
      </c>
      <c r="F10" s="86">
        <v>13115.89</v>
      </c>
      <c r="G10" s="86">
        <v>1070848.8400000001</v>
      </c>
      <c r="H10" s="87">
        <v>44707</v>
      </c>
      <c r="J10" s="29" t="str">
        <f t="shared" si="0"/>
        <v>-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1027923.18</v>
      </c>
    </row>
    <row r="11" spans="1:14">
      <c r="A11" s="10" t="str">
        <f t="shared" si="1"/>
        <v xml:space="preserve"> </v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>
      <c r="A12" s="10" t="str">
        <f t="shared" si="1"/>
        <v xml:space="preserve"> 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0</v>
      </c>
    </row>
    <row r="13" spans="1:14">
      <c r="A13" s="10" t="str">
        <f t="shared" si="1"/>
        <v xml:space="preserve"> 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0</v>
      </c>
    </row>
    <row r="14" spans="1:14">
      <c r="A14" s="10" t="str">
        <f t="shared" si="1"/>
        <v xml:space="preserve"> 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0</v>
      </c>
    </row>
    <row r="15" spans="1:14">
      <c r="A15" s="10" t="str">
        <f t="shared" si="1"/>
        <v xml:space="preserve"> 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0</v>
      </c>
    </row>
    <row r="16" spans="1:14">
      <c r="A16" s="10" t="str">
        <f t="shared" si="1"/>
        <v xml:space="preserve"> 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0</v>
      </c>
    </row>
    <row r="17" spans="1:14">
      <c r="A17" s="10" t="str">
        <f t="shared" si="1"/>
        <v xml:space="preserve"> 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0</v>
      </c>
    </row>
    <row r="18" spans="1:14">
      <c r="A18" s="10" t="str">
        <f t="shared" si="1"/>
        <v xml:space="preserve"> 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0</v>
      </c>
    </row>
    <row r="19" spans="1:14">
      <c r="A19" s="10" t="str">
        <f t="shared" si="1"/>
        <v xml:space="preserve"> 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0</v>
      </c>
    </row>
    <row r="20" spans="1:14">
      <c r="A20" s="10" t="str">
        <f t="shared" si="1"/>
        <v xml:space="preserve"> </v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>
      <c r="A21" s="10" t="str">
        <f t="shared" si="1"/>
        <v xml:space="preserve"> </v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>
      <c r="A22" s="10" t="str">
        <f t="shared" si="1"/>
        <v xml:space="preserve"> </v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>
      <c r="A23" s="10" t="str">
        <f t="shared" si="1"/>
        <v xml:space="preserve"> 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>
      <c r="A24" s="10" t="str">
        <f t="shared" si="1"/>
        <v xml:space="preserve"> 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>
      <c r="A25" s="10" t="str">
        <f t="shared" si="1"/>
        <v xml:space="preserve"> 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>
      <c r="A26" s="10" t="str">
        <f t="shared" si="1"/>
        <v xml:space="preserve"> 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>
      <c r="A27" s="10" t="str">
        <f t="shared" si="1"/>
        <v xml:space="preserve"> 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>
      <c r="A28" s="10" t="str">
        <f t="shared" si="1"/>
        <v xml:space="preserve"> 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>
      <c r="A29" s="10" t="str">
        <f t="shared" si="1"/>
        <v xml:space="preserve"> 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>
      <c r="A30" s="10" t="str">
        <f t="shared" si="1"/>
        <v xml:space="preserve"> 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>
      <c r="A31" s="10" t="str">
        <f t="shared" si="1"/>
        <v xml:space="preserve"> 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>
      <c r="A32" s="10" t="str">
        <f t="shared" si="1"/>
        <v xml:space="preserve"> 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>
      <c r="A33" s="10" t="str">
        <f t="shared" si="1"/>
        <v xml:space="preserve"> 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>
      <c r="A34" s="10" t="str">
        <f t="shared" si="1"/>
        <v xml:space="preserve"> 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>
      <c r="A35" s="10" t="str">
        <f t="shared" si="1"/>
        <v xml:space="preserve"> 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>
      <c r="A36" s="10" t="str">
        <f t="shared" si="1"/>
        <v xml:space="preserve"> 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>
      <c r="A37" s="10" t="str">
        <f t="shared" si="1"/>
        <v xml:space="preserve"> 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>
      <c r="A38" s="10" t="str">
        <f t="shared" si="1"/>
        <v xml:space="preserve"> 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>
      <c r="A39" s="10" t="str">
        <f t="shared" si="1"/>
        <v xml:space="preserve"> 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>
      <c r="A40" s="10" t="str">
        <f t="shared" si="1"/>
        <v xml:space="preserve"> 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>
      <c r="A41" s="10" t="str">
        <f t="shared" si="1"/>
        <v xml:space="preserve"> 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>
      <c r="A42" s="10" t="str">
        <f t="shared" ref="A42:A105" si="4">B42&amp;" "&amp;IF(C42="",C41,C42)</f>
        <v xml:space="preserve"> 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>
      <c r="A43" s="10" t="str">
        <f t="shared" si="4"/>
        <v xml:space="preserve"> 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>
      <c r="A44" s="10" t="str">
        <f t="shared" si="4"/>
        <v xml:space="preserve"> 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>
      <c r="A45" s="10" t="str">
        <f t="shared" si="4"/>
        <v xml:space="preserve"> 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>
      <c r="A46" s="10" t="str">
        <f t="shared" si="4"/>
        <v xml:space="preserve"> 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>
      <c r="A47" s="10" t="str">
        <f t="shared" si="4"/>
        <v xml:space="preserve"> 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>
      <c r="A48" s="10" t="str">
        <f t="shared" si="4"/>
        <v xml:space="preserve"> 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>
      <c r="A49" s="10" t="str">
        <f t="shared" si="4"/>
        <v xml:space="preserve"> 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>
      <c r="A50" s="10" t="str">
        <f t="shared" si="4"/>
        <v xml:space="preserve"> 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>
      <c r="A51" s="10" t="str">
        <f t="shared" si="4"/>
        <v xml:space="preserve"> 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>
      <c r="A53" s="10" t="str">
        <f t="shared" si="4"/>
        <v xml:space="preserve"> 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>
      <c r="A54" s="10" t="str">
        <f t="shared" si="4"/>
        <v xml:space="preserve"> 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>
      <c r="A56" s="10" t="str">
        <f t="shared" si="4"/>
        <v xml:space="preserve"> </v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>
      <c r="A57" s="10" t="str">
        <f t="shared" si="4"/>
        <v xml:space="preserve"> </v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>
      <c r="A58" s="10" t="str">
        <f t="shared" si="4"/>
        <v xml:space="preserve"> </v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>
      <c r="A59" s="10" t="str">
        <f t="shared" si="4"/>
        <v xml:space="preserve"> </v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>
      <c r="A60" s="10" t="str">
        <f t="shared" si="4"/>
        <v xml:space="preserve"> </v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>
      <c r="A61" s="10" t="str">
        <f t="shared" si="4"/>
        <v xml:space="preserve"> </v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>
      <c r="A62" s="10" t="str">
        <f t="shared" si="4"/>
        <v xml:space="preserve"> </v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>
      <c r="A63" s="10" t="str">
        <f t="shared" si="4"/>
        <v xml:space="preserve"> </v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>
      <c r="A64" s="10" t="str">
        <f t="shared" si="4"/>
        <v xml:space="preserve"> </v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>
      <c r="A66" s="10" t="str">
        <f t="shared" si="4"/>
        <v xml:space="preserve"> </v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>
      <c r="A67" s="10" t="str">
        <f t="shared" si="4"/>
        <v xml:space="preserve"> </v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>
      <c r="A68" s="10" t="str">
        <f t="shared" si="4"/>
        <v xml:space="preserve"> </v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>
      <c r="A69" s="10" t="str">
        <f t="shared" si="4"/>
        <v xml:space="preserve"> </v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>
      <c r="A70" s="10" t="str">
        <f t="shared" si="4"/>
        <v xml:space="preserve"> </v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>
      <c r="A71" s="10" t="str">
        <f t="shared" si="4"/>
        <v xml:space="preserve"> </v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>
      <c r="A72" s="10" t="str">
        <f t="shared" si="4"/>
        <v xml:space="preserve"> 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>
      <c r="A73" s="10" t="str">
        <f t="shared" si="4"/>
        <v xml:space="preserve"> </v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>
      <c r="A74" s="10" t="str">
        <f t="shared" si="4"/>
        <v xml:space="preserve"> 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>
      <c r="A75" s="10" t="str">
        <f t="shared" si="4"/>
        <v xml:space="preserve"> 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>
      <c r="A76" s="10" t="str">
        <f t="shared" si="4"/>
        <v xml:space="preserve"> 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>
      <c r="A77" s="10" t="str">
        <f t="shared" si="4"/>
        <v xml:space="preserve"> 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>
      <c r="A79" s="10" t="str">
        <f t="shared" si="4"/>
        <v xml:space="preserve"> </v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>
      <c r="A80" s="10" t="str">
        <f t="shared" si="4"/>
        <v xml:space="preserve"> </v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>
      <c r="A81" s="10" t="str">
        <f t="shared" si="4"/>
        <v xml:space="preserve"> 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>
      <c r="A82" s="10" t="str">
        <f t="shared" si="4"/>
        <v xml:space="preserve"> 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>
      <c r="A83" s="10" t="str">
        <f t="shared" si="4"/>
        <v xml:space="preserve"> 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>
      <c r="A84" s="10" t="str">
        <f t="shared" si="4"/>
        <v xml:space="preserve"> </v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>
      <c r="A85" s="10" t="str">
        <f t="shared" si="4"/>
        <v xml:space="preserve"> </v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>
      <c r="A86" s="10" t="str">
        <f t="shared" si="4"/>
        <v xml:space="preserve"> </v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>
      <c r="A87" s="10" t="str">
        <f t="shared" si="4"/>
        <v xml:space="preserve"> 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>
      <c r="A88" s="10" t="str">
        <f t="shared" si="4"/>
        <v xml:space="preserve"> 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>
      <c r="A89" s="10" t="str">
        <f t="shared" si="4"/>
        <v xml:space="preserve"> 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>
      <c r="A90" s="10" t="str">
        <f t="shared" si="4"/>
        <v xml:space="preserve"> 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>
      <c r="A91" s="10" t="str">
        <f t="shared" si="4"/>
        <v xml:space="preserve"> 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>
      <c r="A93" s="10" t="str">
        <f t="shared" si="4"/>
        <v xml:space="preserve"> 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>
      <c r="A94" s="10" t="str">
        <f t="shared" si="4"/>
        <v xml:space="preserve"> 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>
      <c r="A95" s="10" t="str">
        <f t="shared" si="4"/>
        <v xml:space="preserve"> 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>
      <c r="A97" s="10" t="str">
        <f t="shared" si="4"/>
        <v xml:space="preserve"> 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>
      <c r="A98" s="10" t="str">
        <f t="shared" si="4"/>
        <v xml:space="preserve"> 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>
      <c r="A99" s="10" t="str">
        <f t="shared" si="4"/>
        <v xml:space="preserve"> 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>
      <c r="A100" s="10" t="str">
        <f t="shared" si="4"/>
        <v xml:space="preserve"> 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>
      <c r="A101" s="10" t="str">
        <f t="shared" si="4"/>
        <v xml:space="preserve"> 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>
      <c r="A102" s="10" t="str">
        <f t="shared" si="4"/>
        <v xml:space="preserve"> 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>
      <c r="A103" s="10" t="str">
        <f t="shared" si="4"/>
        <v xml:space="preserve"> 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>
      <c r="A104" s="10" t="str">
        <f t="shared" si="4"/>
        <v xml:space="preserve"> 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>
      <c r="A105" s="10" t="str">
        <f t="shared" si="4"/>
        <v xml:space="preserve"> 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>
      <c r="A106" s="10" t="str">
        <f t="shared" ref="A106:A169" si="7">B106&amp;" "&amp;IF(C106="",C105,C106)</f>
        <v xml:space="preserve"> 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>
      <c r="A107" s="10" t="str">
        <f t="shared" si="7"/>
        <v xml:space="preserve"> 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>
      <c r="A108" s="10" t="str">
        <f t="shared" si="7"/>
        <v xml:space="preserve"> 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>
      <c r="A109" s="10" t="str">
        <f t="shared" si="7"/>
        <v xml:space="preserve"> 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>
      <c r="A110" s="10" t="str">
        <f t="shared" si="7"/>
        <v xml:space="preserve"> 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>
      <c r="A111" s="10" t="str">
        <f t="shared" si="7"/>
        <v xml:space="preserve"> 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>
      <c r="A112" s="10" t="str">
        <f t="shared" si="7"/>
        <v xml:space="preserve"> 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>
      <c r="A113" s="10" t="str">
        <f t="shared" si="7"/>
        <v xml:space="preserve"> 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>
      <c r="A114" s="10" t="str">
        <f t="shared" si="7"/>
        <v xml:space="preserve"> 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>
      <c r="A115" s="10" t="str">
        <f t="shared" si="7"/>
        <v xml:space="preserve"> 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>
      <c r="A116" s="10" t="str">
        <f t="shared" si="7"/>
        <v xml:space="preserve"> 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>
      <c r="A117" s="10" t="str">
        <f t="shared" si="7"/>
        <v xml:space="preserve"> 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>
      <c r="A118" s="10" t="str">
        <f t="shared" si="7"/>
        <v xml:space="preserve"> 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9">
    <mergeCell ref="C7:C8"/>
    <mergeCell ref="D7:D8"/>
    <mergeCell ref="C9:C10"/>
    <mergeCell ref="D9:D10"/>
    <mergeCell ref="C1:H1"/>
    <mergeCell ref="C3:C4"/>
    <mergeCell ref="D3:D4"/>
    <mergeCell ref="C5:C6"/>
    <mergeCell ref="D5:D6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workbookViewId="0">
      <selection activeCell="G13" sqref="G13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44805</v>
      </c>
      <c r="C7" s="28">
        <f>SUMIF(SUSS!H:H,'Control de pagos'!K1,SUSS!I:I)</f>
        <v>22855.88748738811</v>
      </c>
      <c r="D7" s="28">
        <f>'Control de pagos'!K2</f>
        <v>0</v>
      </c>
      <c r="E7" s="41">
        <f>C7+D7</f>
        <v>22855.88748738811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25" sqref="E25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P662611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>
        <f>Descripción!B19</f>
        <v>0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2022-10-13T12:42:04Z</dcterms:modified>
</cp:coreProperties>
</file>