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20" windowWidth="14880" windowHeight="769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2" i="2"/>
  <c r="L14" i="2"/>
  <c r="L15" i="2"/>
  <c r="L17" i="2"/>
  <c r="L19" i="2"/>
  <c r="L21" i="2"/>
  <c r="L23" i="2"/>
  <c r="L25" i="2"/>
  <c r="L27" i="2"/>
  <c r="L28" i="2"/>
  <c r="L30" i="2"/>
  <c r="L32" i="2"/>
  <c r="L34" i="2"/>
  <c r="L36" i="2"/>
  <c r="L37" i="2"/>
  <c r="L39" i="2"/>
  <c r="L41" i="2"/>
  <c r="L43" i="2"/>
  <c r="L44" i="2"/>
  <c r="L47" i="2"/>
  <c r="L49" i="2"/>
  <c r="L51" i="2"/>
  <c r="L53" i="2"/>
  <c r="L54" i="2"/>
  <c r="L56" i="2"/>
  <c r="L57" i="2"/>
  <c r="L60" i="2"/>
  <c r="L61" i="2"/>
  <c r="L62" i="2"/>
  <c r="L65" i="2"/>
  <c r="L67" i="2"/>
  <c r="L68" i="2"/>
  <c r="L70" i="2"/>
  <c r="L72" i="2"/>
  <c r="L74" i="2"/>
  <c r="L76" i="2"/>
  <c r="L78" i="2"/>
  <c r="L80" i="2"/>
  <c r="L82" i="2"/>
  <c r="L83" i="2"/>
  <c r="L84" i="2"/>
  <c r="L85" i="2"/>
  <c r="L87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F25" i="7" s="1"/>
  <c r="E24" i="7"/>
  <c r="E23" i="7"/>
  <c r="E22" i="7"/>
  <c r="E21" i="7"/>
  <c r="F21" i="7" s="1"/>
  <c r="E20" i="7"/>
  <c r="F20" i="7" s="1"/>
  <c r="E19" i="7"/>
  <c r="E18" i="7"/>
  <c r="E17" i="7"/>
  <c r="F17" i="7" s="1"/>
  <c r="E16" i="7"/>
  <c r="F16" i="7" s="1"/>
  <c r="E15" i="7"/>
  <c r="E14" i="7"/>
  <c r="F14" i="7" s="1"/>
  <c r="G14" i="7" s="1"/>
  <c r="E13" i="7"/>
  <c r="F13" i="7" s="1"/>
  <c r="E12" i="7"/>
  <c r="F12" i="7" s="1"/>
  <c r="E11" i="7"/>
  <c r="E10" i="7"/>
  <c r="F10" i="7" s="1"/>
  <c r="G10" i="7" s="1"/>
  <c r="E9" i="7"/>
  <c r="F9" i="7" s="1"/>
  <c r="C7" i="7"/>
  <c r="F23" i="7" l="1"/>
  <c r="G23" i="7" s="1"/>
  <c r="F11" i="7"/>
  <c r="G11" i="7" s="1"/>
  <c r="F15" i="7"/>
  <c r="G15" i="7" s="1"/>
  <c r="F27" i="7"/>
  <c r="G27" i="7" s="1"/>
  <c r="F19" i="7"/>
  <c r="G19" i="7" s="1"/>
  <c r="G12" i="7"/>
  <c r="G16" i="7"/>
  <c r="G20" i="7"/>
  <c r="G21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49" i="6" l="1"/>
  <c r="I149" i="6" s="1"/>
  <c r="H123" i="6"/>
  <c r="I123" i="6" s="1"/>
  <c r="H97" i="6"/>
  <c r="I97" i="6" s="1"/>
  <c r="H71" i="6"/>
  <c r="H45" i="6"/>
  <c r="I45" i="6" s="1"/>
  <c r="R37" i="3"/>
  <c r="R33" i="3"/>
  <c r="R31" i="3"/>
  <c r="R30" i="3"/>
  <c r="R29" i="3"/>
  <c r="H19" i="6"/>
  <c r="H136" i="6"/>
  <c r="I136" i="6" s="1"/>
  <c r="H110" i="6"/>
  <c r="I110" i="6" s="1"/>
  <c r="H84" i="6"/>
  <c r="I84" i="6" s="1"/>
  <c r="H58" i="6"/>
  <c r="I58" i="6" s="1"/>
  <c r="H32" i="6"/>
  <c r="I32" i="6" s="1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L81" i="2" s="1"/>
  <c r="A82" i="2"/>
  <c r="A83" i="2"/>
  <c r="A84" i="2"/>
  <c r="A85" i="2"/>
  <c r="A86" i="2"/>
  <c r="A87" i="2"/>
  <c r="A88" i="2"/>
  <c r="L88" i="2" s="1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500" i="2" l="1"/>
  <c r="J1466" i="2"/>
  <c r="BA1209" i="1"/>
  <c r="BA120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BA350" i="1"/>
  <c r="BA349" i="1"/>
  <c r="BA342" i="1"/>
  <c r="J42" i="2"/>
  <c r="BA3659" i="1"/>
  <c r="BA3658" i="1"/>
  <c r="BA3655" i="1"/>
  <c r="BA3654" i="1"/>
  <c r="BA1217" i="1"/>
  <c r="BA1216" i="1"/>
  <c r="BA1201" i="1"/>
  <c r="BA1200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69" i="1" l="1"/>
  <c r="BA73" i="1"/>
  <c r="BA71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77" i="2" l="1"/>
  <c r="L86" i="2"/>
  <c r="L79" i="2"/>
  <c r="L59" i="2"/>
  <c r="L71" i="2"/>
  <c r="L52" i="2"/>
  <c r="L73" i="2"/>
  <c r="L66" i="2"/>
  <c r="L75" i="2"/>
  <c r="L69" i="2"/>
  <c r="L63" i="2"/>
  <c r="L48" i="2"/>
  <c r="L46" i="2"/>
  <c r="L50" i="2"/>
  <c r="L64" i="2"/>
  <c r="L58" i="2"/>
  <c r="L45" i="2"/>
  <c r="L55" i="2"/>
  <c r="L42" i="2"/>
  <c r="L40" i="2"/>
  <c r="L38" i="2"/>
  <c r="L29" i="2"/>
  <c r="L31" i="2"/>
  <c r="L33" i="2"/>
  <c r="L35" i="2"/>
  <c r="L24" i="2"/>
  <c r="L26" i="2"/>
  <c r="L13" i="2"/>
  <c r="L20" i="2"/>
  <c r="L22" i="2"/>
  <c r="L16" i="2"/>
  <c r="L18" i="2"/>
  <c r="L11" i="2"/>
  <c r="L3" i="2"/>
  <c r="L5" i="2"/>
  <c r="L7" i="2"/>
  <c r="L9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<sst xmlns="http://schemas.openxmlformats.org/spreadsheetml/2006/main" count="948" uniqueCount="106">
  <si>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</si>
  <si>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</si>
  <si>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</si>
  <si>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</si>
  <si>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</si>
  <si>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</si>
  <si>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</si>
  <si>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</si>
  <si>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</si>
  <si>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</si>
  <si>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</si>
  <si>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</si>
  <si>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</si>
  <si>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</si>
  <si>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</si>
  <si>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</si>
  <si>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</si>
  <si>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</si>
  <si>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</si>
  <si>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</si>
  <si>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</si>
  <si>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</si>
  <si>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</si>
  <si>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</si>
  <si>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</si>
  <si>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</si>
  <si>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</si>
  <si>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</si>
  <si>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</si>
  <si>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</si>
  <si>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</si>
  <si>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</si>
  <si>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</si>
  <si>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</si>
  <si>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</si>
  <si>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</si>
  <si>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</si>
  <si>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</si>
  <si>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</si>
  <si>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</si>
  <si>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</si>
  <si>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</si>
  <si>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</si>
  <si>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</si>
  <si>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</si>
  <si>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</si>
  <si>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</si>
  <si>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</si>
  <si>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</si>
  <si>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</si>
  <si>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</si>
  <si>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</si>
  <si>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</si>
  <si>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</si>
  <si>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</si>
  <si>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</si>
  <si>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</si>
  <si>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</si>
  <si>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</si>
  <si>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</si>
  <si>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</si>
  <si>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</si>
  <si>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</si>
  <si>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</si>
  <si>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</si>
  <si>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</si>
  <si>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</si>
  <si>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</si>
  <si>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</si>
  <si>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</si>
  <si>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</si>
  <si>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</si>
  <si>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</si>
  <si>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</si>
  <si>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</si>
  <si>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N766768</t>
  </si>
  <si>
    <t>OROÑO METAL S.A.,</t>
  </si>
  <si>
    <t>30-71515456-7</t>
  </si>
  <si>
    <t>28508434-30094145249621</t>
  </si>
  <si>
    <t>Bonificación</t>
  </si>
  <si>
    <t>Detalle de Obligaciones Regularizadas - Obligaciones Impositivas</t>
  </si>
  <si>
    <t>Iva</t>
  </si>
  <si>
    <t>Intereses Resarcitorios</t>
  </si>
  <si>
    <t>2020/2</t>
  </si>
  <si>
    <t>Pendiente</t>
  </si>
  <si>
    <t>2020/3</t>
  </si>
  <si>
    <t>-</t>
  </si>
  <si>
    <t>OROÑO</t>
  </si>
  <si>
    <t>O719740</t>
  </si>
  <si>
    <t>2021/2</t>
  </si>
  <si>
    <t>O896160</t>
  </si>
  <si>
    <t xml:space="preserve">O896160 </t>
  </si>
  <si>
    <t>2021/5</t>
  </si>
  <si>
    <t>Pagado</t>
  </si>
  <si>
    <t>P322136</t>
  </si>
  <si>
    <t>2021/8</t>
  </si>
  <si>
    <t>P485544</t>
  </si>
  <si>
    <t>2021/10</t>
  </si>
  <si>
    <t>P579040</t>
  </si>
  <si>
    <t>2021/11</t>
  </si>
  <si>
    <t>P703870</t>
  </si>
  <si>
    <t>2021/12</t>
  </si>
  <si>
    <t>Q429775</t>
  </si>
  <si>
    <t>$ 366.362,34</t>
  </si>
  <si>
    <t>$ 0,00</t>
  </si>
  <si>
    <t>2022/5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</si>
</sst>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b/>
      <sz val="8"/>
      <color rgb="FF333333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0" fontId="0" fillId="9" borderId="7" xfId="0" applyFill="1" applyBorder="1" applyAlignment="1" applyProtection="1">
      <alignment horizontal="center"/>
      <protection locked="0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wrapText="1" inden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0" fontId="12" fillId="18" borderId="2" xfId="0" applyFont="1" applyFill="1" applyBorder="1" applyAlignment="1">
      <alignment vertical="top" wrapText="1"/>
    </xf>
    <xf numFmtId="0" fontId="12" fillId="0" borderId="0" xfId="0" applyFont="1"/>
    <xf numFmtId="0" fontId="19" fillId="0" borderId="0" xfId="0" applyFont="1" applyAlignment="1">
      <alignment horizontal="left" wrapText="1" indent="1"/>
    </xf>
    <xf numFmtId="4" fontId="12" fillId="20" borderId="1" xfId="0" applyNumberFormat="1" applyFont="1" applyFill="1" applyBorder="1" applyAlignment="1">
      <alignment horizontal="right" vertical="top" wrapText="1"/>
    </xf>
    <xf numFmtId="0" fontId="12" fillId="20" borderId="1" xfId="0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0" fontId="0" fillId="9" borderId="13" xfId="0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14" xfId="0" applyFill="1" applyBorder="1" applyProtection="1">
      <protection locked="0"/>
    </xf>
    <xf numFmtId="0" fontId="0" fillId="9" borderId="15" xfId="0" applyFill="1" applyBorder="1" applyProtection="1">
      <protection locked="0"/>
    </xf>
    <xf numFmtId="0" fontId="0" fillId="9" borderId="13" xfId="0" applyFill="1" applyBorder="1" applyAlignment="1" applyProtection="1">
      <alignment horizontal="center"/>
      <protection locked="0"/>
    </xf>
    <xf numFmtId="0" fontId="0" fillId="9" borderId="16" xfId="0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left" wrapText="1"/>
    </xf>
    <xf numFmtId="0" fontId="12" fillId="18" borderId="1" xfId="0" applyFont="1" applyFill="1" applyBorder="1" applyAlignment="1">
      <alignment horizontal="left" vertical="top" wrapText="1"/>
    </xf>
    <xf numFmtId="0" fontId="12" fillId="18" borderId="1" xfId="0" applyFont="1" applyFill="1" applyBorder="1" applyAlignment="1">
      <alignment horizontal="center" vertical="top" wrapText="1"/>
    </xf>
    <xf numFmtId="0" fontId="12" fillId="18" borderId="2" xfId="0" applyFont="1" applyFill="1" applyBorder="1" applyAlignment="1">
      <alignment horizontal="left" vertical="top" wrapText="1"/>
    </xf>
    <xf numFmtId="0" fontId="12" fillId="18" borderId="2" xfId="0" applyFont="1" applyFill="1" applyBorder="1" applyAlignment="1">
      <alignment horizontal="center" vertical="top" wrapText="1"/>
    </xf>
    <xf numFmtId="0" fontId="20" fillId="0" borderId="0" xfId="0" applyFont="1"/>
    <xf numFmtId="0" fontId="18" fillId="0" borderId="0" xfId="0" applyFont="1" applyAlignment="1" applyProtection="1">
      <alignment horizontal="left" vertical="center" wrapText="1" indent="1"/>
      <protection locked="0"/>
    </xf>
    <xf numFmtId="10" fontId="0" fillId="9" borderId="16" xfId="0" applyNumberFormat="1" applyFill="1" applyBorder="1" applyAlignment="1" applyProtection="1">
      <alignment horizontal="center"/>
      <protection locked="0"/>
    </xf>
    <xf numFmtId="0" fontId="0" fillId="9" borderId="6" xfId="0" applyFill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left" wrapText="1" indent="1"/>
      <protection locked="0"/>
    </xf>
    <xf numFmtId="17" fontId="6" fillId="3" borderId="6" xfId="0" applyNumberFormat="1" applyFont="1" applyFill="1" applyBorder="1" applyAlignment="1" applyProtection="1">
      <alignment horizontal="center" vertical="center"/>
      <protection locked="0"/>
    </xf>
    <xf numFmtId="4" fontId="12" fillId="19" borderId="1" xfId="0" applyNumberFormat="1" applyFont="1" applyFill="1" applyBorder="1" applyAlignment="1" applyProtection="1">
      <alignment horizontal="right" vertical="top" wrapText="1"/>
    </xf>
    <xf numFmtId="0" fontId="12" fillId="19" borderId="1" xfId="0" applyFont="1" applyFill="1" applyBorder="1" applyAlignment="1" applyProtection="1">
      <alignment horizontal="right" vertical="top" wrapText="1"/>
    </xf>
    <xf numFmtId="14" fontId="12" fillId="19" borderId="1" xfId="0" applyNumberFormat="1" applyFont="1" applyFill="1" applyBorder="1" applyAlignment="1" applyProtection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zoomScale="110" zoomScaleNormal="110" workbookViewId="0">
      <pane ySplit="3" topLeftCell="A16" activePane="bottomLeft" state="frozen"/>
      <selection pane="bottomLeft" activeCell="F26" sqref="F2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44" t="s">
        <v>31</v>
      </c>
      <c r="C2" s="146" t="s">
        <v>60</v>
      </c>
      <c r="D2" s="146" t="s">
        <v>61</v>
      </c>
      <c r="E2" s="144" t="s">
        <v>39</v>
      </c>
      <c r="F2" s="144" t="s">
        <v>58</v>
      </c>
      <c r="G2" s="144" t="s">
        <v>62</v>
      </c>
      <c r="H2" s="148" t="s">
        <v>34</v>
      </c>
      <c r="I2" s="142" t="s">
        <v>32</v>
      </c>
      <c r="J2" s="150" t="s">
        <v>59</v>
      </c>
      <c r="L2" s="138" t="s">
        <v>40</v>
      </c>
      <c r="M2" s="140">
        <v>0.12</v>
      </c>
      <c r="N2" s="9" t="s">
        <v>43</v>
      </c>
    </row>
    <row r="3" spans="2:19" ht="15.75" thickBot="1">
      <c r="B3" s="145"/>
      <c r="C3" s="147"/>
      <c r="D3" s="147"/>
      <c r="E3" s="145"/>
      <c r="F3" s="145"/>
      <c r="G3" s="145"/>
      <c r="H3" s="149"/>
      <c r="I3" s="143"/>
      <c r="J3" s="151"/>
      <c r="L3" s="139"/>
      <c r="M3" s="141"/>
      <c r="N3" s="10">
        <f>AVERAGEIF(O:O,P1,O:O)</f>
        <v>0.11423803447354594</v>
      </c>
    </row>
    <row r="4" spans="2:19">
      <c r="B4" s="32">
        <v>44105</v>
      </c>
      <c r="C4" s="35">
        <v>28071.49</v>
      </c>
      <c r="D4" s="35">
        <v>3400.13</v>
      </c>
      <c r="E4" s="6">
        <v>44151</v>
      </c>
      <c r="F4" s="5">
        <v>28071.49</v>
      </c>
      <c r="G4" s="5"/>
      <c r="H4" s="74">
        <f>IFERROR(IF(DAY(E4)&lt;21,EDATE(E4,-1)-DAY(E4)+1,(EDATE(E4,0)-DAY(E4)+1)),"")</f>
        <v>44105</v>
      </c>
      <c r="I4" s="37">
        <f>IFERROR((D4/C4)*F4,"")</f>
        <v>3400.13</v>
      </c>
      <c r="J4" s="38">
        <f>C4-F4-G4</f>
        <v>0</v>
      </c>
      <c r="K4" s="3"/>
      <c r="L4" s="3"/>
      <c r="M4" s="3"/>
      <c r="N4" s="28"/>
      <c r="O4" s="13">
        <f>IFERROR(+D4/C4,0)</f>
        <v>0.12112395886360147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3400.13</v>
      </c>
    </row>
    <row r="5" spans="2:19">
      <c r="B5" s="32">
        <v>44136</v>
      </c>
      <c r="C5" s="35">
        <v>29266.03</v>
      </c>
      <c r="D5" s="36">
        <v>3525.98</v>
      </c>
      <c r="E5" s="8">
        <v>44176</v>
      </c>
      <c r="F5" s="5">
        <v>29266.03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3525.98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0.12048029746432981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3525.98</v>
      </c>
    </row>
    <row r="6" spans="2:19">
      <c r="B6" s="32">
        <v>44166</v>
      </c>
      <c r="C6" s="35">
        <v>52151.93</v>
      </c>
      <c r="D6" s="36">
        <v>5919.84</v>
      </c>
      <c r="E6" s="8">
        <v>44208</v>
      </c>
      <c r="F6" s="5">
        <f>+C6</f>
        <v>52151.93</v>
      </c>
      <c r="G6" s="7"/>
      <c r="H6" s="74">
        <f t="shared" si="2"/>
        <v>44166</v>
      </c>
      <c r="I6" s="37">
        <f t="shared" si="3"/>
        <v>5919.84</v>
      </c>
      <c r="J6" s="38">
        <f t="shared" si="4"/>
        <v>0</v>
      </c>
      <c r="K6" s="3"/>
      <c r="L6" s="3"/>
      <c r="M6" s="3"/>
      <c r="N6" s="28"/>
      <c r="O6" s="13">
        <f t="shared" si="5"/>
        <v>0.11351142709387745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5919.84</v>
      </c>
    </row>
    <row r="7" spans="2:19">
      <c r="B7" s="32">
        <v>44197</v>
      </c>
      <c r="C7" s="35">
        <v>26370.27</v>
      </c>
      <c r="D7" s="36">
        <v>2974.75</v>
      </c>
      <c r="E7" s="8">
        <v>44237</v>
      </c>
      <c r="F7" s="5">
        <v>26370.27</v>
      </c>
      <c r="G7" s="7"/>
      <c r="H7" s="74">
        <f t="shared" si="2"/>
        <v>44197</v>
      </c>
      <c r="I7" s="37">
        <f t="shared" si="3"/>
        <v>2974.75</v>
      </c>
      <c r="J7" s="38">
        <f t="shared" si="4"/>
        <v>0</v>
      </c>
      <c r="K7" s="3"/>
      <c r="L7" s="3"/>
      <c r="M7" s="3"/>
      <c r="N7" s="28"/>
      <c r="O7" s="13">
        <f t="shared" si="5"/>
        <v>0.11280696026244706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2974.75</v>
      </c>
    </row>
    <row r="8" spans="2:19">
      <c r="B8" s="32">
        <v>44228</v>
      </c>
      <c r="C8" s="35">
        <v>29745.1</v>
      </c>
      <c r="D8" s="36">
        <v>3338.57</v>
      </c>
      <c r="E8" s="8">
        <v>44266</v>
      </c>
      <c r="F8" s="5">
        <v>29745.1</v>
      </c>
      <c r="G8" s="7"/>
      <c r="H8" s="74">
        <f t="shared" si="2"/>
        <v>44228</v>
      </c>
      <c r="I8" s="37">
        <f t="shared" si="3"/>
        <v>3338.57</v>
      </c>
      <c r="J8" s="38">
        <f t="shared" si="4"/>
        <v>0</v>
      </c>
      <c r="K8" s="3"/>
      <c r="L8" s="3"/>
      <c r="M8" s="3"/>
      <c r="N8" s="28"/>
      <c r="O8" s="13">
        <f t="shared" si="5"/>
        <v>0.11223932681349198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3338.57</v>
      </c>
    </row>
    <row r="9" spans="2:19">
      <c r="B9" s="32">
        <v>44256</v>
      </c>
      <c r="C9" s="35">
        <v>29508.36</v>
      </c>
      <c r="D9" s="36">
        <v>3311.1</v>
      </c>
      <c r="E9" s="8">
        <v>44299</v>
      </c>
      <c r="F9" s="5">
        <v>29508.36</v>
      </c>
      <c r="G9" s="7"/>
      <c r="H9" s="74">
        <f t="shared" si="2"/>
        <v>44256</v>
      </c>
      <c r="I9" s="37">
        <f t="shared" si="3"/>
        <v>3311.1</v>
      </c>
      <c r="J9" s="38">
        <f t="shared" si="4"/>
        <v>0</v>
      </c>
      <c r="K9" s="3"/>
      <c r="L9" s="3"/>
      <c r="M9" s="3"/>
      <c r="N9" s="28"/>
      <c r="O9" s="13">
        <f t="shared" si="5"/>
        <v>0.11220887911086891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3311.1</v>
      </c>
    </row>
    <row r="10" spans="2:19">
      <c r="B10" s="32">
        <v>44287</v>
      </c>
      <c r="C10" s="35">
        <v>39982.53</v>
      </c>
      <c r="D10" s="36">
        <v>4544.3900000000003</v>
      </c>
      <c r="E10" s="8">
        <v>44328</v>
      </c>
      <c r="F10" s="5">
        <v>39982.53</v>
      </c>
      <c r="G10" s="7"/>
      <c r="H10" s="74">
        <f t="shared" si="2"/>
        <v>44287</v>
      </c>
      <c r="I10" s="37">
        <f t="shared" si="3"/>
        <v>4544.3900000000003</v>
      </c>
      <c r="J10" s="38">
        <f t="shared" si="4"/>
        <v>0</v>
      </c>
      <c r="K10" s="3"/>
      <c r="L10" s="3"/>
      <c r="M10" s="3"/>
      <c r="N10" s="28"/>
      <c r="O10" s="13">
        <f t="shared" si="5"/>
        <v>0.11365939073890523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4544.3900000000003</v>
      </c>
    </row>
    <row r="11" spans="2:19">
      <c r="B11" s="32">
        <v>44317</v>
      </c>
      <c r="C11" s="35">
        <v>42808.07</v>
      </c>
      <c r="D11" s="36">
        <v>4865.43</v>
      </c>
      <c r="E11" s="8">
        <v>44358</v>
      </c>
      <c r="F11" s="5">
        <v>42808.07</v>
      </c>
      <c r="G11" s="7"/>
      <c r="H11" s="74">
        <f t="shared" si="2"/>
        <v>44317</v>
      </c>
      <c r="I11" s="37">
        <f t="shared" si="3"/>
        <v>4865.43</v>
      </c>
      <c r="J11" s="38">
        <f t="shared" si="4"/>
        <v>0</v>
      </c>
      <c r="K11" s="3"/>
      <c r="L11" s="3"/>
      <c r="M11" s="3"/>
      <c r="N11" s="28"/>
      <c r="O11" s="13">
        <f t="shared" si="5"/>
        <v>0.11365684087135908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4865.43</v>
      </c>
    </row>
    <row r="12" spans="2:19">
      <c r="B12" s="32">
        <v>44348</v>
      </c>
      <c r="C12" s="35">
        <v>64787.66</v>
      </c>
      <c r="D12" s="36">
        <v>7370.88</v>
      </c>
      <c r="E12" s="8">
        <v>44390</v>
      </c>
      <c r="F12" s="5">
        <v>64787.66</v>
      </c>
      <c r="G12" s="7"/>
      <c r="H12" s="74">
        <f t="shared" si="2"/>
        <v>44348</v>
      </c>
      <c r="I12" s="37">
        <f t="shared" si="3"/>
        <v>7370.88</v>
      </c>
      <c r="J12" s="38">
        <f t="shared" si="4"/>
        <v>0</v>
      </c>
      <c r="K12" s="3"/>
      <c r="L12" s="3"/>
      <c r="M12" s="3"/>
      <c r="N12" s="28"/>
      <c r="O12" s="13">
        <f t="shared" si="5"/>
        <v>0.11376981357252292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7370.88</v>
      </c>
    </row>
    <row r="13" spans="2:19">
      <c r="B13" s="32">
        <v>44378</v>
      </c>
      <c r="C13" s="35">
        <v>42393.2</v>
      </c>
      <c r="D13" s="36">
        <v>4818.1400000000003</v>
      </c>
      <c r="E13" s="8">
        <v>44419</v>
      </c>
      <c r="F13" s="5">
        <v>42393.2</v>
      </c>
      <c r="G13" s="7"/>
      <c r="H13" s="74">
        <f t="shared" si="2"/>
        <v>44378</v>
      </c>
      <c r="I13" s="37">
        <f t="shared" si="3"/>
        <v>4818.1400000000003</v>
      </c>
      <c r="J13" s="38">
        <f t="shared" si="4"/>
        <v>0</v>
      </c>
      <c r="K13" s="3"/>
      <c r="L13" s="3"/>
      <c r="M13" s="3"/>
      <c r="N13" s="28"/>
      <c r="O13" s="13">
        <f t="shared" si="5"/>
        <v>0.11365360482341509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4818.1400000000003</v>
      </c>
    </row>
    <row r="14" spans="2:19">
      <c r="B14" s="32">
        <v>44409</v>
      </c>
      <c r="C14" s="35">
        <v>42393.2</v>
      </c>
      <c r="D14" s="36">
        <v>4818.1400000000003</v>
      </c>
      <c r="E14" s="8">
        <v>44452</v>
      </c>
      <c r="F14" s="5">
        <v>42393.2</v>
      </c>
      <c r="G14" s="7"/>
      <c r="H14" s="74">
        <f t="shared" si="2"/>
        <v>44409</v>
      </c>
      <c r="I14" s="37">
        <f t="shared" si="3"/>
        <v>4818.1400000000003</v>
      </c>
      <c r="J14" s="38">
        <f t="shared" si="4"/>
        <v>0</v>
      </c>
      <c r="K14" s="3"/>
      <c r="L14" s="3"/>
      <c r="M14" s="3"/>
      <c r="N14" s="28"/>
      <c r="O14" s="13">
        <f t="shared" si="5"/>
        <v>0.11365360482341509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4818.1400000000003</v>
      </c>
    </row>
    <row r="15" spans="2:19">
      <c r="B15" s="32">
        <v>44440</v>
      </c>
      <c r="C15" s="35">
        <v>42475.09</v>
      </c>
      <c r="D15" s="36">
        <v>4818.1400000000003</v>
      </c>
      <c r="E15" s="8">
        <v>44482</v>
      </c>
      <c r="F15" s="5">
        <v>42475.09</v>
      </c>
      <c r="G15" s="7"/>
      <c r="H15" s="74">
        <f t="shared" si="2"/>
        <v>44440</v>
      </c>
      <c r="I15" s="37">
        <f t="shared" si="3"/>
        <v>4818.1400000000003</v>
      </c>
      <c r="J15" s="38">
        <f t="shared" si="4"/>
        <v>0</v>
      </c>
      <c r="K15" s="3"/>
      <c r="L15" s="3"/>
      <c r="M15" s="3"/>
      <c r="N15" s="28"/>
      <c r="O15" s="13">
        <f t="shared" si="5"/>
        <v>0.1134344859540027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4818.1400000000003</v>
      </c>
    </row>
    <row r="16" spans="2:19">
      <c r="B16" s="32">
        <v>44470</v>
      </c>
      <c r="C16" s="35">
        <v>42863.91</v>
      </c>
      <c r="D16" s="36">
        <v>4862.5</v>
      </c>
      <c r="E16" s="8">
        <v>44511</v>
      </c>
      <c r="F16" s="5">
        <v>42863.91</v>
      </c>
      <c r="G16" s="7"/>
      <c r="H16" s="74">
        <f t="shared" si="2"/>
        <v>44470</v>
      </c>
      <c r="I16" s="37">
        <f t="shared" si="3"/>
        <v>4862.5</v>
      </c>
      <c r="J16" s="38">
        <f t="shared" si="4"/>
        <v>0</v>
      </c>
      <c r="K16" s="3"/>
      <c r="L16" s="3"/>
      <c r="M16" s="3"/>
      <c r="N16" s="28"/>
      <c r="O16" s="13">
        <f t="shared" si="5"/>
        <v>0.11344042109084308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4862.5</v>
      </c>
    </row>
    <row r="17" spans="2:19">
      <c r="B17" s="32">
        <v>44501</v>
      </c>
      <c r="C17" s="35">
        <v>42957.5</v>
      </c>
      <c r="D17" s="36">
        <v>4862.5</v>
      </c>
      <c r="E17" s="8">
        <v>44543</v>
      </c>
      <c r="F17" s="5">
        <v>42957.5</v>
      </c>
      <c r="G17" s="7"/>
      <c r="H17" s="74">
        <f t="shared" si="2"/>
        <v>44501</v>
      </c>
      <c r="I17" s="37">
        <f t="shared" si="3"/>
        <v>4862.5</v>
      </c>
      <c r="J17" s="38">
        <f t="shared" si="4"/>
        <v>0</v>
      </c>
      <c r="K17" s="3"/>
      <c r="L17" s="3"/>
      <c r="M17" s="3"/>
      <c r="N17" s="28"/>
      <c r="O17" s="13">
        <f t="shared" si="5"/>
        <v>0.11319327242041553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4862.5</v>
      </c>
    </row>
    <row r="18" spans="2:19">
      <c r="B18" s="32">
        <v>44531</v>
      </c>
      <c r="C18" s="35">
        <v>67857.53</v>
      </c>
      <c r="D18" s="36">
        <v>7711.91</v>
      </c>
      <c r="E18" s="8">
        <v>44559</v>
      </c>
      <c r="F18" s="5">
        <v>67857.53</v>
      </c>
      <c r="G18" s="7"/>
      <c r="H18" s="74">
        <f t="shared" si="2"/>
        <v>44531</v>
      </c>
      <c r="I18" s="37">
        <f t="shared" si="3"/>
        <v>7711.91</v>
      </c>
      <c r="J18" s="38">
        <f t="shared" si="4"/>
        <v>0</v>
      </c>
      <c r="K18" s="3"/>
      <c r="L18" s="3"/>
      <c r="M18" s="3"/>
      <c r="N18" s="28"/>
      <c r="O18" s="13">
        <f t="shared" si="5"/>
        <v>0.11364855160510558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7711.91</v>
      </c>
    </row>
    <row r="19" spans="2:19">
      <c r="B19" s="32">
        <v>44562</v>
      </c>
      <c r="C19" s="35">
        <v>60697.64</v>
      </c>
      <c r="D19" s="36">
        <v>6922.7</v>
      </c>
      <c r="E19" s="8">
        <v>44603</v>
      </c>
      <c r="F19" s="5">
        <v>60697.64</v>
      </c>
      <c r="G19" s="7"/>
      <c r="H19" s="74">
        <f t="shared" si="2"/>
        <v>44562</v>
      </c>
      <c r="I19" s="37">
        <f t="shared" si="3"/>
        <v>6922.7</v>
      </c>
      <c r="J19" s="38">
        <f t="shared" si="4"/>
        <v>0</v>
      </c>
      <c r="K19" s="3"/>
      <c r="L19" s="3"/>
      <c r="M19" s="3"/>
      <c r="N19" s="28"/>
      <c r="O19" s="13">
        <f t="shared" si="5"/>
        <v>0.11405221026715372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6922.7</v>
      </c>
    </row>
    <row r="20" spans="2:19">
      <c r="B20" s="32">
        <v>44593</v>
      </c>
      <c r="C20" s="35">
        <v>54580.58</v>
      </c>
      <c r="D20" s="36">
        <v>6249</v>
      </c>
      <c r="E20" s="8">
        <v>44631</v>
      </c>
      <c r="F20" s="5">
        <v>54580.58</v>
      </c>
      <c r="G20" s="7"/>
      <c r="H20" s="74">
        <f t="shared" si="2"/>
        <v>44593</v>
      </c>
      <c r="I20" s="37">
        <f t="shared" si="3"/>
        <v>6249</v>
      </c>
      <c r="J20" s="38">
        <f t="shared" si="4"/>
        <v>0</v>
      </c>
      <c r="K20" s="3"/>
      <c r="L20" s="3"/>
      <c r="M20" s="3"/>
      <c r="N20" s="28"/>
      <c r="O20" s="13">
        <f t="shared" si="5"/>
        <v>0.11449127143756992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6249</v>
      </c>
    </row>
    <row r="21" spans="2:19">
      <c r="B21" s="131">
        <v>44621</v>
      </c>
      <c r="C21" s="35">
        <v>43506.73</v>
      </c>
      <c r="D21" s="36">
        <v>4909.14809348788</v>
      </c>
      <c r="E21" s="8">
        <v>44664</v>
      </c>
      <c r="F21" s="5">
        <v>43506.73</v>
      </c>
      <c r="G21" s="7"/>
      <c r="H21" s="74">
        <f t="shared" si="2"/>
        <v>44621</v>
      </c>
      <c r="I21" s="37">
        <f t="shared" si="3"/>
        <v>4909.14809348788</v>
      </c>
      <c r="J21" s="38">
        <f t="shared" si="4"/>
        <v>0</v>
      </c>
      <c r="K21" s="3"/>
      <c r="L21" s="3"/>
      <c r="M21" s="3"/>
      <c r="N21" s="28"/>
      <c r="O21" s="13">
        <f t="shared" si="5"/>
        <v>0.1128365219240306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4909.14809348788</v>
      </c>
    </row>
    <row r="22" spans="2:19">
      <c r="B22" s="32">
        <v>44652</v>
      </c>
      <c r="C22" s="35">
        <v>52121.96</v>
      </c>
      <c r="D22" s="36">
        <v>5929.77</v>
      </c>
      <c r="E22" s="8">
        <v>44692</v>
      </c>
      <c r="F22" s="5">
        <v>52121.96</v>
      </c>
      <c r="G22" s="7"/>
      <c r="H22" s="74">
        <f t="shared" si="2"/>
        <v>44652</v>
      </c>
      <c r="I22" s="37">
        <f t="shared" si="3"/>
        <v>5929.77</v>
      </c>
      <c r="J22" s="38">
        <f t="shared" si="4"/>
        <v>0</v>
      </c>
      <c r="K22" s="3"/>
      <c r="L22" s="3"/>
      <c r="M22" s="3"/>
      <c r="N22" s="28"/>
      <c r="O22" s="13">
        <f t="shared" si="5"/>
        <v>0.11376721059607123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5929.77</v>
      </c>
    </row>
    <row r="23" spans="2:19">
      <c r="B23" s="32">
        <v>44682</v>
      </c>
      <c r="C23" s="35">
        <v>73990.759999999995</v>
      </c>
      <c r="D23" s="36">
        <v>8421.41</v>
      </c>
      <c r="E23" s="8">
        <v>44722</v>
      </c>
      <c r="F23" s="5">
        <v>73990.759999999995</v>
      </c>
      <c r="G23" s="7"/>
      <c r="H23" s="74">
        <f t="shared" si="2"/>
        <v>44682</v>
      </c>
      <c r="I23" s="37">
        <f t="shared" si="3"/>
        <v>8421.41</v>
      </c>
      <c r="J23" s="38">
        <f t="shared" si="4"/>
        <v>0</v>
      </c>
      <c r="K23" s="3"/>
      <c r="L23" s="3"/>
      <c r="M23" s="3"/>
      <c r="N23" s="28"/>
      <c r="O23" s="13">
        <f t="shared" si="5"/>
        <v>0.11381704958835401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8421.41</v>
      </c>
    </row>
    <row r="24" spans="2:19">
      <c r="B24" s="32">
        <v>44713</v>
      </c>
      <c r="C24" s="35">
        <v>121382.1</v>
      </c>
      <c r="D24" s="36">
        <v>13892.72</v>
      </c>
      <c r="E24" s="8">
        <v>44776</v>
      </c>
      <c r="F24" s="5">
        <v>121382.1</v>
      </c>
      <c r="G24" s="7"/>
      <c r="H24" s="74">
        <f t="shared" si="2"/>
        <v>44743</v>
      </c>
      <c r="I24" s="37">
        <f>IFERROR((D24/C24)*F24,"")</f>
        <v>13892.72</v>
      </c>
      <c r="J24" s="38">
        <f>C24-F24-G24</f>
        <v>0</v>
      </c>
      <c r="K24" s="3"/>
      <c r="L24" s="3"/>
      <c r="M24" s="3"/>
      <c r="N24" s="28"/>
      <c r="O24" s="13">
        <f>IFERROR(+D24/C24,0)</f>
        <v>0.11445443768067944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>D24</f>
        <v>13892.72</v>
      </c>
    </row>
    <row r="25" spans="2:19">
      <c r="B25" s="32">
        <v>44743</v>
      </c>
      <c r="C25" s="35">
        <v>85422.38</v>
      </c>
      <c r="D25" s="36">
        <v>9821.5786843991518</v>
      </c>
      <c r="E25" s="8">
        <v>44784</v>
      </c>
      <c r="F25" s="5">
        <v>85422.38</v>
      </c>
      <c r="G25" s="7"/>
      <c r="H25" s="74">
        <f t="shared" si="2"/>
        <v>44743</v>
      </c>
      <c r="I25" s="37">
        <f>IFERROR((D25/C25)*F25,"")</f>
        <v>9821.5786843991518</v>
      </c>
      <c r="J25" s="38">
        <f>C25-F25-G25</f>
        <v>0</v>
      </c>
      <c r="K25" s="3"/>
      <c r="L25" s="3"/>
      <c r="M25" s="3"/>
      <c r="N25" s="28"/>
      <c r="O25" s="13">
        <f>IFERROR(+D25/C25,0)</f>
        <v>0.11497664528194076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>D25</f>
        <v>9821.5786843991518</v>
      </c>
    </row>
    <row r="26" spans="2:19">
      <c r="B26" s="32">
        <v>44774</v>
      </c>
      <c r="C26" s="35">
        <v>84576.14</v>
      </c>
      <c r="D26" s="36">
        <v>9692.3081345163046</v>
      </c>
      <c r="E26" s="8">
        <v>44817</v>
      </c>
      <c r="F26" s="5">
        <v>84576.14</v>
      </c>
      <c r="G26" s="7"/>
      <c r="H26" s="74">
        <f t="shared" si="2"/>
        <v>44774</v>
      </c>
      <c r="I26" s="37">
        <f t="shared" si="3"/>
        <v>9692.3081345163046</v>
      </c>
      <c r="J26" s="38">
        <f t="shared" si="4"/>
        <v>0</v>
      </c>
      <c r="K26" s="3"/>
      <c r="L26" s="3"/>
      <c r="M26" s="3"/>
      <c r="N26" s="28"/>
      <c r="O26" s="13">
        <f t="shared" si="5"/>
        <v>0.11459861060715593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9692.3081345163046</v>
      </c>
    </row>
    <row r="27" spans="2:19">
      <c r="B27" s="32">
        <v>44805</v>
      </c>
      <c r="C27" s="35"/>
      <c r="D27" s="36"/>
      <c r="E27" s="8"/>
      <c r="F27" s="5"/>
      <c r="G27" s="7"/>
      <c r="H27" s="74" t="str">
        <f t="shared" si="2"/>
        <v/>
      </c>
      <c r="I27" s="37" t="str">
        <f t="shared" si="3"/>
        <v/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>
      <c r="B28" s="32">
        <v>44835</v>
      </c>
      <c r="C28" s="35"/>
      <c r="D28" s="36"/>
      <c r="E28" s="8"/>
      <c r="F28" s="5"/>
      <c r="G28" s="7"/>
      <c r="H28" s="74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93" activePane="bottomLeft" state="frozen"/>
      <selection pane="bottomLeft" activeCell="H105" sqref="H105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52" t="s">
        <v>75</v>
      </c>
      <c r="C6" s="152"/>
      <c r="D6" s="152"/>
      <c r="E6" s="152"/>
      <c r="G6" s="59">
        <f>IF(A6="Plan",SUMIF('Control de pagos'!B:B,Descripción!B6,'Control de pagos'!D:D),"")</f>
        <v>308496.01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51416</v>
      </c>
      <c r="I6" s="60">
        <f>IF(G6="","",G6-H6)</f>
        <v>257080.01</v>
      </c>
    </row>
    <row r="7" spans="1:11">
      <c r="A7" s="46" t="s">
        <v>57</v>
      </c>
      <c r="B7" s="47">
        <v>44110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308496.01</v>
      </c>
      <c r="C14" s="50">
        <v>6</v>
      </c>
      <c r="D14" s="52">
        <v>0.02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308496.01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52" t="s">
        <v>88</v>
      </c>
      <c r="C19" s="152"/>
      <c r="D19" s="152"/>
      <c r="E19" s="152"/>
      <c r="G19" s="59">
        <f>IF(A19="Plan",SUMIF('Control de pagos'!B:B,Descripción!B19,'Control de pagos'!D:D),"")</f>
        <v>178000.38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178000.38</v>
      </c>
    </row>
    <row r="20" spans="1:9">
      <c r="A20" s="46" t="s">
        <v>57</v>
      </c>
      <c r="B20" s="47">
        <v>44281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178000.38</v>
      </c>
      <c r="C27" s="50">
        <v>6</v>
      </c>
      <c r="D27" s="52">
        <v>2.9000000000000001E-2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178000.38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52" t="s">
        <v>90</v>
      </c>
      <c r="C32" s="152"/>
      <c r="D32" s="152"/>
      <c r="E32" s="152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>
        <v>44376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247445.64</v>
      </c>
      <c r="C40" s="50">
        <v>4</v>
      </c>
      <c r="D40" s="52">
        <v>2.9000000000000001E-2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247445.64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52" t="s">
        <v>94</v>
      </c>
      <c r="C45" s="152"/>
      <c r="D45" s="152"/>
      <c r="E45" s="152"/>
      <c r="G45" s="59">
        <f>IF(A45="Plan",SUMIF('Control de pagos'!B:B,Descripción!B45,'Control de pagos'!D:D),"")</f>
        <v>416432.74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416432.74</v>
      </c>
    </row>
    <row r="46" spans="1:9">
      <c r="A46" s="46" t="s">
        <v>57</v>
      </c>
      <c r="B46" s="47">
        <v>44462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416432.74</v>
      </c>
      <c r="C53" s="50">
        <v>8</v>
      </c>
      <c r="D53" s="52">
        <v>2.9000000000000001E-2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416432.74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52" t="s">
        <v>96</v>
      </c>
      <c r="C58" s="152"/>
      <c r="D58" s="152"/>
      <c r="E58" s="152"/>
      <c r="G58" s="59">
        <f>IF(A58="Plan",SUMIF('Control de pagos'!B:B,Descripción!B58,'Control de pagos'!D:D),"")</f>
        <v>176180.09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176180.09</v>
      </c>
    </row>
    <row r="59" spans="1:9">
      <c r="A59" s="46" t="s">
        <v>57</v>
      </c>
      <c r="B59" s="47">
        <v>44524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 t="s">
        <v>79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176180.09</v>
      </c>
      <c r="C66" s="50">
        <v>3</v>
      </c>
      <c r="D66" s="52">
        <v>2.9000000000000001E-2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176180.09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52" t="s">
        <v>98</v>
      </c>
      <c r="C71" s="152"/>
      <c r="D71" s="152"/>
      <c r="E71" s="152"/>
      <c r="G71" s="59">
        <f>IF(A71="Plan",SUMIF('Control de pagos'!B:B,Descripción!B71,'Control de pagos'!D:D),"")</f>
        <v>148799.09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148799.09</v>
      </c>
    </row>
    <row r="72" spans="1:9">
      <c r="A72" s="46" t="s">
        <v>57</v>
      </c>
      <c r="B72" s="47">
        <v>44553</v>
      </c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 t="s">
        <v>76</v>
      </c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 t="s">
        <v>77</v>
      </c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 t="s">
        <v>78</v>
      </c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 t="s">
        <v>79</v>
      </c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>
        <v>148799.09</v>
      </c>
      <c r="C79" s="50">
        <v>3</v>
      </c>
      <c r="D79" s="52">
        <v>2.9000000000000001E-2</v>
      </c>
      <c r="E79" s="52">
        <v>0</v>
      </c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>
        <v>0</v>
      </c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>
        <v>0</v>
      </c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>
        <v>148799.09</v>
      </c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52" t="s">
        <v>100</v>
      </c>
      <c r="C84" s="152"/>
      <c r="D84" s="152"/>
      <c r="E84" s="152"/>
      <c r="G84" s="59">
        <f>IF(A84="Plan",SUMIF('Control de pagos'!B:B,Descripción!B84,'Control de pagos'!D:D),"")</f>
        <v>297471.35999999999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297471.35999999999</v>
      </c>
    </row>
    <row r="85" spans="1:9" ht="15.75" thickBot="1">
      <c r="A85" s="46" t="s">
        <v>57</v>
      </c>
      <c r="B85" s="47">
        <v>44588</v>
      </c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 ht="24.75" thickBot="1">
      <c r="A86" s="46" t="s">
        <v>45</v>
      </c>
      <c r="B86" s="109" t="s">
        <v>76</v>
      </c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110" t="s">
        <v>77</v>
      </c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110" t="s">
        <v>78</v>
      </c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 t="s">
        <v>79</v>
      </c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>
        <v>297471.35999999999</v>
      </c>
      <c r="C92" s="50">
        <v>8</v>
      </c>
      <c r="D92" s="52">
        <v>2.9000000000000001E-2</v>
      </c>
      <c r="E92" s="52">
        <v>0</v>
      </c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>
        <v>0</v>
      </c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>
        <v>0</v>
      </c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>
        <v>297471.35999999999</v>
      </c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52" t="s">
        <v>102</v>
      </c>
      <c r="C97" s="152"/>
      <c r="D97" s="152"/>
      <c r="E97" s="152"/>
      <c r="G97" s="59">
        <f>IF(A97="Plan",SUMIF('Control de pagos'!B:B,Descripción!B97,'Control de pagos'!D:D),"")</f>
        <v>366362.33999999997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366362.33999999997</v>
      </c>
    </row>
    <row r="98" spans="1:9">
      <c r="A98" s="46" t="s">
        <v>57</v>
      </c>
      <c r="B98" s="47">
        <v>44735</v>
      </c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 t="s">
        <v>76</v>
      </c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 t="s">
        <v>77</v>
      </c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 t="s">
        <v>78</v>
      </c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 ht="15.75" customHeight="1">
      <c r="A103" s="115" t="s">
        <v>48</v>
      </c>
      <c r="B103" s="115" t="s">
        <v>49</v>
      </c>
      <c r="C103" s="115" t="s">
        <v>50</v>
      </c>
      <c r="D103" s="117" t="s">
        <v>51</v>
      </c>
      <c r="E103" s="118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116"/>
      <c r="B104" s="116"/>
      <c r="C104" s="116"/>
      <c r="D104" s="115" t="s">
        <v>52</v>
      </c>
      <c r="E104" s="115" t="s">
        <v>79</v>
      </c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 t="s">
        <v>103</v>
      </c>
      <c r="C105" s="119"/>
      <c r="D105" s="119"/>
      <c r="E105" s="119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 t="s">
        <v>104</v>
      </c>
      <c r="C106" s="120">
        <v>4</v>
      </c>
      <c r="D106" s="128">
        <v>0.03</v>
      </c>
      <c r="E106" s="128">
        <v>0</v>
      </c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 t="s">
        <v>104</v>
      </c>
      <c r="C107" s="120"/>
      <c r="D107" s="120"/>
      <c r="E107" s="12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 t="s">
        <v>103</v>
      </c>
      <c r="C108" s="129"/>
      <c r="D108" s="129"/>
      <c r="E108" s="129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52"/>
      <c r="C110" s="152"/>
      <c r="D110" s="152"/>
      <c r="E110" s="152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52"/>
      <c r="C123" s="152"/>
      <c r="D123" s="152"/>
      <c r="E123" s="152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52"/>
      <c r="C136" s="152"/>
      <c r="D136" s="152"/>
      <c r="E136" s="152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52"/>
      <c r="C149" s="152"/>
      <c r="D149" s="152"/>
      <c r="E149" s="152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L1" zoomScale="90" zoomScaleNormal="90" workbookViewId="0">
      <pane ySplit="3" topLeftCell="A58" activePane="bottomLeft" state="frozen"/>
      <selection pane="bottomLeft" activeCell="F42" sqref="F42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53" t="s">
        <v>12</v>
      </c>
      <c r="C1" s="153"/>
      <c r="D1" s="153"/>
      <c r="E1" s="153"/>
      <c r="F1" s="153"/>
      <c r="G1" s="153"/>
      <c r="H1" s="153"/>
      <c r="I1" s="153"/>
      <c r="J1" s="153"/>
      <c r="K1" s="153"/>
      <c r="O1" s="154" t="s">
        <v>17</v>
      </c>
      <c r="P1" s="154"/>
      <c r="Q1" s="154"/>
      <c r="R1" s="154"/>
      <c r="S1" s="154"/>
      <c r="T1" s="154"/>
      <c r="U1" s="154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3" t="s">
        <v>75</v>
      </c>
      <c r="O5" s="87" t="s">
        <v>13</v>
      </c>
      <c r="P5" s="87" t="s">
        <v>14</v>
      </c>
      <c r="Q5" s="87" t="s">
        <v>3</v>
      </c>
      <c r="R5" s="87" t="s">
        <v>4</v>
      </c>
      <c r="S5" s="87" t="s">
        <v>5</v>
      </c>
      <c r="T5" s="87" t="s">
        <v>15</v>
      </c>
      <c r="U5" s="87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2020</v>
      </c>
      <c r="C6" s="77">
        <v>2</v>
      </c>
      <c r="D6" s="77"/>
      <c r="E6" s="78" t="s">
        <v>81</v>
      </c>
      <c r="F6" s="78" t="s">
        <v>10</v>
      </c>
      <c r="G6" s="78" t="s">
        <v>10</v>
      </c>
      <c r="H6" s="79">
        <v>43915</v>
      </c>
      <c r="I6" s="80">
        <v>41615.71</v>
      </c>
      <c r="J6" s="81">
        <v>0</v>
      </c>
      <c r="K6" s="80">
        <v>41615.71</v>
      </c>
      <c r="N6" s="3" t="s">
        <v>75</v>
      </c>
      <c r="O6" s="77">
        <v>1</v>
      </c>
      <c r="P6" s="80">
        <v>41615.71</v>
      </c>
      <c r="Q6" s="78" t="s">
        <v>81</v>
      </c>
      <c r="R6" s="78" t="s">
        <v>10</v>
      </c>
      <c r="S6" s="78" t="s">
        <v>10</v>
      </c>
      <c r="T6" s="77" t="s">
        <v>83</v>
      </c>
      <c r="U6" s="77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2">
        <v>2020</v>
      </c>
      <c r="C7" s="82">
        <v>2</v>
      </c>
      <c r="D7" s="82"/>
      <c r="E7" s="83" t="s">
        <v>81</v>
      </c>
      <c r="F7" s="83" t="s">
        <v>10</v>
      </c>
      <c r="G7" s="83" t="s">
        <v>82</v>
      </c>
      <c r="H7" s="84">
        <v>44110</v>
      </c>
      <c r="I7" s="85">
        <v>7117.95</v>
      </c>
      <c r="J7" s="85">
        <v>2956.38</v>
      </c>
      <c r="K7" s="85">
        <v>4161.57</v>
      </c>
      <c r="N7" s="3" t="s">
        <v>75</v>
      </c>
      <c r="O7" s="82">
        <v>1</v>
      </c>
      <c r="P7" s="85">
        <v>4161.57</v>
      </c>
      <c r="Q7" s="83" t="s">
        <v>81</v>
      </c>
      <c r="R7" s="83" t="s">
        <v>10</v>
      </c>
      <c r="S7" s="83" t="s">
        <v>82</v>
      </c>
      <c r="T7" s="82" t="s">
        <v>83</v>
      </c>
      <c r="U7" s="82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2">
        <v>2020</v>
      </c>
      <c r="C8" s="82">
        <v>3</v>
      </c>
      <c r="D8" s="82"/>
      <c r="E8" s="83" t="s">
        <v>81</v>
      </c>
      <c r="F8" s="83" t="s">
        <v>10</v>
      </c>
      <c r="G8" s="83" t="s">
        <v>10</v>
      </c>
      <c r="H8" s="84">
        <v>43944</v>
      </c>
      <c r="I8" s="85">
        <v>238835.21</v>
      </c>
      <c r="J8" s="86">
        <v>0</v>
      </c>
      <c r="K8" s="85">
        <v>238835.21</v>
      </c>
      <c r="N8" s="3" t="s">
        <v>75</v>
      </c>
      <c r="O8" s="82">
        <v>1</v>
      </c>
      <c r="P8" s="85">
        <v>5638.72</v>
      </c>
      <c r="Q8" s="83" t="s">
        <v>81</v>
      </c>
      <c r="R8" s="83" t="s">
        <v>10</v>
      </c>
      <c r="S8" s="83" t="s">
        <v>10</v>
      </c>
      <c r="T8" s="82" t="s">
        <v>85</v>
      </c>
      <c r="U8" s="82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2">
        <v>2020</v>
      </c>
      <c r="C9" s="82">
        <v>3</v>
      </c>
      <c r="D9" s="82"/>
      <c r="E9" s="83" t="s">
        <v>81</v>
      </c>
      <c r="F9" s="83" t="s">
        <v>10</v>
      </c>
      <c r="G9" s="83" t="s">
        <v>82</v>
      </c>
      <c r="H9" s="84">
        <v>44110</v>
      </c>
      <c r="I9" s="85">
        <v>34553.089999999997</v>
      </c>
      <c r="J9" s="85">
        <v>10669.57</v>
      </c>
      <c r="K9" s="85">
        <v>23883.52</v>
      </c>
      <c r="N9" s="3" t="s">
        <v>75</v>
      </c>
      <c r="O9" s="82">
        <v>2</v>
      </c>
      <c r="P9" s="85">
        <v>51416</v>
      </c>
      <c r="Q9" s="83" t="s">
        <v>81</v>
      </c>
      <c r="R9" s="83" t="s">
        <v>10</v>
      </c>
      <c r="S9" s="83" t="s">
        <v>10</v>
      </c>
      <c r="T9" s="82" t="s">
        <v>85</v>
      </c>
      <c r="U9" s="82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N10" s="3" t="s">
        <v>75</v>
      </c>
      <c r="O10" s="82">
        <v>3</v>
      </c>
      <c r="P10" s="85">
        <v>51416</v>
      </c>
      <c r="Q10" s="83" t="s">
        <v>81</v>
      </c>
      <c r="R10" s="83" t="s">
        <v>10</v>
      </c>
      <c r="S10" s="83" t="s">
        <v>10</v>
      </c>
      <c r="T10" s="82" t="s">
        <v>85</v>
      </c>
      <c r="U10" s="82" t="s">
        <v>84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88</v>
      </c>
      <c r="B11" s="98" t="s">
        <v>80</v>
      </c>
      <c r="C11"/>
      <c r="D11"/>
      <c r="E11"/>
      <c r="F11"/>
      <c r="G11"/>
      <c r="H11"/>
      <c r="I11"/>
      <c r="J11"/>
      <c r="K11"/>
      <c r="N11" s="3" t="s">
        <v>75</v>
      </c>
      <c r="O11" s="82">
        <v>4</v>
      </c>
      <c r="P11" s="85">
        <v>51416</v>
      </c>
      <c r="Q11" s="83" t="s">
        <v>81</v>
      </c>
      <c r="R11" s="83" t="s">
        <v>10</v>
      </c>
      <c r="S11" s="83" t="s">
        <v>10</v>
      </c>
      <c r="T11" s="82" t="s">
        <v>85</v>
      </c>
      <c r="U11" s="82" t="s">
        <v>84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88</v>
      </c>
      <c r="B12" s="87" t="s">
        <v>0</v>
      </c>
      <c r="C12" s="87" t="s">
        <v>1</v>
      </c>
      <c r="D12" s="87" t="s">
        <v>2</v>
      </c>
      <c r="E12" s="87" t="s">
        <v>3</v>
      </c>
      <c r="F12" s="87" t="s">
        <v>4</v>
      </c>
      <c r="G12" s="87" t="s">
        <v>5</v>
      </c>
      <c r="H12" s="87" t="s">
        <v>6</v>
      </c>
      <c r="I12" s="87" t="s">
        <v>7</v>
      </c>
      <c r="J12" s="87" t="s">
        <v>8</v>
      </c>
      <c r="K12" s="87" t="s">
        <v>9</v>
      </c>
      <c r="N12" s="3" t="s">
        <v>75</v>
      </c>
      <c r="O12" s="82">
        <v>5</v>
      </c>
      <c r="P12" s="85">
        <v>51416</v>
      </c>
      <c r="Q12" s="83" t="s">
        <v>81</v>
      </c>
      <c r="R12" s="83" t="s">
        <v>10</v>
      </c>
      <c r="S12" s="83" t="s">
        <v>10</v>
      </c>
      <c r="T12" s="82" t="s">
        <v>85</v>
      </c>
      <c r="U12" s="82" t="s">
        <v>84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88</v>
      </c>
      <c r="B13" s="77">
        <v>2021</v>
      </c>
      <c r="C13" s="77">
        <v>2</v>
      </c>
      <c r="D13" s="77"/>
      <c r="E13" s="78" t="s">
        <v>81</v>
      </c>
      <c r="F13" s="78" t="s">
        <v>10</v>
      </c>
      <c r="G13" s="78" t="s">
        <v>10</v>
      </c>
      <c r="H13" s="79">
        <v>44278</v>
      </c>
      <c r="I13" s="80">
        <v>177406.07</v>
      </c>
      <c r="J13" s="81">
        <v>0</v>
      </c>
      <c r="K13" s="80">
        <v>177406.07</v>
      </c>
      <c r="N13" s="3" t="s">
        <v>75</v>
      </c>
      <c r="O13" s="82">
        <v>6</v>
      </c>
      <c r="P13" s="85">
        <v>27532.49</v>
      </c>
      <c r="Q13" s="83" t="s">
        <v>81</v>
      </c>
      <c r="R13" s="83" t="s">
        <v>10</v>
      </c>
      <c r="S13" s="83" t="s">
        <v>10</v>
      </c>
      <c r="T13" s="82" t="s">
        <v>85</v>
      </c>
      <c r="U13" s="82" t="s">
        <v>84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88</v>
      </c>
      <c r="B14" s="82">
        <v>2021</v>
      </c>
      <c r="C14" s="82">
        <v>2</v>
      </c>
      <c r="D14" s="82"/>
      <c r="E14" s="83" t="s">
        <v>81</v>
      </c>
      <c r="F14" s="83" t="s">
        <v>10</v>
      </c>
      <c r="G14" s="83" t="s">
        <v>82</v>
      </c>
      <c r="H14" s="84">
        <v>44281</v>
      </c>
      <c r="I14" s="86">
        <v>594.30999999999995</v>
      </c>
      <c r="J14" s="86">
        <v>0</v>
      </c>
      <c r="K14" s="86">
        <v>594.30999999999995</v>
      </c>
      <c r="N14" s="3" t="s">
        <v>75</v>
      </c>
      <c r="O14" s="82">
        <v>6</v>
      </c>
      <c r="P14" s="85">
        <v>23883.52</v>
      </c>
      <c r="Q14" s="83" t="s">
        <v>81</v>
      </c>
      <c r="R14" s="83" t="s">
        <v>10</v>
      </c>
      <c r="S14" s="83" t="s">
        <v>82</v>
      </c>
      <c r="T14" s="82" t="s">
        <v>85</v>
      </c>
      <c r="U14" s="82" t="s">
        <v>84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91</v>
      </c>
      <c r="B16" s="102" t="s">
        <v>80</v>
      </c>
      <c r="C16"/>
      <c r="D16"/>
      <c r="E16"/>
      <c r="F16"/>
      <c r="G16"/>
      <c r="H16"/>
      <c r="I16"/>
      <c r="J16"/>
      <c r="K16"/>
      <c r="N16" s="3" t="s">
        <v>88</v>
      </c>
      <c r="O16" s="98" t="s">
        <v>17</v>
      </c>
      <c r="P16"/>
      <c r="Q16"/>
      <c r="R16"/>
      <c r="S16"/>
      <c r="T16"/>
      <c r="U16"/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91</v>
      </c>
      <c r="B17" s="87" t="s">
        <v>0</v>
      </c>
      <c r="C17" s="87" t="s">
        <v>1</v>
      </c>
      <c r="D17" s="87" t="s">
        <v>2</v>
      </c>
      <c r="E17" s="87" t="s">
        <v>3</v>
      </c>
      <c r="F17" s="87" t="s">
        <v>4</v>
      </c>
      <c r="G17" s="87" t="s">
        <v>5</v>
      </c>
      <c r="H17" s="87" t="s">
        <v>6</v>
      </c>
      <c r="I17" s="87" t="s">
        <v>7</v>
      </c>
      <c r="J17" s="87" t="s">
        <v>8</v>
      </c>
      <c r="K17" s="87" t="s">
        <v>9</v>
      </c>
      <c r="N17" s="3" t="s">
        <v>88</v>
      </c>
      <c r="O17" s="87" t="s">
        <v>13</v>
      </c>
      <c r="P17" s="87" t="s">
        <v>14</v>
      </c>
      <c r="Q17" s="87" t="s">
        <v>3</v>
      </c>
      <c r="R17" s="87" t="s">
        <v>4</v>
      </c>
      <c r="S17" s="87" t="s">
        <v>5</v>
      </c>
      <c r="T17" s="87" t="s">
        <v>15</v>
      </c>
      <c r="U17" s="87" t="s">
        <v>16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91</v>
      </c>
      <c r="B18" s="77">
        <v>2021</v>
      </c>
      <c r="C18" s="77">
        <v>5</v>
      </c>
      <c r="D18" s="77"/>
      <c r="E18" s="78" t="s">
        <v>81</v>
      </c>
      <c r="F18" s="78" t="s">
        <v>10</v>
      </c>
      <c r="G18" s="78" t="s">
        <v>10</v>
      </c>
      <c r="H18" s="79">
        <v>44371</v>
      </c>
      <c r="I18" s="80">
        <v>246071.74</v>
      </c>
      <c r="J18" s="81">
        <v>0</v>
      </c>
      <c r="K18" s="80">
        <v>246071.74</v>
      </c>
      <c r="N18" s="3" t="s">
        <v>88</v>
      </c>
      <c r="O18" s="77">
        <v>1</v>
      </c>
      <c r="P18" s="80">
        <v>27587.59</v>
      </c>
      <c r="Q18" s="78" t="s">
        <v>81</v>
      </c>
      <c r="R18" s="78" t="s">
        <v>10</v>
      </c>
      <c r="S18" s="78" t="s">
        <v>10</v>
      </c>
      <c r="T18" s="77" t="s">
        <v>89</v>
      </c>
      <c r="U18" s="77" t="s">
        <v>84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91</v>
      </c>
      <c r="B19" s="82">
        <v>2021</v>
      </c>
      <c r="C19" s="82">
        <v>5</v>
      </c>
      <c r="D19" s="82"/>
      <c r="E19" s="83" t="s">
        <v>81</v>
      </c>
      <c r="F19" s="83" t="s">
        <v>10</v>
      </c>
      <c r="G19" s="83" t="s">
        <v>82</v>
      </c>
      <c r="H19" s="84">
        <v>44376</v>
      </c>
      <c r="I19" s="85">
        <v>1373.9</v>
      </c>
      <c r="J19" s="86">
        <v>0</v>
      </c>
      <c r="K19" s="85">
        <v>1373.9</v>
      </c>
      <c r="N19" s="3" t="s">
        <v>88</v>
      </c>
      <c r="O19" s="82">
        <v>2</v>
      </c>
      <c r="P19" s="85">
        <v>28387.63</v>
      </c>
      <c r="Q19" s="83" t="s">
        <v>81</v>
      </c>
      <c r="R19" s="83" t="s">
        <v>10</v>
      </c>
      <c r="S19" s="83" t="s">
        <v>10</v>
      </c>
      <c r="T19" s="82" t="s">
        <v>89</v>
      </c>
      <c r="U19" s="82" t="s">
        <v>84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N20" s="3" t="s">
        <v>88</v>
      </c>
      <c r="O20" s="82">
        <v>3</v>
      </c>
      <c r="P20" s="85">
        <v>29210.87</v>
      </c>
      <c r="Q20" s="83" t="s">
        <v>81</v>
      </c>
      <c r="R20" s="83" t="s">
        <v>10</v>
      </c>
      <c r="S20" s="83" t="s">
        <v>10</v>
      </c>
      <c r="T20" s="82" t="s">
        <v>89</v>
      </c>
      <c r="U20" s="82" t="s">
        <v>84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94</v>
      </c>
      <c r="B21" s="103" t="s">
        <v>80</v>
      </c>
      <c r="C21"/>
      <c r="D21"/>
      <c r="E21"/>
      <c r="F21"/>
      <c r="G21"/>
      <c r="H21"/>
      <c r="I21"/>
      <c r="J21"/>
      <c r="K21"/>
      <c r="N21" s="3" t="s">
        <v>88</v>
      </c>
      <c r="O21" s="82">
        <v>4</v>
      </c>
      <c r="P21" s="85">
        <v>30057.99</v>
      </c>
      <c r="Q21" s="83" t="s">
        <v>81</v>
      </c>
      <c r="R21" s="83" t="s">
        <v>10</v>
      </c>
      <c r="S21" s="83" t="s">
        <v>10</v>
      </c>
      <c r="T21" s="82" t="s">
        <v>89</v>
      </c>
      <c r="U21" s="82" t="s">
        <v>84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94</v>
      </c>
      <c r="B22" s="87" t="s">
        <v>0</v>
      </c>
      <c r="C22" s="87" t="s">
        <v>1</v>
      </c>
      <c r="D22" s="87" t="s">
        <v>2</v>
      </c>
      <c r="E22" s="87" t="s">
        <v>3</v>
      </c>
      <c r="F22" s="87" t="s">
        <v>4</v>
      </c>
      <c r="G22" s="87" t="s">
        <v>5</v>
      </c>
      <c r="H22" s="87" t="s">
        <v>6</v>
      </c>
      <c r="I22" s="87" t="s">
        <v>7</v>
      </c>
      <c r="J22" s="87" t="s">
        <v>8</v>
      </c>
      <c r="K22" s="87" t="s">
        <v>9</v>
      </c>
      <c r="N22" s="3" t="s">
        <v>88</v>
      </c>
      <c r="O22" s="82">
        <v>5</v>
      </c>
      <c r="P22" s="85">
        <v>30929.67</v>
      </c>
      <c r="Q22" s="83" t="s">
        <v>81</v>
      </c>
      <c r="R22" s="83" t="s">
        <v>10</v>
      </c>
      <c r="S22" s="83" t="s">
        <v>10</v>
      </c>
      <c r="T22" s="82" t="s">
        <v>89</v>
      </c>
      <c r="U22" s="82" t="s">
        <v>84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94</v>
      </c>
      <c r="B23" s="82">
        <v>2021</v>
      </c>
      <c r="C23" s="82">
        <v>8</v>
      </c>
      <c r="D23" s="82"/>
      <c r="E23" s="83" t="s">
        <v>81</v>
      </c>
      <c r="F23" s="83" t="s">
        <v>10</v>
      </c>
      <c r="G23" s="83" t="s">
        <v>10</v>
      </c>
      <c r="H23" s="84">
        <v>44462</v>
      </c>
      <c r="I23" s="85">
        <v>416432.74</v>
      </c>
      <c r="J23" s="86">
        <v>0</v>
      </c>
      <c r="K23" s="85">
        <v>416432.74</v>
      </c>
      <c r="N23" s="3" t="s">
        <v>88</v>
      </c>
      <c r="O23" s="82">
        <v>6</v>
      </c>
      <c r="P23" s="85">
        <v>31232.32</v>
      </c>
      <c r="Q23" s="83" t="s">
        <v>81</v>
      </c>
      <c r="R23" s="83" t="s">
        <v>10</v>
      </c>
      <c r="S23" s="83" t="s">
        <v>10</v>
      </c>
      <c r="T23" s="82" t="s">
        <v>89</v>
      </c>
      <c r="U23" s="82" t="s">
        <v>84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N24" s="3" t="s">
        <v>88</v>
      </c>
      <c r="O24" s="82">
        <v>6</v>
      </c>
      <c r="P24" s="86">
        <v>594.30999999999995</v>
      </c>
      <c r="Q24" s="83" t="s">
        <v>81</v>
      </c>
      <c r="R24" s="83" t="s">
        <v>10</v>
      </c>
      <c r="S24" s="83" t="s">
        <v>82</v>
      </c>
      <c r="T24" s="82" t="s">
        <v>89</v>
      </c>
      <c r="U24" s="82" t="s">
        <v>84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96</v>
      </c>
      <c r="B25" s="104" t="s">
        <v>80</v>
      </c>
      <c r="C25"/>
      <c r="D25"/>
      <c r="E25"/>
      <c r="F25"/>
      <c r="G25"/>
      <c r="H25"/>
      <c r="I25"/>
      <c r="J25"/>
      <c r="K25"/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96</v>
      </c>
      <c r="B26" s="87" t="s">
        <v>0</v>
      </c>
      <c r="C26" s="87" t="s">
        <v>1</v>
      </c>
      <c r="D26" s="87" t="s">
        <v>2</v>
      </c>
      <c r="E26" s="87" t="s">
        <v>3</v>
      </c>
      <c r="F26" s="87" t="s">
        <v>4</v>
      </c>
      <c r="G26" s="87" t="s">
        <v>5</v>
      </c>
      <c r="H26" s="87" t="s">
        <v>6</v>
      </c>
      <c r="I26" s="87" t="s">
        <v>7</v>
      </c>
      <c r="J26" s="87" t="s">
        <v>8</v>
      </c>
      <c r="K26" s="87" t="s">
        <v>9</v>
      </c>
      <c r="N26" s="3" t="s">
        <v>91</v>
      </c>
      <c r="O26" s="102" t="s">
        <v>17</v>
      </c>
      <c r="P26"/>
      <c r="Q26"/>
      <c r="R26"/>
      <c r="S26"/>
      <c r="T26"/>
      <c r="U26"/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96</v>
      </c>
      <c r="B27" s="82">
        <v>2021</v>
      </c>
      <c r="C27" s="82">
        <v>10</v>
      </c>
      <c r="D27" s="82"/>
      <c r="E27" s="83" t="s">
        <v>81</v>
      </c>
      <c r="F27" s="83" t="s">
        <v>10</v>
      </c>
      <c r="G27" s="83" t="s">
        <v>10</v>
      </c>
      <c r="H27" s="84">
        <v>44524</v>
      </c>
      <c r="I27" s="85">
        <v>176180.09</v>
      </c>
      <c r="J27" s="86">
        <v>0</v>
      </c>
      <c r="K27" s="85">
        <v>176180.09</v>
      </c>
      <c r="N27" s="3" t="s">
        <v>91</v>
      </c>
      <c r="O27" s="87" t="s">
        <v>13</v>
      </c>
      <c r="P27" s="87" t="s">
        <v>14</v>
      </c>
      <c r="Q27" s="87" t="s">
        <v>3</v>
      </c>
      <c r="R27" s="87" t="s">
        <v>4</v>
      </c>
      <c r="S27" s="87" t="s">
        <v>5</v>
      </c>
      <c r="T27" s="87" t="s">
        <v>15</v>
      </c>
      <c r="U27" s="87" t="s">
        <v>16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N28" s="3" t="s">
        <v>91</v>
      </c>
      <c r="O28" s="77">
        <v>1</v>
      </c>
      <c r="P28" s="80">
        <v>59234.53</v>
      </c>
      <c r="Q28" s="78" t="s">
        <v>81</v>
      </c>
      <c r="R28" s="78" t="s">
        <v>10</v>
      </c>
      <c r="S28" s="78" t="s">
        <v>10</v>
      </c>
      <c r="T28" s="77" t="s">
        <v>92</v>
      </c>
      <c r="U28" s="77" t="s">
        <v>93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98</v>
      </c>
      <c r="B29" s="105" t="s">
        <v>80</v>
      </c>
      <c r="C29"/>
      <c r="D29"/>
      <c r="E29"/>
      <c r="F29"/>
      <c r="G29"/>
      <c r="H29"/>
      <c r="I29"/>
      <c r="J29"/>
      <c r="K29"/>
      <c r="N29" s="3" t="s">
        <v>91</v>
      </c>
      <c r="O29" s="82">
        <v>2</v>
      </c>
      <c r="P29" s="85">
        <v>60952.33</v>
      </c>
      <c r="Q29" s="83" t="s">
        <v>81</v>
      </c>
      <c r="R29" s="83" t="s">
        <v>10</v>
      </c>
      <c r="S29" s="83" t="s">
        <v>10</v>
      </c>
      <c r="T29" s="82" t="s">
        <v>92</v>
      </c>
      <c r="U29" s="82" t="s">
        <v>84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98</v>
      </c>
      <c r="B30" s="87" t="s">
        <v>0</v>
      </c>
      <c r="C30" s="87" t="s">
        <v>1</v>
      </c>
      <c r="D30" s="87" t="s">
        <v>2</v>
      </c>
      <c r="E30" s="87" t="s">
        <v>3</v>
      </c>
      <c r="F30" s="87" t="s">
        <v>4</v>
      </c>
      <c r="G30" s="87" t="s">
        <v>5</v>
      </c>
      <c r="H30" s="87" t="s">
        <v>6</v>
      </c>
      <c r="I30" s="87" t="s">
        <v>7</v>
      </c>
      <c r="J30" s="87" t="s">
        <v>8</v>
      </c>
      <c r="K30" s="87" t="s">
        <v>9</v>
      </c>
      <c r="N30" s="3" t="s">
        <v>91</v>
      </c>
      <c r="O30" s="82">
        <v>3</v>
      </c>
      <c r="P30" s="85">
        <v>62719.95</v>
      </c>
      <c r="Q30" s="83" t="s">
        <v>81</v>
      </c>
      <c r="R30" s="83" t="s">
        <v>10</v>
      </c>
      <c r="S30" s="83" t="s">
        <v>10</v>
      </c>
      <c r="T30" s="82" t="s">
        <v>92</v>
      </c>
      <c r="U30" s="82" t="s">
        <v>84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98</v>
      </c>
      <c r="B31" s="82">
        <v>2021</v>
      </c>
      <c r="C31" s="82">
        <v>11</v>
      </c>
      <c r="D31" s="82"/>
      <c r="E31" s="83" t="s">
        <v>81</v>
      </c>
      <c r="F31" s="83" t="s">
        <v>10</v>
      </c>
      <c r="G31" s="83" t="s">
        <v>10</v>
      </c>
      <c r="H31" s="84">
        <v>44553</v>
      </c>
      <c r="I31" s="85">
        <v>148799.09</v>
      </c>
      <c r="J31" s="86">
        <v>0</v>
      </c>
      <c r="K31" s="85">
        <v>148799.09</v>
      </c>
      <c r="N31" s="3" t="s">
        <v>91</v>
      </c>
      <c r="O31" s="82">
        <v>4</v>
      </c>
      <c r="P31" s="85">
        <v>63164.93</v>
      </c>
      <c r="Q31" s="83" t="s">
        <v>81</v>
      </c>
      <c r="R31" s="83" t="s">
        <v>10</v>
      </c>
      <c r="S31" s="83" t="s">
        <v>10</v>
      </c>
      <c r="T31" s="82" t="s">
        <v>92</v>
      </c>
      <c r="U31" s="82" t="s">
        <v>84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91</v>
      </c>
      <c r="O32" s="82">
        <v>4</v>
      </c>
      <c r="P32" s="85">
        <v>1373.9</v>
      </c>
      <c r="Q32" s="83" t="s">
        <v>81</v>
      </c>
      <c r="R32" s="83" t="s">
        <v>10</v>
      </c>
      <c r="S32" s="83" t="s">
        <v>82</v>
      </c>
      <c r="T32" s="82" t="s">
        <v>92</v>
      </c>
      <c r="U32" s="82" t="s">
        <v>84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100</v>
      </c>
      <c r="B33" s="111" t="s">
        <v>80</v>
      </c>
      <c r="C33"/>
      <c r="D33"/>
      <c r="E33"/>
      <c r="F33"/>
      <c r="G33"/>
      <c r="H33"/>
      <c r="I33"/>
      <c r="J33"/>
      <c r="K33"/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100</v>
      </c>
      <c r="B34" s="87" t="s">
        <v>0</v>
      </c>
      <c r="C34" s="87" t="s">
        <v>1</v>
      </c>
      <c r="D34" s="87" t="s">
        <v>2</v>
      </c>
      <c r="E34" s="87" t="s">
        <v>3</v>
      </c>
      <c r="F34" s="87" t="s">
        <v>4</v>
      </c>
      <c r="G34" s="87" t="s">
        <v>5</v>
      </c>
      <c r="H34" s="87" t="s">
        <v>6</v>
      </c>
      <c r="I34" s="87" t="s">
        <v>7</v>
      </c>
      <c r="J34" s="87" t="s">
        <v>8</v>
      </c>
      <c r="K34" s="87" t="s">
        <v>9</v>
      </c>
      <c r="N34" s="3" t="s">
        <v>94</v>
      </c>
      <c r="O34" s="103" t="s">
        <v>17</v>
      </c>
      <c r="P34"/>
      <c r="Q34"/>
      <c r="R34"/>
      <c r="S34"/>
      <c r="T34"/>
      <c r="U34"/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100</v>
      </c>
      <c r="B35" s="77">
        <v>2021</v>
      </c>
      <c r="C35" s="77">
        <v>12</v>
      </c>
      <c r="D35" s="77"/>
      <c r="E35" s="78" t="s">
        <v>81</v>
      </c>
      <c r="F35" s="78" t="s">
        <v>10</v>
      </c>
      <c r="G35" s="78" t="s">
        <v>10</v>
      </c>
      <c r="H35" s="79">
        <v>44582</v>
      </c>
      <c r="I35" s="80">
        <v>295491.57</v>
      </c>
      <c r="J35" s="81">
        <v>0</v>
      </c>
      <c r="K35" s="80">
        <v>295491.57</v>
      </c>
      <c r="N35" s="3" t="s">
        <v>94</v>
      </c>
      <c r="O35" s="87" t="s">
        <v>13</v>
      </c>
      <c r="P35" s="87" t="s">
        <v>14</v>
      </c>
      <c r="Q35" s="87" t="s">
        <v>3</v>
      </c>
      <c r="R35" s="87" t="s">
        <v>4</v>
      </c>
      <c r="S35" s="87" t="s">
        <v>5</v>
      </c>
      <c r="T35" s="87" t="s">
        <v>15</v>
      </c>
      <c r="U35" s="87" t="s">
        <v>16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100</v>
      </c>
      <c r="B36" s="82">
        <v>2021</v>
      </c>
      <c r="C36" s="82">
        <v>12</v>
      </c>
      <c r="D36" s="82"/>
      <c r="E36" s="83" t="s">
        <v>81</v>
      </c>
      <c r="F36" s="83" t="s">
        <v>10</v>
      </c>
      <c r="G36" s="83" t="s">
        <v>82</v>
      </c>
      <c r="H36" s="84">
        <v>44588</v>
      </c>
      <c r="I36" s="85">
        <v>1979.79</v>
      </c>
      <c r="J36" s="86">
        <v>0</v>
      </c>
      <c r="K36" s="85">
        <v>1979.79</v>
      </c>
      <c r="N36" s="3" t="s">
        <v>94</v>
      </c>
      <c r="O36" s="77">
        <v>1</v>
      </c>
      <c r="P36" s="80">
        <v>46996.959999999999</v>
      </c>
      <c r="Q36" s="78" t="s">
        <v>81</v>
      </c>
      <c r="R36" s="78" t="s">
        <v>10</v>
      </c>
      <c r="S36" s="78" t="s">
        <v>10</v>
      </c>
      <c r="T36" s="77" t="s">
        <v>95</v>
      </c>
      <c r="U36" s="77" t="s">
        <v>93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N37" s="3" t="s">
        <v>94</v>
      </c>
      <c r="O37" s="82">
        <v>2</v>
      </c>
      <c r="P37" s="85">
        <v>48359.88</v>
      </c>
      <c r="Q37" s="83" t="s">
        <v>81</v>
      </c>
      <c r="R37" s="83" t="s">
        <v>10</v>
      </c>
      <c r="S37" s="83" t="s">
        <v>10</v>
      </c>
      <c r="T37" s="82" t="s">
        <v>95</v>
      </c>
      <c r="U37" s="82" t="s">
        <v>84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B38" s="130" t="s">
        <v>80</v>
      </c>
      <c r="N38" s="3" t="s">
        <v>94</v>
      </c>
      <c r="O38" s="82">
        <v>3</v>
      </c>
      <c r="P38" s="85">
        <v>49762.31</v>
      </c>
      <c r="Q38" s="83" t="s">
        <v>81</v>
      </c>
      <c r="R38" s="83" t="s">
        <v>10</v>
      </c>
      <c r="S38" s="83" t="s">
        <v>10</v>
      </c>
      <c r="T38" s="82" t="s">
        <v>95</v>
      </c>
      <c r="U38" s="82" t="s">
        <v>84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102</v>
      </c>
      <c r="B39" s="121" t="s">
        <v>0</v>
      </c>
      <c r="C39" s="121" t="s">
        <v>1</v>
      </c>
      <c r="D39" s="121" t="s">
        <v>2</v>
      </c>
      <c r="E39" s="121" t="s">
        <v>3</v>
      </c>
      <c r="F39" s="121" t="s">
        <v>4</v>
      </c>
      <c r="G39" s="121" t="s">
        <v>5</v>
      </c>
      <c r="H39" s="121" t="s">
        <v>6</v>
      </c>
      <c r="I39" s="121" t="s">
        <v>7</v>
      </c>
      <c r="J39" s="121" t="s">
        <v>8</v>
      </c>
      <c r="K39" s="121" t="s">
        <v>9</v>
      </c>
      <c r="N39" s="3" t="s">
        <v>94</v>
      </c>
      <c r="O39" s="82">
        <v>4</v>
      </c>
      <c r="P39" s="85">
        <v>51205.42</v>
      </c>
      <c r="Q39" s="83" t="s">
        <v>81</v>
      </c>
      <c r="R39" s="83" t="s">
        <v>10</v>
      </c>
      <c r="S39" s="83" t="s">
        <v>10</v>
      </c>
      <c r="T39" s="82" t="s">
        <v>95</v>
      </c>
      <c r="U39" s="82" t="s">
        <v>84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102</v>
      </c>
      <c r="B40" s="125">
        <v>2022</v>
      </c>
      <c r="C40" s="125">
        <v>5</v>
      </c>
      <c r="D40" s="125"/>
      <c r="E40" s="124" t="s">
        <v>81</v>
      </c>
      <c r="F40" s="124" t="s">
        <v>10</v>
      </c>
      <c r="G40" s="124" t="s">
        <v>10</v>
      </c>
      <c r="H40" s="90">
        <v>44736</v>
      </c>
      <c r="I40" s="88">
        <v>366362.34</v>
      </c>
      <c r="J40" s="89">
        <v>0</v>
      </c>
      <c r="K40" s="88">
        <v>366362.34</v>
      </c>
      <c r="N40" s="3" t="s">
        <v>94</v>
      </c>
      <c r="O40" s="82">
        <v>5</v>
      </c>
      <c r="P40" s="85">
        <v>52690.38</v>
      </c>
      <c r="Q40" s="83" t="s">
        <v>81</v>
      </c>
      <c r="R40" s="83" t="s">
        <v>10</v>
      </c>
      <c r="S40" s="83" t="s">
        <v>10</v>
      </c>
      <c r="T40" s="82" t="s">
        <v>95</v>
      </c>
      <c r="U40" s="82" t="s">
        <v>84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94</v>
      </c>
      <c r="O41" s="82">
        <v>6</v>
      </c>
      <c r="P41" s="85">
        <v>54218.400000000001</v>
      </c>
      <c r="Q41" s="83" t="s">
        <v>81</v>
      </c>
      <c r="R41" s="83" t="s">
        <v>10</v>
      </c>
      <c r="S41" s="83" t="s">
        <v>10</v>
      </c>
      <c r="T41" s="82" t="s">
        <v>95</v>
      </c>
      <c r="U41" s="82" t="s">
        <v>84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94</v>
      </c>
      <c r="O42" s="82">
        <v>7</v>
      </c>
      <c r="P42" s="85">
        <v>55790.73</v>
      </c>
      <c r="Q42" s="83" t="s">
        <v>81</v>
      </c>
      <c r="R42" s="83" t="s">
        <v>10</v>
      </c>
      <c r="S42" s="83" t="s">
        <v>10</v>
      </c>
      <c r="T42" s="82" t="s">
        <v>95</v>
      </c>
      <c r="U42" s="82" t="s">
        <v>84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N43" s="3" t="s">
        <v>94</v>
      </c>
      <c r="O43" s="82">
        <v>8</v>
      </c>
      <c r="P43" s="85">
        <v>57408.66</v>
      </c>
      <c r="Q43" s="83" t="s">
        <v>81</v>
      </c>
      <c r="R43" s="83" t="s">
        <v>10</v>
      </c>
      <c r="S43" s="83" t="s">
        <v>10</v>
      </c>
      <c r="T43" s="82" t="s">
        <v>95</v>
      </c>
      <c r="U43" s="82" t="s">
        <v>84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96</v>
      </c>
      <c r="O45" s="104" t="s">
        <v>17</v>
      </c>
      <c r="P45"/>
      <c r="Q45"/>
      <c r="R45"/>
      <c r="S45"/>
      <c r="T45"/>
      <c r="U45"/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96</v>
      </c>
      <c r="O46" s="87" t="s">
        <v>13</v>
      </c>
      <c r="P46" s="87" t="s">
        <v>14</v>
      </c>
      <c r="Q46" s="87" t="s">
        <v>3</v>
      </c>
      <c r="R46" s="87" t="s">
        <v>4</v>
      </c>
      <c r="S46" s="87" t="s">
        <v>5</v>
      </c>
      <c r="T46" s="87" t="s">
        <v>15</v>
      </c>
      <c r="U46" s="87" t="s">
        <v>16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96</v>
      </c>
      <c r="O47" s="77">
        <v>1</v>
      </c>
      <c r="P47" s="80">
        <v>57056.08</v>
      </c>
      <c r="Q47" s="78" t="s">
        <v>81</v>
      </c>
      <c r="R47" s="78" t="s">
        <v>10</v>
      </c>
      <c r="S47" s="78" t="s">
        <v>10</v>
      </c>
      <c r="T47" s="77" t="s">
        <v>97</v>
      </c>
      <c r="U47" s="77" t="s">
        <v>93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96</v>
      </c>
      <c r="O48" s="82">
        <v>2</v>
      </c>
      <c r="P48" s="85">
        <v>58710.7</v>
      </c>
      <c r="Q48" s="83" t="s">
        <v>81</v>
      </c>
      <c r="R48" s="83" t="s">
        <v>10</v>
      </c>
      <c r="S48" s="83" t="s">
        <v>10</v>
      </c>
      <c r="T48" s="82" t="s">
        <v>97</v>
      </c>
      <c r="U48" s="82" t="s">
        <v>84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96</v>
      </c>
      <c r="O49" s="82">
        <v>3</v>
      </c>
      <c r="P49" s="85">
        <v>60413.31</v>
      </c>
      <c r="Q49" s="83" t="s">
        <v>81</v>
      </c>
      <c r="R49" s="83" t="s">
        <v>10</v>
      </c>
      <c r="S49" s="83" t="s">
        <v>10</v>
      </c>
      <c r="T49" s="82" t="s">
        <v>97</v>
      </c>
      <c r="U49" s="82" t="s">
        <v>84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98</v>
      </c>
      <c r="O51" s="105" t="s">
        <v>17</v>
      </c>
      <c r="P51"/>
      <c r="Q51"/>
      <c r="R51"/>
      <c r="S51"/>
      <c r="T51"/>
      <c r="U51"/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98</v>
      </c>
      <c r="O52" s="87" t="s">
        <v>13</v>
      </c>
      <c r="P52" s="87" t="s">
        <v>14</v>
      </c>
      <c r="Q52" s="87" t="s">
        <v>3</v>
      </c>
      <c r="R52" s="87" t="s">
        <v>4</v>
      </c>
      <c r="S52" s="87" t="s">
        <v>5</v>
      </c>
      <c r="T52" s="87" t="s">
        <v>15</v>
      </c>
      <c r="U52" s="87" t="s">
        <v>16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98</v>
      </c>
      <c r="O53" s="77">
        <v>1</v>
      </c>
      <c r="P53" s="80">
        <v>48188.72</v>
      </c>
      <c r="Q53" s="78" t="s">
        <v>81</v>
      </c>
      <c r="R53" s="78" t="s">
        <v>10</v>
      </c>
      <c r="S53" s="78" t="s">
        <v>10</v>
      </c>
      <c r="T53" s="77" t="s">
        <v>99</v>
      </c>
      <c r="U53" s="77" t="s">
        <v>93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98</v>
      </c>
      <c r="O54" s="82">
        <v>2</v>
      </c>
      <c r="P54" s="85">
        <v>49586.19</v>
      </c>
      <c r="Q54" s="83" t="s">
        <v>81</v>
      </c>
      <c r="R54" s="83" t="s">
        <v>10</v>
      </c>
      <c r="S54" s="83" t="s">
        <v>10</v>
      </c>
      <c r="T54" s="82" t="s">
        <v>99</v>
      </c>
      <c r="U54" s="82" t="s">
        <v>84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98</v>
      </c>
      <c r="O55" s="82">
        <v>3</v>
      </c>
      <c r="P55" s="85">
        <v>51024.18</v>
      </c>
      <c r="Q55" s="83" t="s">
        <v>81</v>
      </c>
      <c r="R55" s="83" t="s">
        <v>10</v>
      </c>
      <c r="S55" s="83" t="s">
        <v>10</v>
      </c>
      <c r="T55" s="82" t="s">
        <v>99</v>
      </c>
      <c r="U55" s="82" t="s">
        <v>84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100</v>
      </c>
      <c r="O57" s="111" t="s">
        <v>17</v>
      </c>
      <c r="P57"/>
      <c r="Q57"/>
      <c r="R57"/>
      <c r="S57"/>
      <c r="T57"/>
      <c r="U57"/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100</v>
      </c>
      <c r="O58" s="87" t="s">
        <v>13</v>
      </c>
      <c r="P58" s="87" t="s">
        <v>14</v>
      </c>
      <c r="Q58" s="87" t="s">
        <v>3</v>
      </c>
      <c r="R58" s="87" t="s">
        <v>4</v>
      </c>
      <c r="S58" s="87" t="s">
        <v>5</v>
      </c>
      <c r="T58" s="87" t="s">
        <v>15</v>
      </c>
      <c r="U58" s="87" t="s">
        <v>16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100</v>
      </c>
      <c r="O59" s="77">
        <v>1</v>
      </c>
      <c r="P59" s="80">
        <v>33571.449999999997</v>
      </c>
      <c r="Q59" s="78" t="s">
        <v>81</v>
      </c>
      <c r="R59" s="78" t="s">
        <v>10</v>
      </c>
      <c r="S59" s="78" t="s">
        <v>10</v>
      </c>
      <c r="T59" s="77" t="s">
        <v>101</v>
      </c>
      <c r="U59" s="77" t="s">
        <v>93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100</v>
      </c>
      <c r="O60" s="82">
        <v>2</v>
      </c>
      <c r="P60" s="85">
        <v>34545.019999999997</v>
      </c>
      <c r="Q60" s="83" t="s">
        <v>81</v>
      </c>
      <c r="R60" s="83" t="s">
        <v>10</v>
      </c>
      <c r="S60" s="83" t="s">
        <v>10</v>
      </c>
      <c r="T60" s="82" t="s">
        <v>101</v>
      </c>
      <c r="U60" s="82" t="s">
        <v>93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100</v>
      </c>
      <c r="O61" s="82">
        <v>3</v>
      </c>
      <c r="P61" s="85">
        <v>35546.83</v>
      </c>
      <c r="Q61" s="83" t="s">
        <v>81</v>
      </c>
      <c r="R61" s="83" t="s">
        <v>10</v>
      </c>
      <c r="S61" s="83" t="s">
        <v>10</v>
      </c>
      <c r="T61" s="82" t="s">
        <v>101</v>
      </c>
      <c r="U61" s="82" t="s">
        <v>93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100</v>
      </c>
      <c r="O62" s="82">
        <v>4</v>
      </c>
      <c r="P62" s="85">
        <v>36577.69</v>
      </c>
      <c r="Q62" s="83" t="s">
        <v>81</v>
      </c>
      <c r="R62" s="83" t="s">
        <v>10</v>
      </c>
      <c r="S62" s="83" t="s">
        <v>10</v>
      </c>
      <c r="T62" s="82" t="s">
        <v>101</v>
      </c>
      <c r="U62" s="82" t="s">
        <v>84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100</v>
      </c>
      <c r="O63" s="82">
        <v>5</v>
      </c>
      <c r="P63" s="85">
        <v>37638.44</v>
      </c>
      <c r="Q63" s="83" t="s">
        <v>81</v>
      </c>
      <c r="R63" s="83" t="s">
        <v>10</v>
      </c>
      <c r="S63" s="83" t="s">
        <v>10</v>
      </c>
      <c r="T63" s="82" t="s">
        <v>101</v>
      </c>
      <c r="U63" s="82" t="s">
        <v>84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100</v>
      </c>
      <c r="O64" s="82">
        <v>6</v>
      </c>
      <c r="P64" s="85">
        <v>38729.949999999997</v>
      </c>
      <c r="Q64" s="83" t="s">
        <v>81</v>
      </c>
      <c r="R64" s="83" t="s">
        <v>10</v>
      </c>
      <c r="S64" s="83" t="s">
        <v>10</v>
      </c>
      <c r="T64" s="82" t="s">
        <v>101</v>
      </c>
      <c r="U64" s="82" t="s">
        <v>84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100</v>
      </c>
      <c r="O65" s="82">
        <v>7</v>
      </c>
      <c r="P65" s="85">
        <v>39853.120000000003</v>
      </c>
      <c r="Q65" s="83" t="s">
        <v>81</v>
      </c>
      <c r="R65" s="83" t="s">
        <v>10</v>
      </c>
      <c r="S65" s="83" t="s">
        <v>10</v>
      </c>
      <c r="T65" s="82" t="s">
        <v>101</v>
      </c>
      <c r="U65" s="82" t="s">
        <v>84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100</v>
      </c>
      <c r="O66" s="82">
        <v>8</v>
      </c>
      <c r="P66" s="85">
        <v>39029.07</v>
      </c>
      <c r="Q66" s="83" t="s">
        <v>81</v>
      </c>
      <c r="R66" s="83" t="s">
        <v>10</v>
      </c>
      <c r="S66" s="83" t="s">
        <v>10</v>
      </c>
      <c r="T66" s="82" t="s">
        <v>101</v>
      </c>
      <c r="U66" s="82" t="s">
        <v>84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100</v>
      </c>
      <c r="O67" s="82">
        <v>8</v>
      </c>
      <c r="P67" s="85">
        <v>1979.79</v>
      </c>
      <c r="Q67" s="83" t="s">
        <v>81</v>
      </c>
      <c r="R67" s="83" t="s">
        <v>10</v>
      </c>
      <c r="S67" s="83" t="s">
        <v>82</v>
      </c>
      <c r="T67" s="82" t="s">
        <v>101</v>
      </c>
      <c r="U67" s="82" t="s">
        <v>84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O69" s="127" t="s">
        <v>17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126" t="s">
        <v>102</v>
      </c>
      <c r="O70" s="121" t="s">
        <v>13</v>
      </c>
      <c r="P70" s="121" t="s">
        <v>14</v>
      </c>
      <c r="Q70" s="121" t="s">
        <v>3</v>
      </c>
      <c r="R70" s="121" t="s">
        <v>4</v>
      </c>
      <c r="S70" s="121" t="s">
        <v>5</v>
      </c>
      <c r="T70" s="121" t="s">
        <v>15</v>
      </c>
      <c r="U70" s="121" t="s">
        <v>16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102</v>
      </c>
      <c r="O71" s="123">
        <v>1</v>
      </c>
      <c r="P71" s="106">
        <v>87570.51</v>
      </c>
      <c r="Q71" s="122" t="s">
        <v>81</v>
      </c>
      <c r="R71" s="122" t="s">
        <v>10</v>
      </c>
      <c r="S71" s="122" t="s">
        <v>10</v>
      </c>
      <c r="T71" s="123" t="s">
        <v>105</v>
      </c>
      <c r="U71" s="123" t="s">
        <v>93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102</v>
      </c>
      <c r="O72" s="125">
        <v>2</v>
      </c>
      <c r="P72" s="88">
        <v>90197.62</v>
      </c>
      <c r="Q72" s="124" t="s">
        <v>81</v>
      </c>
      <c r="R72" s="124" t="s">
        <v>10</v>
      </c>
      <c r="S72" s="124" t="s">
        <v>10</v>
      </c>
      <c r="T72" s="125" t="s">
        <v>105</v>
      </c>
      <c r="U72" s="125" t="s">
        <v>84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102</v>
      </c>
      <c r="O73" s="125">
        <v>3</v>
      </c>
      <c r="P73" s="88">
        <v>92903.55</v>
      </c>
      <c r="Q73" s="124" t="s">
        <v>81</v>
      </c>
      <c r="R73" s="124" t="s">
        <v>10</v>
      </c>
      <c r="S73" s="124" t="s">
        <v>10</v>
      </c>
      <c r="T73" s="125" t="s">
        <v>105</v>
      </c>
      <c r="U73" s="125" t="s">
        <v>84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102</v>
      </c>
      <c r="O74" s="125">
        <v>4</v>
      </c>
      <c r="P74" s="88">
        <v>95690.66</v>
      </c>
      <c r="Q74" s="124" t="s">
        <v>81</v>
      </c>
      <c r="R74" s="124" t="s">
        <v>10</v>
      </c>
      <c r="S74" s="124" t="s">
        <v>10</v>
      </c>
      <c r="T74" s="125" t="s">
        <v>105</v>
      </c>
      <c r="U74" s="125" t="s">
        <v>84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3" activePane="bottomLeft" state="frozen"/>
      <selection activeCell="B1" sqref="B1"/>
      <selection pane="bottomLeft" activeCell="C1502" sqref="C1502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53" t="s">
        <v>30</v>
      </c>
      <c r="D1" s="153"/>
      <c r="E1" s="153"/>
      <c r="F1" s="153"/>
      <c r="G1" s="153"/>
      <c r="H1" s="153"/>
      <c r="K1" s="68">
        <f>'Resumen Mail'!B7</f>
        <v>44774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hidden="1" thickBot="1">
      <c r="A3" s="11" t="str">
        <f>B3&amp;" "&amp;IF(C3="",C2,C3)</f>
        <v>N766768 1</v>
      </c>
      <c r="B3" s="3" t="s">
        <v>75</v>
      </c>
      <c r="C3" s="155">
        <v>1</v>
      </c>
      <c r="D3" s="157">
        <v>51416</v>
      </c>
      <c r="E3" s="91">
        <v>2399.41</v>
      </c>
      <c r="F3" s="92" t="s">
        <v>86</v>
      </c>
      <c r="G3" s="91">
        <v>53815.41</v>
      </c>
      <c r="H3" s="93">
        <v>44181</v>
      </c>
      <c r="I3" s="41">
        <v>44181</v>
      </c>
      <c r="J3" s="30">
        <f t="shared" ref="J3:J15" si="0">IF(I3&lt;&gt;"",I3-DAY(I3)+1,IF(A2=A3,IF(I2&lt;&gt;"","-",""),IF(A3=A4,IF(I4&lt;&gt;"","-",""),"")))</f>
        <v>44166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51416</v>
      </c>
    </row>
    <row r="4" spans="1:14" ht="15.75" hidden="1" thickBot="1">
      <c r="A4" s="11" t="str">
        <f t="shared" ref="A4:A41" si="1">B4&amp;" "&amp;IF(C4="",C3,C4)</f>
        <v>N766768 1</v>
      </c>
      <c r="B4" s="3" t="s">
        <v>75</v>
      </c>
      <c r="C4" s="156"/>
      <c r="D4" s="158"/>
      <c r="E4" s="88">
        <v>2399.41</v>
      </c>
      <c r="F4" s="89">
        <v>541.74</v>
      </c>
      <c r="G4" s="88">
        <v>54357.15</v>
      </c>
      <c r="H4" s="90">
        <v>44191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51416</v>
      </c>
    </row>
    <row r="5" spans="1:14" ht="15.75" hidden="1" thickBot="1">
      <c r="A5" s="11" t="str">
        <f t="shared" si="1"/>
        <v>N766768 2</v>
      </c>
      <c r="B5" s="3" t="s">
        <v>75</v>
      </c>
      <c r="C5" s="155">
        <v>2</v>
      </c>
      <c r="D5" s="157">
        <v>51416</v>
      </c>
      <c r="E5" s="95">
        <v>3427.73</v>
      </c>
      <c r="F5" s="96" t="s">
        <v>86</v>
      </c>
      <c r="G5" s="95">
        <v>54843.73</v>
      </c>
      <c r="H5" s="97">
        <v>44212</v>
      </c>
      <c r="I5" s="41">
        <v>44212</v>
      </c>
      <c r="J5" s="30">
        <f t="shared" si="0"/>
        <v>44197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51416</v>
      </c>
    </row>
    <row r="6" spans="1:14" ht="15.75" hidden="1" thickBot="1">
      <c r="A6" s="11" t="str">
        <f t="shared" si="1"/>
        <v>N766768 2</v>
      </c>
      <c r="B6" s="3" t="s">
        <v>75</v>
      </c>
      <c r="C6" s="156"/>
      <c r="D6" s="158"/>
      <c r="E6" s="88">
        <v>3427.73</v>
      </c>
      <c r="F6" s="89">
        <v>552.09</v>
      </c>
      <c r="G6" s="88">
        <v>55395.82</v>
      </c>
      <c r="H6" s="90">
        <v>44222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51416</v>
      </c>
    </row>
    <row r="7" spans="1:14" ht="15.75" hidden="1" thickBot="1">
      <c r="A7" s="11" t="str">
        <f t="shared" si="1"/>
        <v>N766768 3</v>
      </c>
      <c r="B7" s="3" t="s">
        <v>75</v>
      </c>
      <c r="C7" s="155">
        <v>3</v>
      </c>
      <c r="D7" s="157">
        <v>51416</v>
      </c>
      <c r="E7" s="95">
        <v>4456.05</v>
      </c>
      <c r="F7" s="96" t="s">
        <v>86</v>
      </c>
      <c r="G7" s="95">
        <v>55872.05</v>
      </c>
      <c r="H7" s="97">
        <v>44243</v>
      </c>
      <c r="I7" s="41">
        <v>44243</v>
      </c>
      <c r="J7" s="30">
        <f t="shared" si="0"/>
        <v>44228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51416</v>
      </c>
    </row>
    <row r="8" spans="1:14" ht="15.75" hidden="1" thickBot="1">
      <c r="A8" s="11" t="str">
        <f t="shared" si="1"/>
        <v>N766768 3</v>
      </c>
      <c r="B8" s="3" t="s">
        <v>75</v>
      </c>
      <c r="C8" s="156"/>
      <c r="D8" s="158"/>
      <c r="E8" s="88">
        <v>4456.05</v>
      </c>
      <c r="F8" s="89">
        <v>562.45000000000005</v>
      </c>
      <c r="G8" s="88">
        <v>56434.5</v>
      </c>
      <c r="H8" s="90">
        <v>44253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51416</v>
      </c>
    </row>
    <row r="9" spans="1:14" ht="15.75" hidden="1" thickBot="1">
      <c r="A9" s="11" t="str">
        <f t="shared" si="1"/>
        <v>N766768 4</v>
      </c>
      <c r="B9" s="3" t="s">
        <v>75</v>
      </c>
      <c r="C9" s="155">
        <v>4</v>
      </c>
      <c r="D9" s="157">
        <v>51416</v>
      </c>
      <c r="E9" s="95">
        <v>5484.37</v>
      </c>
      <c r="F9" s="96" t="s">
        <v>86</v>
      </c>
      <c r="G9" s="95">
        <v>56900.37</v>
      </c>
      <c r="H9" s="97">
        <v>44271</v>
      </c>
      <c r="I9" s="41">
        <v>44271</v>
      </c>
      <c r="J9" s="30">
        <f t="shared" si="0"/>
        <v>44256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51416</v>
      </c>
    </row>
    <row r="10" spans="1:14" ht="15.75" hidden="1" thickBot="1">
      <c r="A10" s="11" t="str">
        <f t="shared" si="1"/>
        <v>N766768 4</v>
      </c>
      <c r="B10" s="3" t="s">
        <v>75</v>
      </c>
      <c r="C10" s="156"/>
      <c r="D10" s="158"/>
      <c r="E10" s="88">
        <v>5484.37</v>
      </c>
      <c r="F10" s="89">
        <v>572.79999999999995</v>
      </c>
      <c r="G10" s="88">
        <v>57473.17</v>
      </c>
      <c r="H10" s="90">
        <v>44281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51416</v>
      </c>
    </row>
    <row r="11" spans="1:14" ht="15.75" hidden="1" thickBot="1">
      <c r="A11" s="11" t="str">
        <f t="shared" si="1"/>
        <v>N766768 5</v>
      </c>
      <c r="B11" s="3" t="s">
        <v>75</v>
      </c>
      <c r="C11" s="155">
        <v>5</v>
      </c>
      <c r="D11" s="157">
        <v>51416</v>
      </c>
      <c r="E11" s="95">
        <v>6512.69</v>
      </c>
      <c r="F11" s="96" t="s">
        <v>86</v>
      </c>
      <c r="G11" s="95">
        <v>57928.69</v>
      </c>
      <c r="H11" s="97">
        <v>44302</v>
      </c>
      <c r="I11" s="41">
        <v>44302</v>
      </c>
      <c r="J11" s="30">
        <f t="shared" si="0"/>
        <v>44287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51416</v>
      </c>
    </row>
    <row r="12" spans="1:14" ht="15.75" hidden="1" thickBot="1">
      <c r="A12" s="11" t="str">
        <f t="shared" si="1"/>
        <v>N766768 5</v>
      </c>
      <c r="B12" s="3" t="s">
        <v>75</v>
      </c>
      <c r="C12" s="156"/>
      <c r="D12" s="158"/>
      <c r="E12" s="88">
        <v>6512.69</v>
      </c>
      <c r="F12" s="89">
        <v>583.15</v>
      </c>
      <c r="G12" s="88">
        <v>58511.839999999997</v>
      </c>
      <c r="H12" s="90">
        <v>44312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51416</v>
      </c>
    </row>
    <row r="13" spans="1:14" ht="15.75" hidden="1" thickBot="1">
      <c r="A13" s="11" t="str">
        <f t="shared" si="1"/>
        <v>N766768 6</v>
      </c>
      <c r="B13" s="3" t="s">
        <v>75</v>
      </c>
      <c r="C13" s="155">
        <v>6</v>
      </c>
      <c r="D13" s="157">
        <v>51416.01</v>
      </c>
      <c r="E13" s="95">
        <v>7541.01</v>
      </c>
      <c r="F13" s="96" t="s">
        <v>86</v>
      </c>
      <c r="G13" s="95">
        <v>58957.02</v>
      </c>
      <c r="H13" s="97">
        <v>44332</v>
      </c>
      <c r="I13" s="41">
        <v>44332</v>
      </c>
      <c r="J13" s="30">
        <f t="shared" si="0"/>
        <v>44317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51416.01</v>
      </c>
    </row>
    <row r="14" spans="1:14" ht="15.75" hidden="1" thickBot="1">
      <c r="A14" s="11" t="str">
        <f t="shared" si="1"/>
        <v>N766768 6</v>
      </c>
      <c r="B14" s="3" t="s">
        <v>75</v>
      </c>
      <c r="C14" s="156"/>
      <c r="D14" s="158"/>
      <c r="E14" s="88">
        <v>7541.01</v>
      </c>
      <c r="F14" s="89">
        <v>593.5</v>
      </c>
      <c r="G14" s="88">
        <v>59550.52</v>
      </c>
      <c r="H14" s="90">
        <v>44342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51416.01</v>
      </c>
    </row>
    <row r="15" spans="1:14" ht="15.75" hidden="1" thickBot="1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 ht="15.75" hidden="1" thickBot="1">
      <c r="A16" s="11" t="str">
        <f t="shared" si="1"/>
        <v>O719740 1</v>
      </c>
      <c r="B16" s="3" t="s">
        <v>88</v>
      </c>
      <c r="C16" s="155">
        <v>1</v>
      </c>
      <c r="D16" s="157">
        <v>27587.59</v>
      </c>
      <c r="E16" s="91">
        <v>5162.01</v>
      </c>
      <c r="F16" s="92" t="s">
        <v>86</v>
      </c>
      <c r="G16" s="91">
        <v>32749.599999999999</v>
      </c>
      <c r="H16" s="93">
        <v>44302</v>
      </c>
      <c r="I16" s="41">
        <v>44302</v>
      </c>
      <c r="J16" s="30">
        <f>IF(I16&lt;&gt;"",I16-DAY(I16)+1,IF(A15=A16,IF(I15&lt;&gt;"","-",""),IF(A16=A17,IF(I17&lt;&gt;"","-",""),"")))</f>
        <v>44287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27587.59</v>
      </c>
    </row>
    <row r="17" spans="1:14" ht="15.75" hidden="1" thickBot="1">
      <c r="A17" s="11" t="str">
        <f t="shared" si="1"/>
        <v>O719740 1</v>
      </c>
      <c r="B17" s="3" t="s">
        <v>88</v>
      </c>
      <c r="C17" s="156"/>
      <c r="D17" s="158"/>
      <c r="E17" s="88">
        <v>5162.01</v>
      </c>
      <c r="F17" s="89">
        <v>365.7</v>
      </c>
      <c r="G17" s="88">
        <v>33115.300000000003</v>
      </c>
      <c r="H17" s="90">
        <v>44312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27587.59</v>
      </c>
    </row>
    <row r="18" spans="1:14" ht="15.75" hidden="1" thickBot="1">
      <c r="A18" s="11" t="str">
        <f t="shared" si="1"/>
        <v>O719740 2</v>
      </c>
      <c r="B18" s="3" t="s">
        <v>88</v>
      </c>
      <c r="C18" s="155">
        <v>2</v>
      </c>
      <c r="D18" s="157">
        <v>28387.63</v>
      </c>
      <c r="E18" s="95">
        <v>4361.97</v>
      </c>
      <c r="F18" s="96" t="s">
        <v>86</v>
      </c>
      <c r="G18" s="95">
        <v>32749.599999999999</v>
      </c>
      <c r="H18" s="97">
        <v>44332</v>
      </c>
      <c r="I18" s="41">
        <v>44332</v>
      </c>
      <c r="J18" s="30">
        <f t="shared" si="3"/>
        <v>44317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28387.63</v>
      </c>
    </row>
    <row r="19" spans="1:14" ht="15.75" hidden="1" thickBot="1">
      <c r="A19" s="11" t="str">
        <f t="shared" si="1"/>
        <v>O719740 2</v>
      </c>
      <c r="B19" s="3" t="s">
        <v>88</v>
      </c>
      <c r="C19" s="156"/>
      <c r="D19" s="158"/>
      <c r="E19" s="88">
        <v>4361.97</v>
      </c>
      <c r="F19" s="89">
        <v>365.7</v>
      </c>
      <c r="G19" s="88">
        <v>33115.300000000003</v>
      </c>
      <c r="H19" s="90">
        <v>44342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28387.63</v>
      </c>
    </row>
    <row r="20" spans="1:14" ht="15.75" hidden="1" thickBot="1">
      <c r="A20" s="11" t="str">
        <f t="shared" si="1"/>
        <v>O719740 3</v>
      </c>
      <c r="B20" s="3" t="s">
        <v>88</v>
      </c>
      <c r="C20" s="159">
        <v>3</v>
      </c>
      <c r="D20" s="161">
        <v>29210.87</v>
      </c>
      <c r="E20" s="99">
        <v>3538.73</v>
      </c>
      <c r="F20" s="100" t="s">
        <v>86</v>
      </c>
      <c r="G20" s="99">
        <v>32749.599999999999</v>
      </c>
      <c r="H20" s="101">
        <v>44363</v>
      </c>
      <c r="I20" s="41">
        <v>44363</v>
      </c>
      <c r="J20" s="30">
        <f t="shared" si="3"/>
        <v>44348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29210.87</v>
      </c>
    </row>
    <row r="21" spans="1:14" ht="15.75" hidden="1" thickBot="1">
      <c r="A21" s="11" t="str">
        <f t="shared" si="1"/>
        <v>O719740 3</v>
      </c>
      <c r="B21" s="3" t="s">
        <v>88</v>
      </c>
      <c r="C21" s="160"/>
      <c r="D21" s="162"/>
      <c r="E21" s="88">
        <v>3538.73</v>
      </c>
      <c r="F21" s="89">
        <v>365.7</v>
      </c>
      <c r="G21" s="88">
        <v>33115.300000000003</v>
      </c>
      <c r="H21" s="90">
        <v>44373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29210.87</v>
      </c>
    </row>
    <row r="22" spans="1:14" ht="15.75" hidden="1" thickBot="1">
      <c r="A22" s="11" t="str">
        <f t="shared" si="1"/>
        <v>O719740 4</v>
      </c>
      <c r="B22" s="3" t="s">
        <v>88</v>
      </c>
      <c r="C22" s="159">
        <v>4</v>
      </c>
      <c r="D22" s="161">
        <v>30057.99</v>
      </c>
      <c r="E22" s="95">
        <v>2691.61</v>
      </c>
      <c r="F22" s="96" t="s">
        <v>86</v>
      </c>
      <c r="G22" s="95">
        <v>32749.599999999999</v>
      </c>
      <c r="H22" s="97">
        <v>44393</v>
      </c>
      <c r="I22" s="41">
        <v>44393</v>
      </c>
      <c r="J22" s="30">
        <f t="shared" si="3"/>
        <v>44378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30057.99</v>
      </c>
    </row>
    <row r="23" spans="1:14" ht="15.75" hidden="1" thickBot="1">
      <c r="A23" s="11" t="str">
        <f t="shared" si="1"/>
        <v>O719740 4</v>
      </c>
      <c r="B23" s="3" t="s">
        <v>88</v>
      </c>
      <c r="C23" s="160"/>
      <c r="D23" s="162"/>
      <c r="E23" s="88">
        <v>2691.61</v>
      </c>
      <c r="F23" s="89">
        <v>365.7</v>
      </c>
      <c r="G23" s="88">
        <v>33115.300000000003</v>
      </c>
      <c r="H23" s="90">
        <v>44403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30057.99</v>
      </c>
    </row>
    <row r="24" spans="1:14" ht="15.75" hidden="1" thickBot="1">
      <c r="A24" s="11" t="str">
        <f t="shared" si="1"/>
        <v>O719740 5</v>
      </c>
      <c r="B24" s="3" t="s">
        <v>88</v>
      </c>
      <c r="C24" s="159">
        <v>5</v>
      </c>
      <c r="D24" s="161">
        <v>30929.67</v>
      </c>
      <c r="E24" s="99">
        <v>1819.93</v>
      </c>
      <c r="F24" s="100" t="s">
        <v>86</v>
      </c>
      <c r="G24" s="99">
        <v>32749.599999999999</v>
      </c>
      <c r="H24" s="101">
        <v>44424</v>
      </c>
      <c r="I24" s="41">
        <v>44424</v>
      </c>
      <c r="J24" s="30">
        <f t="shared" si="3"/>
        <v>44409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30929.67</v>
      </c>
    </row>
    <row r="25" spans="1:14" ht="15.75" hidden="1" thickBot="1">
      <c r="A25" s="11" t="str">
        <f t="shared" si="1"/>
        <v>O719740 5</v>
      </c>
      <c r="B25" s="3" t="s">
        <v>88</v>
      </c>
      <c r="C25" s="160"/>
      <c r="D25" s="162"/>
      <c r="E25" s="88">
        <v>1819.93</v>
      </c>
      <c r="F25" s="89">
        <v>365.7</v>
      </c>
      <c r="G25" s="88">
        <v>33115.300000000003</v>
      </c>
      <c r="H25" s="90">
        <v>44434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30929.67</v>
      </c>
    </row>
    <row r="26" spans="1:14" ht="15.75" hidden="1" thickBot="1">
      <c r="A26" s="11" t="str">
        <f t="shared" si="1"/>
        <v>O719740 6</v>
      </c>
      <c r="B26" s="3" t="s">
        <v>88</v>
      </c>
      <c r="C26" s="159">
        <v>6</v>
      </c>
      <c r="D26" s="161">
        <v>31826.63</v>
      </c>
      <c r="E26" s="100">
        <v>922.97</v>
      </c>
      <c r="F26" s="100" t="s">
        <v>86</v>
      </c>
      <c r="G26" s="99">
        <v>32749.599999999999</v>
      </c>
      <c r="H26" s="101">
        <v>44455</v>
      </c>
      <c r="I26" s="41">
        <v>44455</v>
      </c>
      <c r="J26" s="30">
        <f t="shared" si="3"/>
        <v>44440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31826.63</v>
      </c>
    </row>
    <row r="27" spans="1:14" ht="15.75" hidden="1" thickBot="1">
      <c r="A27" s="11" t="str">
        <f t="shared" si="1"/>
        <v>O719740 6</v>
      </c>
      <c r="B27" s="3" t="s">
        <v>88</v>
      </c>
      <c r="C27" s="160"/>
      <c r="D27" s="162"/>
      <c r="E27" s="89">
        <v>922.97</v>
      </c>
      <c r="F27" s="89">
        <v>365.7</v>
      </c>
      <c r="G27" s="88">
        <v>33115.300000000003</v>
      </c>
      <c r="H27" s="90">
        <v>44465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31826.63</v>
      </c>
    </row>
    <row r="28" spans="1:14" ht="15.75" hidden="1" thickBot="1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 ht="15.75" hidden="1" thickBot="1">
      <c r="A29" s="11" t="str">
        <f t="shared" si="1"/>
        <v>O896160  1</v>
      </c>
      <c r="B29" s="3" t="s">
        <v>91</v>
      </c>
      <c r="C29" s="155">
        <v>1</v>
      </c>
      <c r="D29" s="157">
        <v>59234.53</v>
      </c>
      <c r="E29" s="91">
        <v>7175.92</v>
      </c>
      <c r="F29" s="92" t="s">
        <v>86</v>
      </c>
      <c r="G29" s="91">
        <v>66410.45</v>
      </c>
      <c r="H29" s="93">
        <v>44393</v>
      </c>
      <c r="I29" s="41">
        <v>44393</v>
      </c>
      <c r="J29" s="30">
        <f t="shared" si="3"/>
        <v>44378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59234.53</v>
      </c>
    </row>
    <row r="30" spans="1:14" ht="15.75" hidden="1" thickBot="1">
      <c r="A30" s="11" t="str">
        <f t="shared" si="1"/>
        <v>O896160  1</v>
      </c>
      <c r="B30" s="3" t="s">
        <v>91</v>
      </c>
      <c r="C30" s="156"/>
      <c r="D30" s="158"/>
      <c r="E30" s="88">
        <v>7175.92</v>
      </c>
      <c r="F30" s="89">
        <v>741.58</v>
      </c>
      <c r="G30" s="88">
        <v>67152.03</v>
      </c>
      <c r="H30" s="90">
        <v>44403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59234.53</v>
      </c>
    </row>
    <row r="31" spans="1:14" ht="15.75" hidden="1" thickBot="1">
      <c r="A31" s="11" t="str">
        <f t="shared" si="1"/>
        <v>O896160  2</v>
      </c>
      <c r="B31" s="3" t="s">
        <v>91</v>
      </c>
      <c r="C31" s="159">
        <v>2</v>
      </c>
      <c r="D31" s="161">
        <v>60952.33</v>
      </c>
      <c r="E31" s="99">
        <v>5458.12</v>
      </c>
      <c r="F31" s="100" t="s">
        <v>86</v>
      </c>
      <c r="G31" s="99">
        <v>66410.45</v>
      </c>
      <c r="H31" s="101">
        <v>44424</v>
      </c>
      <c r="I31" s="41">
        <v>44424</v>
      </c>
      <c r="J31" s="30">
        <f t="shared" si="3"/>
        <v>44409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60952.33</v>
      </c>
    </row>
    <row r="32" spans="1:14" ht="15.75" hidden="1" thickBot="1">
      <c r="A32" s="11" t="str">
        <f t="shared" si="1"/>
        <v>O896160  2</v>
      </c>
      <c r="B32" s="3" t="s">
        <v>91</v>
      </c>
      <c r="C32" s="160"/>
      <c r="D32" s="162"/>
      <c r="E32" s="88">
        <v>5458.12</v>
      </c>
      <c r="F32" s="89">
        <v>741.58</v>
      </c>
      <c r="G32" s="88">
        <v>67152.03</v>
      </c>
      <c r="H32" s="90">
        <v>44434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60952.33</v>
      </c>
    </row>
    <row r="33" spans="1:14" ht="15.75" hidden="1" thickBot="1">
      <c r="A33" s="11" t="str">
        <f t="shared" si="1"/>
        <v>O896160  3</v>
      </c>
      <c r="B33" s="3" t="s">
        <v>91</v>
      </c>
      <c r="C33" s="159">
        <v>3</v>
      </c>
      <c r="D33" s="161">
        <v>62719.95</v>
      </c>
      <c r="E33" s="99">
        <v>3690.5</v>
      </c>
      <c r="F33" s="100" t="s">
        <v>86</v>
      </c>
      <c r="G33" s="99">
        <v>66410.45</v>
      </c>
      <c r="H33" s="101">
        <v>44455</v>
      </c>
      <c r="I33" s="41">
        <v>44455</v>
      </c>
      <c r="J33" s="30">
        <f t="shared" si="3"/>
        <v>44440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62719.95</v>
      </c>
    </row>
    <row r="34" spans="1:14" ht="15.75" hidden="1" thickBot="1">
      <c r="A34" s="11" t="str">
        <f t="shared" si="1"/>
        <v>O896160  3</v>
      </c>
      <c r="B34" s="3" t="s">
        <v>91</v>
      </c>
      <c r="C34" s="160"/>
      <c r="D34" s="162"/>
      <c r="E34" s="88">
        <v>3690.5</v>
      </c>
      <c r="F34" s="89">
        <v>741.58</v>
      </c>
      <c r="G34" s="88">
        <v>67152.03</v>
      </c>
      <c r="H34" s="90">
        <v>44465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62719.95</v>
      </c>
    </row>
    <row r="35" spans="1:14" ht="15.75" hidden="1" thickBot="1">
      <c r="A35" s="11" t="str">
        <f t="shared" si="1"/>
        <v>O896160  4</v>
      </c>
      <c r="B35" s="3" t="s">
        <v>91</v>
      </c>
      <c r="C35" s="155">
        <v>4</v>
      </c>
      <c r="D35" s="157">
        <v>64538.83</v>
      </c>
      <c r="E35" s="95">
        <v>1871.62</v>
      </c>
      <c r="F35" s="96" t="s">
        <v>86</v>
      </c>
      <c r="G35" s="95">
        <v>66410.45</v>
      </c>
      <c r="H35" s="97">
        <v>44485</v>
      </c>
      <c r="I35" s="41">
        <v>44485</v>
      </c>
      <c r="J35" s="30">
        <f t="shared" si="3"/>
        <v>44470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64538.83</v>
      </c>
    </row>
    <row r="36" spans="1:14" ht="15.75" hidden="1" thickBot="1">
      <c r="A36" s="11" t="str">
        <f t="shared" si="1"/>
        <v>O896160  4</v>
      </c>
      <c r="B36" s="3" t="s">
        <v>91</v>
      </c>
      <c r="C36" s="156"/>
      <c r="D36" s="158"/>
      <c r="E36" s="88">
        <v>1871.62</v>
      </c>
      <c r="F36" s="89">
        <v>741.58</v>
      </c>
      <c r="G36" s="88">
        <v>67152.03</v>
      </c>
      <c r="H36" s="90">
        <v>44495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64538.83</v>
      </c>
    </row>
    <row r="37" spans="1:14" ht="15.75" hidden="1" thickBot="1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ht="15.75" hidden="1" thickBot="1">
      <c r="A38" s="11" t="str">
        <f t="shared" si="1"/>
        <v>P322136 1</v>
      </c>
      <c r="B38" s="3" t="s">
        <v>94</v>
      </c>
      <c r="C38" s="155">
        <v>1</v>
      </c>
      <c r="D38" s="157">
        <v>46996.959999999999</v>
      </c>
      <c r="E38" s="91">
        <v>12076.55</v>
      </c>
      <c r="F38" s="92" t="s">
        <v>86</v>
      </c>
      <c r="G38" s="91">
        <v>59073.51</v>
      </c>
      <c r="H38" s="93">
        <v>44485</v>
      </c>
      <c r="I38" s="41">
        <v>44485</v>
      </c>
      <c r="J38" s="30">
        <f t="shared" si="3"/>
        <v>44470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46996.959999999999</v>
      </c>
    </row>
    <row r="39" spans="1:14" ht="15.75" hidden="1" thickBot="1">
      <c r="A39" s="11" t="str">
        <f t="shared" si="1"/>
        <v>P322136 1</v>
      </c>
      <c r="B39" s="3" t="s">
        <v>94</v>
      </c>
      <c r="C39" s="156"/>
      <c r="D39" s="158"/>
      <c r="E39" s="88">
        <v>12076.55</v>
      </c>
      <c r="F39" s="89">
        <v>659.65</v>
      </c>
      <c r="G39" s="88">
        <v>59733.16</v>
      </c>
      <c r="H39" s="90">
        <v>44495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46996.959999999999</v>
      </c>
    </row>
    <row r="40" spans="1:14" ht="15.75" hidden="1" thickBot="1">
      <c r="A40" s="11" t="str">
        <f t="shared" si="1"/>
        <v>P322136 2</v>
      </c>
      <c r="B40" s="3" t="s">
        <v>94</v>
      </c>
      <c r="C40" s="155">
        <v>2</v>
      </c>
      <c r="D40" s="157">
        <v>48359.88</v>
      </c>
      <c r="E40" s="95">
        <v>10713.63</v>
      </c>
      <c r="F40" s="96" t="s">
        <v>86</v>
      </c>
      <c r="G40" s="95">
        <v>59073.51</v>
      </c>
      <c r="H40" s="97">
        <v>44516</v>
      </c>
      <c r="I40" s="41">
        <v>44516</v>
      </c>
      <c r="J40" s="30">
        <f t="shared" si="3"/>
        <v>44501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48359.88</v>
      </c>
    </row>
    <row r="41" spans="1:14" ht="15.75" hidden="1" thickBot="1">
      <c r="A41" s="11" t="str">
        <f t="shared" si="1"/>
        <v>P322136 2</v>
      </c>
      <c r="B41" s="3" t="s">
        <v>94</v>
      </c>
      <c r="C41" s="156"/>
      <c r="D41" s="158"/>
      <c r="E41" s="88">
        <v>10713.63</v>
      </c>
      <c r="F41" s="89">
        <v>659.65</v>
      </c>
      <c r="G41" s="88">
        <v>59733.16</v>
      </c>
      <c r="H41" s="90">
        <v>44526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48359.88</v>
      </c>
    </row>
    <row r="42" spans="1:14" ht="15.75" hidden="1" thickBot="1">
      <c r="A42" s="11" t="str">
        <f t="shared" ref="A42:A105" si="4">B42&amp;" "&amp;IF(C42="",C41,C42)</f>
        <v>P322136 3</v>
      </c>
      <c r="B42" s="3" t="s">
        <v>94</v>
      </c>
      <c r="C42" s="155">
        <v>3</v>
      </c>
      <c r="D42" s="157">
        <v>49762.31</v>
      </c>
      <c r="E42" s="95">
        <v>9311.2000000000007</v>
      </c>
      <c r="F42" s="96" t="s">
        <v>86</v>
      </c>
      <c r="G42" s="95">
        <v>59073.51</v>
      </c>
      <c r="H42" s="97">
        <v>44546</v>
      </c>
      <c r="I42" s="41">
        <v>44546</v>
      </c>
      <c r="J42" s="30">
        <f t="shared" si="3"/>
        <v>44531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49762.31</v>
      </c>
    </row>
    <row r="43" spans="1:14" ht="15.75" hidden="1" thickBot="1">
      <c r="A43" s="11" t="str">
        <f t="shared" si="4"/>
        <v>P322136 3</v>
      </c>
      <c r="B43" s="3" t="s">
        <v>94</v>
      </c>
      <c r="C43" s="156"/>
      <c r="D43" s="158"/>
      <c r="E43" s="88">
        <v>9311.2000000000007</v>
      </c>
      <c r="F43" s="89">
        <v>659.65</v>
      </c>
      <c r="G43" s="88">
        <v>59733.16</v>
      </c>
      <c r="H43" s="90">
        <v>44556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49762.31</v>
      </c>
    </row>
    <row r="44" spans="1:14" ht="15.75" hidden="1" thickBot="1">
      <c r="A44" s="11" t="str">
        <f t="shared" si="4"/>
        <v>P322136 4</v>
      </c>
      <c r="B44" s="3" t="s">
        <v>94</v>
      </c>
      <c r="C44" s="155">
        <v>4</v>
      </c>
      <c r="D44" s="157">
        <v>51205.42</v>
      </c>
      <c r="E44" s="88">
        <v>7868.09</v>
      </c>
      <c r="F44" s="89" t="s">
        <v>86</v>
      </c>
      <c r="G44" s="88">
        <v>59073.51</v>
      </c>
      <c r="H44" s="90">
        <v>44577</v>
      </c>
      <c r="J44" s="30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51205.42</v>
      </c>
    </row>
    <row r="45" spans="1:14" ht="15.75" hidden="1" thickBot="1">
      <c r="A45" s="11" t="str">
        <f t="shared" si="4"/>
        <v>P322136 4</v>
      </c>
      <c r="B45" s="3" t="s">
        <v>94</v>
      </c>
      <c r="C45" s="156"/>
      <c r="D45" s="158"/>
      <c r="E45" s="95">
        <v>7868.09</v>
      </c>
      <c r="F45" s="96">
        <v>659.65</v>
      </c>
      <c r="G45" s="95">
        <v>59733.16</v>
      </c>
      <c r="H45" s="97">
        <v>44587</v>
      </c>
      <c r="I45" s="41">
        <v>44587</v>
      </c>
      <c r="J45" s="30">
        <f t="shared" si="3"/>
        <v>44562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51205.42</v>
      </c>
    </row>
    <row r="46" spans="1:14" ht="15.75" hidden="1" thickBot="1">
      <c r="A46" s="11" t="str">
        <f t="shared" si="4"/>
        <v>P322136 5</v>
      </c>
      <c r="B46" s="3" t="s">
        <v>94</v>
      </c>
      <c r="C46" s="159">
        <v>5</v>
      </c>
      <c r="D46" s="161">
        <v>52690.38</v>
      </c>
      <c r="E46" s="99">
        <v>6383.13</v>
      </c>
      <c r="F46" s="100" t="s">
        <v>86</v>
      </c>
      <c r="G46" s="99">
        <v>59073.51</v>
      </c>
      <c r="H46" s="101">
        <v>44608</v>
      </c>
      <c r="I46" s="41">
        <v>44608</v>
      </c>
      <c r="J46" s="30">
        <f t="shared" si="3"/>
        <v>44593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52690.38</v>
      </c>
    </row>
    <row r="47" spans="1:14" ht="15.75" hidden="1" thickBot="1">
      <c r="A47" s="11" t="str">
        <f t="shared" si="4"/>
        <v>P322136 5</v>
      </c>
      <c r="B47" s="3" t="s">
        <v>94</v>
      </c>
      <c r="C47" s="160"/>
      <c r="D47" s="162"/>
      <c r="E47" s="88">
        <v>6383.13</v>
      </c>
      <c r="F47" s="89">
        <v>659.65</v>
      </c>
      <c r="G47" s="88">
        <v>59733.16</v>
      </c>
      <c r="H47" s="90">
        <v>44618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52690.38</v>
      </c>
    </row>
    <row r="48" spans="1:14" ht="15.75" hidden="1" thickBot="1">
      <c r="A48" s="11" t="str">
        <f t="shared" si="4"/>
        <v>P322136 6</v>
      </c>
      <c r="B48" s="3" t="s">
        <v>94</v>
      </c>
      <c r="C48" s="159">
        <v>6</v>
      </c>
      <c r="D48" s="161">
        <v>54218.400000000001</v>
      </c>
      <c r="E48" s="99">
        <v>4855.1099999999997</v>
      </c>
      <c r="F48" s="100" t="s">
        <v>86</v>
      </c>
      <c r="G48" s="99">
        <v>59073.51</v>
      </c>
      <c r="H48" s="101">
        <v>44636</v>
      </c>
      <c r="I48" s="41">
        <v>44636</v>
      </c>
      <c r="J48" s="30">
        <f t="shared" si="3"/>
        <v>44621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54218.400000000001</v>
      </c>
    </row>
    <row r="49" spans="1:14" ht="15.75" hidden="1" thickBot="1">
      <c r="A49" s="11" t="str">
        <f t="shared" si="4"/>
        <v>P322136 6</v>
      </c>
      <c r="B49" s="3" t="s">
        <v>94</v>
      </c>
      <c r="C49" s="160"/>
      <c r="D49" s="162"/>
      <c r="E49" s="88">
        <v>4855.1099999999997</v>
      </c>
      <c r="F49" s="89">
        <v>659.65</v>
      </c>
      <c r="G49" s="88">
        <v>59733.16</v>
      </c>
      <c r="H49" s="90">
        <v>44646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54218.400000000001</v>
      </c>
    </row>
    <row r="50" spans="1:14" ht="15.75" hidden="1" thickBot="1">
      <c r="A50" s="11" t="str">
        <f t="shared" si="4"/>
        <v>P322136 7</v>
      </c>
      <c r="B50" s="3" t="s">
        <v>94</v>
      </c>
      <c r="C50" s="159">
        <v>7</v>
      </c>
      <c r="D50" s="161">
        <v>55790.73</v>
      </c>
      <c r="E50" s="99">
        <v>3282.78</v>
      </c>
      <c r="F50" s="100" t="s">
        <v>86</v>
      </c>
      <c r="G50" s="99">
        <v>59073.51</v>
      </c>
      <c r="H50" s="101">
        <v>44667</v>
      </c>
      <c r="I50" s="41">
        <v>44667</v>
      </c>
      <c r="J50" s="30">
        <f t="shared" si="3"/>
        <v>44652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55790.73</v>
      </c>
    </row>
    <row r="51" spans="1:14" ht="15.75" hidden="1" thickBot="1">
      <c r="A51" s="11" t="str">
        <f t="shared" si="4"/>
        <v>P322136 7</v>
      </c>
      <c r="B51" s="3" t="s">
        <v>94</v>
      </c>
      <c r="C51" s="160"/>
      <c r="D51" s="162"/>
      <c r="E51" s="88">
        <v>3282.78</v>
      </c>
      <c r="F51" s="89">
        <v>659.65</v>
      </c>
      <c r="G51" s="88">
        <v>59733.16</v>
      </c>
      <c r="H51" s="90">
        <v>44677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55790.73</v>
      </c>
    </row>
    <row r="52" spans="1:14" ht="15.75" hidden="1" thickBot="1">
      <c r="A52" s="11" t="str">
        <f t="shared" si="4"/>
        <v>P322136 8</v>
      </c>
      <c r="B52" s="3" t="s">
        <v>94</v>
      </c>
      <c r="C52" s="159">
        <v>8</v>
      </c>
      <c r="D52" s="161">
        <v>57408.66</v>
      </c>
      <c r="E52" s="99">
        <v>1664.85</v>
      </c>
      <c r="F52" s="100" t="s">
        <v>86</v>
      </c>
      <c r="G52" s="99">
        <v>59073.51</v>
      </c>
      <c r="H52" s="101">
        <v>44697</v>
      </c>
      <c r="I52" s="41">
        <v>44697</v>
      </c>
      <c r="J52" s="30">
        <f t="shared" si="3"/>
        <v>44682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57408.66</v>
      </c>
    </row>
    <row r="53" spans="1:14" ht="15.75" hidden="1" thickBot="1">
      <c r="A53" s="11" t="str">
        <f t="shared" si="4"/>
        <v>P322136 8</v>
      </c>
      <c r="B53" s="3" t="s">
        <v>94</v>
      </c>
      <c r="C53" s="160"/>
      <c r="D53" s="162"/>
      <c r="E53" s="88">
        <v>1664.85</v>
      </c>
      <c r="F53" s="89">
        <v>659.65</v>
      </c>
      <c r="G53" s="88">
        <v>59733.16</v>
      </c>
      <c r="H53" s="90">
        <v>44707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57408.66</v>
      </c>
    </row>
    <row r="54" spans="1:14" ht="15.75" hidden="1" thickBot="1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ht="15.75" hidden="1" thickBot="1">
      <c r="A55" s="11" t="str">
        <f t="shared" si="4"/>
        <v>P485544 1</v>
      </c>
      <c r="B55" s="3" t="s">
        <v>96</v>
      </c>
      <c r="C55" s="155">
        <v>1</v>
      </c>
      <c r="D55" s="157">
        <v>57056.08</v>
      </c>
      <c r="E55" s="91">
        <v>5109.22</v>
      </c>
      <c r="F55" s="92" t="s">
        <v>86</v>
      </c>
      <c r="G55" s="91">
        <v>62165.3</v>
      </c>
      <c r="H55" s="93">
        <v>44546</v>
      </c>
      <c r="I55" s="41">
        <v>44546</v>
      </c>
      <c r="J55" s="30">
        <f t="shared" si="3"/>
        <v>44531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57056.08</v>
      </c>
    </row>
    <row r="56" spans="1:14" ht="15.75" hidden="1" thickBot="1">
      <c r="A56" s="11" t="str">
        <f t="shared" si="4"/>
        <v>P485544 1</v>
      </c>
      <c r="B56" s="3" t="s">
        <v>96</v>
      </c>
      <c r="C56" s="156"/>
      <c r="D56" s="158"/>
      <c r="E56" s="88">
        <v>5109.22</v>
      </c>
      <c r="F56" s="89">
        <v>694.18</v>
      </c>
      <c r="G56" s="88">
        <v>62859.48</v>
      </c>
      <c r="H56" s="90">
        <v>44556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57056.08</v>
      </c>
    </row>
    <row r="57" spans="1:14" ht="15.75" hidden="1" thickBot="1">
      <c r="A57" s="11" t="str">
        <f t="shared" si="4"/>
        <v>P485544 2</v>
      </c>
      <c r="B57" s="3" t="s">
        <v>96</v>
      </c>
      <c r="C57" s="155">
        <v>2</v>
      </c>
      <c r="D57" s="157">
        <v>58710.7</v>
      </c>
      <c r="E57" s="88">
        <v>3454.6</v>
      </c>
      <c r="F57" s="89" t="s">
        <v>86</v>
      </c>
      <c r="G57" s="88">
        <v>62165.3</v>
      </c>
      <c r="H57" s="90">
        <v>44577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58710.7</v>
      </c>
    </row>
    <row r="58" spans="1:14" ht="15.75" hidden="1" thickBot="1">
      <c r="A58" s="11" t="str">
        <f t="shared" si="4"/>
        <v>P485544 2</v>
      </c>
      <c r="B58" s="3" t="s">
        <v>96</v>
      </c>
      <c r="C58" s="156"/>
      <c r="D58" s="158"/>
      <c r="E58" s="95">
        <v>3454.6</v>
      </c>
      <c r="F58" s="96">
        <v>694.18</v>
      </c>
      <c r="G58" s="95">
        <v>62859.48</v>
      </c>
      <c r="H58" s="97">
        <v>44587</v>
      </c>
      <c r="I58" s="41">
        <v>44587</v>
      </c>
      <c r="J58" s="30">
        <f t="shared" si="3"/>
        <v>44562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58710.7</v>
      </c>
    </row>
    <row r="59" spans="1:14" ht="15.75" hidden="1" thickBot="1">
      <c r="A59" s="11" t="str">
        <f t="shared" si="4"/>
        <v>P485544 3</v>
      </c>
      <c r="B59" s="3" t="s">
        <v>96</v>
      </c>
      <c r="C59" s="159">
        <v>3</v>
      </c>
      <c r="D59" s="161">
        <v>60413.31</v>
      </c>
      <c r="E59" s="99">
        <v>1751.99</v>
      </c>
      <c r="F59" s="100" t="s">
        <v>86</v>
      </c>
      <c r="G59" s="99">
        <v>62165.3</v>
      </c>
      <c r="H59" s="101">
        <v>44608</v>
      </c>
      <c r="I59" s="41">
        <v>44608</v>
      </c>
      <c r="J59" s="30">
        <f t="shared" si="3"/>
        <v>44593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60413.31</v>
      </c>
    </row>
    <row r="60" spans="1:14" ht="15.75" hidden="1" thickBot="1">
      <c r="A60" s="11" t="str">
        <f t="shared" si="4"/>
        <v>P485544 3</v>
      </c>
      <c r="B60" s="3" t="s">
        <v>96</v>
      </c>
      <c r="C60" s="160"/>
      <c r="D60" s="162"/>
      <c r="E60" s="88">
        <v>1751.99</v>
      </c>
      <c r="F60" s="89">
        <v>694.18</v>
      </c>
      <c r="G60" s="88">
        <v>62859.48</v>
      </c>
      <c r="H60" s="90">
        <v>44618</v>
      </c>
      <c r="J60" s="30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60413.31</v>
      </c>
    </row>
    <row r="61" spans="1:14" ht="15.75" hidden="1" thickBot="1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ht="15.75" hidden="1" thickBot="1">
      <c r="A62" s="11" t="str">
        <f t="shared" si="4"/>
        <v>P579040 1</v>
      </c>
      <c r="B62" s="3" t="s">
        <v>98</v>
      </c>
      <c r="C62" s="155">
        <v>1</v>
      </c>
      <c r="D62" s="157">
        <v>48188.72</v>
      </c>
      <c r="E62" s="106">
        <v>4315.17</v>
      </c>
      <c r="F62" s="107" t="s">
        <v>86</v>
      </c>
      <c r="G62" s="106">
        <v>52503.89</v>
      </c>
      <c r="H62" s="108">
        <v>44577</v>
      </c>
      <c r="J62" s="30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48188.72</v>
      </c>
    </row>
    <row r="63" spans="1:14" ht="15.75" hidden="1" thickBot="1">
      <c r="A63" s="11" t="str">
        <f t="shared" si="4"/>
        <v>P579040 1</v>
      </c>
      <c r="B63" s="3" t="s">
        <v>98</v>
      </c>
      <c r="C63" s="156"/>
      <c r="D63" s="158"/>
      <c r="E63" s="95">
        <v>4315.17</v>
      </c>
      <c r="F63" s="96">
        <v>586.29</v>
      </c>
      <c r="G63" s="95">
        <v>53090.18</v>
      </c>
      <c r="H63" s="97">
        <v>44587</v>
      </c>
      <c r="I63" s="41">
        <v>44587</v>
      </c>
      <c r="J63" s="30">
        <f t="shared" si="3"/>
        <v>44562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48188.72</v>
      </c>
    </row>
    <row r="64" spans="1:14" ht="15.75" hidden="1" thickBot="1">
      <c r="A64" s="11" t="str">
        <f t="shared" si="4"/>
        <v>P579040 2</v>
      </c>
      <c r="B64" s="3" t="s">
        <v>98</v>
      </c>
      <c r="C64" s="159">
        <v>2</v>
      </c>
      <c r="D64" s="161">
        <v>49586.19</v>
      </c>
      <c r="E64" s="99">
        <v>2917.7</v>
      </c>
      <c r="F64" s="100" t="s">
        <v>86</v>
      </c>
      <c r="G64" s="99">
        <v>52503.89</v>
      </c>
      <c r="H64" s="101">
        <v>44608</v>
      </c>
      <c r="I64" s="41">
        <v>44608</v>
      </c>
      <c r="J64" s="30">
        <f t="shared" si="3"/>
        <v>44593</v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49586.19</v>
      </c>
    </row>
    <row r="65" spans="1:14" ht="15.75" hidden="1" thickBot="1">
      <c r="A65" s="11" t="str">
        <f t="shared" si="4"/>
        <v>P579040 2</v>
      </c>
      <c r="B65" s="3" t="s">
        <v>98</v>
      </c>
      <c r="C65" s="160"/>
      <c r="D65" s="162"/>
      <c r="E65" s="88">
        <v>2917.7</v>
      </c>
      <c r="F65" s="89">
        <v>586.29</v>
      </c>
      <c r="G65" s="88">
        <v>53090.18</v>
      </c>
      <c r="H65" s="90">
        <v>44618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49586.19</v>
      </c>
    </row>
    <row r="66" spans="1:14" ht="15.75" hidden="1" thickBot="1">
      <c r="A66" s="11" t="str">
        <f t="shared" si="4"/>
        <v>P579040 3</v>
      </c>
      <c r="B66" s="3" t="s">
        <v>98</v>
      </c>
      <c r="C66" s="159">
        <v>3</v>
      </c>
      <c r="D66" s="161">
        <v>51024.18</v>
      </c>
      <c r="E66" s="99">
        <v>1479.71</v>
      </c>
      <c r="F66" s="100" t="s">
        <v>86</v>
      </c>
      <c r="G66" s="99">
        <v>52503.89</v>
      </c>
      <c r="H66" s="101">
        <v>44636</v>
      </c>
      <c r="I66" s="41">
        <v>44636</v>
      </c>
      <c r="J66" s="30">
        <f t="shared" si="3"/>
        <v>44621</v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51024.18</v>
      </c>
    </row>
    <row r="67" spans="1:14" ht="15.75" hidden="1" thickBot="1">
      <c r="A67" s="11" t="str">
        <f t="shared" si="4"/>
        <v>P579040 3</v>
      </c>
      <c r="B67" s="3" t="s">
        <v>98</v>
      </c>
      <c r="C67" s="160"/>
      <c r="D67" s="162"/>
      <c r="E67" s="88">
        <v>1479.71</v>
      </c>
      <c r="F67" s="89">
        <v>586.29</v>
      </c>
      <c r="G67" s="88">
        <v>53090.18</v>
      </c>
      <c r="H67" s="90">
        <v>44646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51024.18</v>
      </c>
    </row>
    <row r="68" spans="1:14" ht="15.75" hidden="1" thickBot="1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ht="15.75" thickBot="1">
      <c r="A69" s="11" t="str">
        <f t="shared" si="4"/>
        <v>P703870 1</v>
      </c>
      <c r="B69" s="3" t="s">
        <v>100</v>
      </c>
      <c r="C69" s="159">
        <v>1</v>
      </c>
      <c r="D69" s="161">
        <v>33571.449999999997</v>
      </c>
      <c r="E69" s="112">
        <v>8626.67</v>
      </c>
      <c r="F69" s="113" t="s">
        <v>86</v>
      </c>
      <c r="G69" s="112">
        <v>42198.12</v>
      </c>
      <c r="H69" s="114">
        <v>44608</v>
      </c>
      <c r="I69" s="41">
        <v>44608</v>
      </c>
      <c r="J69" s="30">
        <f t="shared" si="3"/>
        <v>44593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33571.449999999997</v>
      </c>
    </row>
    <row r="70" spans="1:14" ht="15.75" thickBot="1">
      <c r="A70" s="11" t="str">
        <f t="shared" si="4"/>
        <v>P703870 1</v>
      </c>
      <c r="B70" s="3" t="s">
        <v>100</v>
      </c>
      <c r="C70" s="160"/>
      <c r="D70" s="162"/>
      <c r="E70" s="88">
        <v>8626.67</v>
      </c>
      <c r="F70" s="89">
        <v>471.21</v>
      </c>
      <c r="G70" s="88">
        <v>42669.33</v>
      </c>
      <c r="H70" s="90">
        <v>44618</v>
      </c>
      <c r="J70" s="30" t="str">
        <f t="shared" si="3"/>
        <v>-</v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33571.449999999997</v>
      </c>
    </row>
    <row r="71" spans="1:14" ht="15.75" thickBot="1">
      <c r="A71" s="11" t="str">
        <f t="shared" si="4"/>
        <v>P703870 2</v>
      </c>
      <c r="B71" s="3" t="s">
        <v>100</v>
      </c>
      <c r="C71" s="159">
        <v>2</v>
      </c>
      <c r="D71" s="161">
        <v>34545.019999999997</v>
      </c>
      <c r="E71" s="99">
        <v>7653.1</v>
      </c>
      <c r="F71" s="100" t="s">
        <v>86</v>
      </c>
      <c r="G71" s="99">
        <v>42198.12</v>
      </c>
      <c r="H71" s="101">
        <v>44636</v>
      </c>
      <c r="I71" s="41">
        <v>44636</v>
      </c>
      <c r="J71" s="30">
        <f t="shared" si="3"/>
        <v>44621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34545.019999999997</v>
      </c>
    </row>
    <row r="72" spans="1:14" ht="15.75" thickBot="1">
      <c r="A72" s="11" t="str">
        <f t="shared" si="4"/>
        <v>P703870 2</v>
      </c>
      <c r="B72" s="3" t="s">
        <v>100</v>
      </c>
      <c r="C72" s="160"/>
      <c r="D72" s="162"/>
      <c r="E72" s="88">
        <v>7653.1</v>
      </c>
      <c r="F72" s="89">
        <v>471.21</v>
      </c>
      <c r="G72" s="88">
        <v>42669.33</v>
      </c>
      <c r="H72" s="90">
        <v>44646</v>
      </c>
      <c r="J72" s="30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34545.019999999997</v>
      </c>
    </row>
    <row r="73" spans="1:14" ht="15.75" thickBot="1">
      <c r="A73" s="11" t="str">
        <f t="shared" si="4"/>
        <v>P703870 3</v>
      </c>
      <c r="B73" s="3" t="s">
        <v>100</v>
      </c>
      <c r="C73" s="159">
        <v>3</v>
      </c>
      <c r="D73" s="161">
        <v>35546.83</v>
      </c>
      <c r="E73" s="99">
        <v>6651.29</v>
      </c>
      <c r="F73" s="100" t="s">
        <v>86</v>
      </c>
      <c r="G73" s="99">
        <v>42198.12</v>
      </c>
      <c r="H73" s="101">
        <v>44667</v>
      </c>
      <c r="I73" s="41">
        <v>44667</v>
      </c>
      <c r="J73" s="30">
        <f t="shared" si="3"/>
        <v>44652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35546.83</v>
      </c>
    </row>
    <row r="74" spans="1:14" ht="15.75" thickBot="1">
      <c r="A74" s="11" t="str">
        <f t="shared" si="4"/>
        <v>P703870 3</v>
      </c>
      <c r="B74" s="3" t="s">
        <v>100</v>
      </c>
      <c r="C74" s="160"/>
      <c r="D74" s="162"/>
      <c r="E74" s="88">
        <v>6651.29</v>
      </c>
      <c r="F74" s="89">
        <v>523.26</v>
      </c>
      <c r="G74" s="88">
        <v>42721.38</v>
      </c>
      <c r="H74" s="90">
        <v>44677</v>
      </c>
      <c r="J74" s="30" t="str">
        <f t="shared" si="3"/>
        <v>-</v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35546.83</v>
      </c>
    </row>
    <row r="75" spans="1:14" ht="15.75" thickBot="1">
      <c r="A75" s="11" t="str">
        <f t="shared" si="4"/>
        <v>P703870 4</v>
      </c>
      <c r="B75" s="3" t="s">
        <v>100</v>
      </c>
      <c r="C75" s="159">
        <v>4</v>
      </c>
      <c r="D75" s="161">
        <v>36577.69</v>
      </c>
      <c r="E75" s="99">
        <v>5620.43</v>
      </c>
      <c r="F75" s="100" t="s">
        <v>86</v>
      </c>
      <c r="G75" s="99">
        <v>42198.12</v>
      </c>
      <c r="H75" s="101">
        <v>44697</v>
      </c>
      <c r="I75" s="41">
        <v>44697</v>
      </c>
      <c r="J75" s="30">
        <f t="shared" si="3"/>
        <v>44682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36577.69</v>
      </c>
    </row>
    <row r="76" spans="1:14" ht="15.75" thickBot="1">
      <c r="A76" s="11" t="str">
        <f t="shared" si="4"/>
        <v>P703870 4</v>
      </c>
      <c r="B76" s="3" t="s">
        <v>100</v>
      </c>
      <c r="C76" s="160"/>
      <c r="D76" s="162"/>
      <c r="E76" s="88">
        <v>5620.43</v>
      </c>
      <c r="F76" s="89">
        <v>523.26</v>
      </c>
      <c r="G76" s="88">
        <v>42721.38</v>
      </c>
      <c r="H76" s="90">
        <v>44707</v>
      </c>
      <c r="J76" s="30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36577.69</v>
      </c>
    </row>
    <row r="77" spans="1:14" ht="15.75" thickBot="1">
      <c r="A77" s="11" t="str">
        <f t="shared" si="4"/>
        <v>P703870 5</v>
      </c>
      <c r="B77" s="3" t="s">
        <v>100</v>
      </c>
      <c r="C77" s="155">
        <v>5</v>
      </c>
      <c r="D77" s="157">
        <v>37638.44</v>
      </c>
      <c r="E77" s="95">
        <v>4559.68</v>
      </c>
      <c r="F77" s="96" t="s">
        <v>86</v>
      </c>
      <c r="G77" s="95">
        <v>42198.12</v>
      </c>
      <c r="H77" s="97">
        <v>44728</v>
      </c>
      <c r="I77" s="41">
        <v>44728</v>
      </c>
      <c r="J77" s="30">
        <f t="shared" si="3"/>
        <v>44713</v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37638.44</v>
      </c>
    </row>
    <row r="78" spans="1:14" ht="15.75" thickBot="1">
      <c r="A78" s="11" t="str">
        <f t="shared" si="4"/>
        <v>P703870 5</v>
      </c>
      <c r="B78" s="3" t="s">
        <v>100</v>
      </c>
      <c r="C78" s="156"/>
      <c r="D78" s="158"/>
      <c r="E78" s="88">
        <v>4559.68</v>
      </c>
      <c r="F78" s="89">
        <v>523.26</v>
      </c>
      <c r="G78" s="88">
        <v>42721.38</v>
      </c>
      <c r="H78" s="90">
        <v>44738</v>
      </c>
      <c r="J78" s="30" t="str">
        <f t="shared" si="3"/>
        <v>-</v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37638.44</v>
      </c>
    </row>
    <row r="79" spans="1:14" ht="15.75" thickBot="1">
      <c r="A79" s="11" t="str">
        <f t="shared" si="4"/>
        <v>P703870 6</v>
      </c>
      <c r="B79" s="3" t="s">
        <v>100</v>
      </c>
      <c r="C79" s="155">
        <v>6</v>
      </c>
      <c r="D79" s="157">
        <v>38729.949999999997</v>
      </c>
      <c r="E79" s="95">
        <v>3468.17</v>
      </c>
      <c r="F79" s="96" t="s">
        <v>86</v>
      </c>
      <c r="G79" s="95">
        <v>42198.12</v>
      </c>
      <c r="H79" s="97">
        <v>44758</v>
      </c>
      <c r="I79" s="41">
        <v>44758</v>
      </c>
      <c r="J79" s="30">
        <f t="shared" si="3"/>
        <v>44743</v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38729.949999999997</v>
      </c>
    </row>
    <row r="80" spans="1:14" ht="15.75" thickBot="1">
      <c r="A80" s="11" t="str">
        <f t="shared" si="4"/>
        <v>P703870 6</v>
      </c>
      <c r="B80" s="3" t="s">
        <v>100</v>
      </c>
      <c r="C80" s="156"/>
      <c r="D80" s="158"/>
      <c r="E80" s="88">
        <v>3468.17</v>
      </c>
      <c r="F80" s="89">
        <v>523.26</v>
      </c>
      <c r="G80" s="88">
        <v>42721.38</v>
      </c>
      <c r="H80" s="90">
        <v>44768</v>
      </c>
      <c r="J80" s="30" t="str">
        <f t="shared" si="3"/>
        <v>-</v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38729.949999999997</v>
      </c>
    </row>
    <row r="81" spans="1:14" ht="15.75" thickBot="1">
      <c r="A81" s="11" t="str">
        <f t="shared" si="4"/>
        <v>P703870 7</v>
      </c>
      <c r="B81" s="3" t="s">
        <v>100</v>
      </c>
      <c r="C81" s="163">
        <v>7</v>
      </c>
      <c r="D81" s="165">
        <v>39853.120000000003</v>
      </c>
      <c r="E81" s="135">
        <v>2345</v>
      </c>
      <c r="F81" s="136" t="s">
        <v>86</v>
      </c>
      <c r="G81" s="135">
        <v>42198.12</v>
      </c>
      <c r="H81" s="137">
        <v>44789</v>
      </c>
      <c r="I81" s="41">
        <v>44789</v>
      </c>
      <c r="J81" s="30">
        <f t="shared" ref="J81:J144" si="6">IF(I81&lt;&gt;"",I81-DAY(I81)+1,IF(A80=A81,IF(I80&lt;&gt;"","-",""),IF(A81=A82,IF(I82&lt;&gt;"","-",""),"")))</f>
        <v>44774</v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39853.120000000003</v>
      </c>
    </row>
    <row r="82" spans="1:14" ht="15.75" thickBot="1">
      <c r="A82" s="11" t="str">
        <f t="shared" si="4"/>
        <v>P703870 7</v>
      </c>
      <c r="B82" s="3" t="s">
        <v>100</v>
      </c>
      <c r="C82" s="164"/>
      <c r="D82" s="166"/>
      <c r="E82" s="88">
        <v>2345</v>
      </c>
      <c r="F82" s="89">
        <v>523.26</v>
      </c>
      <c r="G82" s="88">
        <v>42721.38</v>
      </c>
      <c r="H82" s="90">
        <v>44799</v>
      </c>
      <c r="J82" s="30" t="str">
        <f t="shared" si="6"/>
        <v>-</v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39853.120000000003</v>
      </c>
    </row>
    <row r="83" spans="1:14" ht="15.75" thickBot="1">
      <c r="A83" s="11" t="str">
        <f t="shared" si="4"/>
        <v>P703870 8</v>
      </c>
      <c r="B83" s="3" t="s">
        <v>100</v>
      </c>
      <c r="C83" s="167">
        <v>8</v>
      </c>
      <c r="D83" s="169">
        <v>41008.86</v>
      </c>
      <c r="E83" s="88">
        <v>1189.26</v>
      </c>
      <c r="F83" s="89" t="s">
        <v>86</v>
      </c>
      <c r="G83" s="88">
        <v>42198.12</v>
      </c>
      <c r="H83" s="90">
        <v>44820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41008.86</v>
      </c>
    </row>
    <row r="84" spans="1:14" ht="15.75" thickBot="1">
      <c r="A84" s="11" t="str">
        <f t="shared" si="4"/>
        <v>P703870 8</v>
      </c>
      <c r="B84" s="3" t="s">
        <v>100</v>
      </c>
      <c r="C84" s="168"/>
      <c r="D84" s="170"/>
      <c r="E84" s="88">
        <v>1189.26</v>
      </c>
      <c r="F84" s="89">
        <v>523.26</v>
      </c>
      <c r="G84" s="88">
        <v>42721.38</v>
      </c>
      <c r="H84" s="90">
        <v>44830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41008.86</v>
      </c>
    </row>
    <row r="85" spans="1:14" hidden="1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hidden="1">
      <c r="A86" s="11" t="str">
        <f t="shared" si="4"/>
        <v>Q429775 1</v>
      </c>
      <c r="B86" s="33" t="s">
        <v>102</v>
      </c>
      <c r="C86" s="155">
        <v>1</v>
      </c>
      <c r="D86" s="157">
        <v>87570.51</v>
      </c>
      <c r="E86" s="91">
        <v>10990.87</v>
      </c>
      <c r="F86" s="92" t="s">
        <v>86</v>
      </c>
      <c r="G86" s="91">
        <v>98561.38</v>
      </c>
      <c r="H86" s="93">
        <v>44758</v>
      </c>
      <c r="I86" s="41">
        <v>44758</v>
      </c>
      <c r="J86" s="30">
        <f t="shared" si="6"/>
        <v>44743</v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87570.51</v>
      </c>
    </row>
    <row r="87" spans="1:14" ht="15.75" hidden="1" thickBot="1">
      <c r="A87" s="11" t="str">
        <f t="shared" si="4"/>
        <v>Q429775 1</v>
      </c>
      <c r="B87" s="3" t="s">
        <v>102</v>
      </c>
      <c r="C87" s="156"/>
      <c r="D87" s="158"/>
      <c r="E87" s="88">
        <v>10990.87</v>
      </c>
      <c r="F87" s="88">
        <v>1396.29</v>
      </c>
      <c r="G87" s="88">
        <v>99957.67</v>
      </c>
      <c r="H87" s="90">
        <v>44768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87570.51</v>
      </c>
    </row>
    <row r="88" spans="1:14" hidden="1">
      <c r="A88" s="11" t="str">
        <f t="shared" si="4"/>
        <v>Q429775 2</v>
      </c>
      <c r="B88" s="3" t="s">
        <v>102</v>
      </c>
      <c r="C88" s="163">
        <v>2</v>
      </c>
      <c r="D88" s="165">
        <v>90197.62</v>
      </c>
      <c r="E88" s="132">
        <v>8363.76</v>
      </c>
      <c r="F88" s="133" t="s">
        <v>86</v>
      </c>
      <c r="G88" s="132">
        <v>98561.38</v>
      </c>
      <c r="H88" s="134">
        <v>44789</v>
      </c>
      <c r="I88" s="41">
        <v>44789</v>
      </c>
      <c r="J88" s="30">
        <f t="shared" si="6"/>
        <v>44774</v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90197.62</v>
      </c>
    </row>
    <row r="89" spans="1:14" ht="15.75" hidden="1" thickBot="1">
      <c r="A89" s="11" t="str">
        <f t="shared" si="4"/>
        <v>Q429775 2</v>
      </c>
      <c r="B89" s="3" t="s">
        <v>102</v>
      </c>
      <c r="C89" s="164"/>
      <c r="D89" s="166"/>
      <c r="E89" s="88">
        <v>8363.76</v>
      </c>
      <c r="F89" s="88">
        <v>1396.29</v>
      </c>
      <c r="G89" s="88">
        <v>99957.67</v>
      </c>
      <c r="H89" s="90">
        <v>44799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90197.62</v>
      </c>
    </row>
    <row r="90" spans="1:14" ht="15.75" hidden="1" thickBot="1">
      <c r="A90" s="11" t="str">
        <f t="shared" si="4"/>
        <v>Q429775 3</v>
      </c>
      <c r="B90" s="3" t="s">
        <v>102</v>
      </c>
      <c r="C90" s="167">
        <v>3</v>
      </c>
      <c r="D90" s="169">
        <v>92903.55</v>
      </c>
      <c r="E90" s="88">
        <v>5657.83</v>
      </c>
      <c r="F90" s="89" t="s">
        <v>86</v>
      </c>
      <c r="G90" s="88">
        <v>98561.38</v>
      </c>
      <c r="H90" s="90">
        <v>44820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92903.55</v>
      </c>
    </row>
    <row r="91" spans="1:14" ht="15.75" hidden="1" thickBot="1">
      <c r="A91" s="11" t="str">
        <f t="shared" si="4"/>
        <v>Q429775 3</v>
      </c>
      <c r="B91" s="3" t="s">
        <v>102</v>
      </c>
      <c r="C91" s="168"/>
      <c r="D91" s="170"/>
      <c r="E91" s="88">
        <v>5657.83</v>
      </c>
      <c r="F91" s="88">
        <v>1396.29</v>
      </c>
      <c r="G91" s="88">
        <v>99957.67</v>
      </c>
      <c r="H91" s="90">
        <v>44830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92903.55</v>
      </c>
    </row>
    <row r="92" spans="1:14" ht="15.75" hidden="1" thickBot="1">
      <c r="A92" s="11" t="str">
        <f t="shared" si="4"/>
        <v>Q429775 4</v>
      </c>
      <c r="B92" s="3" t="s">
        <v>102</v>
      </c>
      <c r="C92" s="167">
        <v>4</v>
      </c>
      <c r="D92" s="169">
        <v>95690.66</v>
      </c>
      <c r="E92" s="88">
        <v>2870.72</v>
      </c>
      <c r="F92" s="89" t="s">
        <v>86</v>
      </c>
      <c r="G92" s="88">
        <v>98561.38</v>
      </c>
      <c r="H92" s="90">
        <v>44850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95690.66</v>
      </c>
    </row>
    <row r="93" spans="1:14" ht="15.75" hidden="1" thickBot="1">
      <c r="A93" s="11" t="str">
        <f t="shared" si="4"/>
        <v>Q429775 4</v>
      </c>
      <c r="B93" s="3" t="s">
        <v>102</v>
      </c>
      <c r="C93" s="168"/>
      <c r="D93" s="170"/>
      <c r="E93" s="88">
        <v>2870.72</v>
      </c>
      <c r="F93" s="88">
        <v>1396.29</v>
      </c>
      <c r="G93" s="88">
        <v>99957.67</v>
      </c>
      <c r="H93" s="90">
        <v>44860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95690.66</v>
      </c>
    </row>
    <row r="94" spans="1:14" hidden="1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 hidden="1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 hidden="1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 hidden="1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 hidden="1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 hidden="1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 hidden="1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 hidden="1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 hidden="1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 hidden="1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 hidden="1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 hidden="1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 hidden="1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 hidden="1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 hidden="1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 hidden="1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 hidden="1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 hidden="1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 hidden="1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 hidden="1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 hidden="1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 hidden="1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 hidden="1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 hidden="1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 hidden="1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 hidden="1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 hidden="1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 hidden="1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 hidden="1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 hidden="1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 hidden="1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hidden="1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 hidden="1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 hidden="1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 hidden="1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 hidden="1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 hidden="1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 hidden="1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 hidden="1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hidden="1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 hidden="1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 hidden="1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 hidden="1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 hidden="1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 hidden="1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 hidden="1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 hidden="1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 hidden="1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 hidden="1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 hidden="1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 hidden="1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hidden="1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 hidden="1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 hidden="1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 hidden="1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 hidden="1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 hidden="1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 hidden="1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 hidden="1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 hidden="1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 hidden="1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 hidden="1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 hidden="1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 hidden="1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 hidden="1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 hidden="1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 hidden="1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 hidden="1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 hidden="1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 hidden="1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 hidden="1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 hidden="1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 hidden="1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 hidden="1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 hidden="1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 hidden="1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hidden="1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hidden="1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hidden="1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hidden="1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hidden="1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hidden="1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hidden="1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hidden="1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hidden="1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hidden="1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hidden="1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hidden="1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hidden="1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hidden="1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hidden="1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hidden="1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hidden="1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hidden="1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hidden="1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hidden="1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hidden="1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hidden="1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hidden="1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hidden="1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hidden="1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hidden="1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hidden="1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hidden="1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hidden="1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hidden="1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hidden="1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hidden="1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hidden="1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hidden="1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hidden="1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hidden="1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hidden="1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hidden="1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hidden="1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hidden="1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hidden="1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hidden="1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hidden="1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hidden="1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hidden="1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hidden="1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hidden="1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hidden="1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hidden="1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hidden="1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hidden="1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hidden="1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hidden="1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hidden="1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hidden="1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hidden="1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hidden="1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hidden="1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hidden="1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hidden="1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hidden="1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hidden="1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hidden="1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hidden="1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hidden="1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hidden="1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hidden="1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hidden="1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hidden="1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hidden="1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hidden="1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hidden="1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hidden="1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hidden="1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hidden="1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hidden="1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hidden="1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hidden="1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hidden="1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hidden="1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hidden="1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hidden="1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hidden="1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hidden="1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hidden="1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hidden="1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hidden="1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hidden="1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hidden="1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hidden="1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hidden="1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hidden="1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hidden="1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hidden="1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hidden="1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hidden="1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hidden="1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hidden="1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hidden="1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hidden="1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hidden="1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hidden="1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hidden="1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hidden="1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hidden="1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hidden="1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hidden="1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hidden="1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hidden="1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hidden="1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hidden="1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hidden="1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hidden="1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hidden="1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hidden="1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hidden="1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hidden="1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hidden="1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hidden="1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hidden="1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hidden="1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hidden="1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hidden="1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hidden="1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hidden="1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hidden="1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hidden="1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hidden="1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hidden="1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hidden="1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hidden="1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hidden="1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hidden="1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hidden="1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hidden="1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hidden="1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hidden="1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hidden="1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hidden="1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hidden="1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hidden="1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hidden="1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hidden="1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hidden="1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hidden="1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hidden="1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hidden="1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hidden="1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hidden="1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hidden="1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hidden="1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hidden="1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hidden="1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hidden="1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hidden="1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hidden="1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hidden="1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hidden="1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hidden="1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hidden="1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hidden="1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hidden="1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hidden="1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hidden="1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hidden="1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hidden="1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hidden="1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hidden="1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hidden="1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hidden="1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hidden="1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hidden="1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hidden="1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hidden="1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hidden="1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hidden="1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hidden="1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hidden="1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hidden="1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hidden="1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hidden="1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hidden="1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hidden="1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hidden="1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hidden="1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hidden="1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hidden="1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hidden="1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hidden="1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hidden="1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hidden="1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hidden="1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hidden="1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hidden="1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hidden="1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hidden="1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hidden="1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hidden="1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hidden="1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hidden="1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hidden="1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hidden="1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hidden="1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hidden="1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hidden="1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hidden="1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hidden="1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hidden="1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hidden="1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hidden="1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hidden="1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hidden="1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hidden="1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hidden="1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hidden="1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hidden="1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hidden="1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hidden="1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hidden="1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hidden="1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hidden="1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hidden="1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hidden="1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hidden="1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hidden="1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hidden="1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hidden="1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hidden="1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hidden="1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hidden="1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hidden="1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hidden="1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hidden="1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hidden="1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hidden="1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hidden="1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hidden="1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hidden="1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hidden="1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hidden="1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hidden="1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hidden="1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hidden="1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hidden="1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hidden="1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hidden="1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hidden="1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hidden="1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hidden="1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hidden="1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hidden="1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hidden="1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hidden="1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hidden="1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hidden="1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hidden="1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hidden="1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hidden="1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hidden="1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hidden="1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hidden="1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hidden="1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hidden="1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hidden="1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hidden="1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hidden="1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hidden="1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hidden="1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hidden="1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hidden="1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hidden="1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hidden="1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hidden="1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hidden="1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hidden="1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hidden="1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hidden="1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hidden="1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hidden="1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hidden="1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hidden="1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hidden="1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hidden="1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hidden="1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hidden="1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hidden="1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hidden="1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hidden="1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hidden="1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hidden="1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hidden="1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hidden="1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hidden="1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hidden="1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hidden="1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hidden="1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hidden="1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hidden="1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hidden="1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hidden="1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hidden="1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hidden="1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hidden="1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hidden="1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hidden="1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hidden="1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hidden="1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hidden="1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hidden="1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hidden="1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hidden="1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hidden="1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hidden="1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hidden="1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hidden="1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hidden="1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hidden="1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hidden="1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hidden="1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hidden="1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hidden="1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hidden="1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hidden="1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hidden="1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hidden="1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hidden="1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hidden="1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hidden="1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hidden="1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hidden="1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hidden="1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hidden="1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hidden="1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hidden="1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hidden="1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hidden="1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hidden="1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hidden="1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hidden="1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hidden="1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hidden="1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hidden="1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hidden="1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hidden="1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hidden="1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hidden="1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hidden="1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hidden="1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hidden="1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hidden="1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hidden="1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hidden="1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hidden="1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hidden="1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hidden="1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hidden="1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hidden="1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hidden="1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hidden="1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hidden="1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hidden="1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hidden="1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hidden="1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hidden="1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hidden="1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hidden="1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hidden="1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hidden="1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hidden="1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hidden="1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hidden="1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hidden="1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hidden="1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hidden="1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hidden="1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hidden="1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hidden="1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hidden="1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hidden="1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hidden="1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hidden="1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hidden="1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hidden="1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hidden="1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hidden="1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hidden="1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hidden="1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hidden="1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hidden="1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hidden="1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hidden="1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hidden="1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hidden="1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hidden="1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hidden="1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hidden="1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hidden="1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hidden="1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hidden="1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hidden="1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hidden="1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hidden="1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hidden="1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hidden="1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hidden="1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hidden="1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hidden="1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hidden="1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hidden="1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hidden="1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hidden="1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hidden="1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hidden="1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hidden="1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hidden="1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hidden="1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hidden="1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hidden="1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hidden="1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hidden="1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hidden="1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hidden="1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hidden="1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hidden="1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hidden="1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hidden="1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hidden="1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hidden="1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hidden="1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hidden="1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hidden="1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hidden="1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hidden="1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hidden="1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hidden="1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hidden="1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hidden="1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hidden="1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hidden="1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hidden="1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hidden="1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hidden="1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hidden="1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hidden="1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hidden="1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hidden="1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hidden="1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hidden="1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hidden="1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hidden="1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hidden="1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hidden="1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hidden="1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hidden="1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hidden="1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hidden="1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hidden="1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hidden="1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hidden="1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hidden="1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hidden="1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hidden="1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hidden="1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hidden="1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hidden="1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hidden="1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hidden="1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hidden="1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hidden="1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hidden="1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hidden="1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hidden="1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hidden="1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hidden="1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hidden="1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hidden="1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hidden="1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hidden="1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hidden="1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hidden="1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hidden="1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hidden="1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hidden="1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hidden="1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hidden="1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hidden="1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hidden="1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hidden="1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hidden="1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hidden="1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hidden="1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hidden="1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hidden="1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hidden="1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hidden="1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hidden="1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hidden="1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hidden="1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hidden="1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hidden="1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hidden="1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hidden="1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hidden="1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hidden="1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hidden="1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hidden="1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hidden="1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hidden="1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hidden="1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hidden="1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hidden="1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hidden="1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hidden="1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hidden="1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hidden="1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hidden="1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hidden="1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hidden="1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hidden="1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hidden="1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hidden="1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hidden="1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hidden="1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hidden="1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hidden="1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hidden="1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hidden="1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hidden="1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hidden="1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hidden="1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hidden="1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hidden="1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hidden="1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hidden="1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hidden="1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hidden="1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hidden="1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hidden="1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hidden="1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hidden="1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hidden="1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hidden="1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hidden="1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hidden="1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hidden="1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hidden="1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hidden="1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hidden="1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hidden="1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hidden="1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hidden="1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hidden="1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hidden="1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hidden="1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hidden="1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hidden="1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hidden="1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hidden="1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hidden="1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hidden="1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hidden="1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hidden="1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hidden="1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hidden="1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hidden="1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hidden="1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hidden="1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hidden="1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hidden="1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hidden="1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hidden="1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hidden="1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hidden="1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hidden="1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hidden="1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hidden="1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hidden="1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hidden="1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hidden="1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hidden="1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hidden="1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hidden="1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hidden="1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hidden="1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hidden="1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hidden="1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hidden="1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hidden="1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hidden="1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hidden="1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hidden="1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hidden="1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hidden="1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hidden="1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hidden="1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hidden="1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hidden="1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hidden="1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hidden="1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hidden="1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hidden="1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hidden="1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hidden="1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hidden="1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hidden="1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hidden="1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hidden="1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hidden="1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hidden="1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hidden="1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hidden="1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hidden="1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hidden="1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hidden="1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hidden="1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hidden="1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hidden="1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hidden="1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hidden="1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hidden="1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hidden="1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hidden="1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hidden="1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hidden="1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hidden="1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hidden="1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hidden="1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hidden="1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hidden="1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hidden="1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hidden="1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hidden="1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hidden="1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hidden="1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hidden="1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hidden="1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hidden="1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hidden="1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hidden="1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hidden="1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hidden="1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hidden="1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hidden="1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hidden="1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hidden="1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hidden="1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hidden="1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hidden="1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hidden="1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hidden="1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hidden="1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hidden="1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hidden="1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hidden="1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hidden="1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hidden="1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hidden="1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hidden="1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hidden="1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hidden="1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hidden="1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hidden="1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hidden="1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hidden="1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hidden="1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hidden="1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hidden="1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hidden="1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hidden="1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hidden="1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hidden="1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hidden="1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hidden="1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hidden="1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hidden="1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hidden="1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hidden="1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hidden="1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hidden="1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hidden="1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hidden="1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hidden="1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hidden="1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hidden="1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hidden="1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hidden="1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hidden="1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hidden="1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hidden="1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hidden="1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hidden="1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hidden="1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hidden="1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hidden="1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hidden="1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hidden="1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hidden="1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hidden="1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hidden="1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hidden="1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hidden="1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hidden="1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hidden="1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hidden="1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hidden="1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hidden="1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hidden="1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hidden="1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hidden="1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hidden="1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hidden="1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hidden="1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hidden="1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hidden="1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hidden="1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hidden="1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hidden="1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hidden="1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hidden="1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hidden="1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hidden="1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hidden="1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hidden="1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hidden="1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hidden="1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hidden="1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hidden="1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hidden="1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hidden="1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hidden="1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hidden="1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hidden="1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hidden="1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hidden="1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hidden="1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hidden="1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hidden="1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hidden="1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hidden="1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hidden="1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hidden="1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hidden="1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hidden="1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hidden="1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hidden="1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hidden="1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hidden="1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hidden="1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hidden="1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hidden="1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hidden="1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hidden="1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hidden="1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hidden="1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hidden="1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hidden="1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hidden="1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hidden="1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hidden="1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hidden="1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hidden="1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hidden="1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hidden="1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hidden="1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hidden="1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hidden="1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hidden="1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hidden="1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hidden="1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hidden="1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hidden="1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hidden="1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hidden="1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hidden="1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hidden="1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hidden="1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hidden="1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hidden="1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hidden="1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hidden="1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hidden="1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hidden="1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hidden="1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hidden="1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hidden="1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hidden="1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hidden="1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hidden="1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hidden="1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hidden="1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hidden="1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hidden="1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hidden="1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hidden="1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hidden="1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hidden="1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hidden="1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hidden="1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hidden="1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hidden="1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hidden="1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hidden="1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hidden="1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hidden="1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hidden="1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hidden="1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hidden="1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hidden="1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hidden="1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hidden="1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hidden="1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hidden="1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hidden="1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hidden="1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hidden="1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hidden="1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hidden="1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hidden="1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hidden="1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hidden="1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hidden="1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hidden="1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hidden="1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hidden="1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hidden="1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hidden="1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hidden="1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hidden="1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hidden="1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hidden="1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hidden="1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hidden="1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hidden="1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hidden="1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hidden="1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hidden="1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hidden="1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hidden="1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hidden="1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hidden="1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hidden="1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hidden="1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hidden="1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hidden="1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hidden="1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hidden="1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hidden="1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hidden="1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hidden="1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hidden="1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hidden="1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hidden="1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hidden="1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hidden="1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hidden="1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hidden="1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hidden="1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hidden="1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hidden="1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hidden="1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hidden="1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hidden="1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hidden="1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hidden="1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hidden="1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hidden="1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hidden="1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hidden="1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hidden="1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hidden="1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hidden="1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hidden="1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hidden="1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hidden="1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hidden="1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hidden="1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hidden="1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hidden="1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hidden="1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hidden="1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hidden="1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hidden="1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hidden="1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hidden="1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hidden="1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hidden="1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hidden="1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hidden="1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hidden="1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hidden="1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hidden="1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hidden="1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hidden="1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hidden="1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hidden="1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hidden="1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hidden="1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hidden="1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hidden="1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hidden="1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hidden="1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hidden="1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hidden="1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hidden="1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hidden="1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hidden="1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hidden="1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hidden="1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hidden="1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hidden="1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hidden="1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hidden="1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hidden="1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hidden="1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hidden="1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hidden="1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hidden="1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hidden="1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hidden="1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hidden="1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hidden="1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hidden="1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hidden="1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hidden="1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hidden="1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hidden="1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hidden="1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hidden="1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hidden="1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hidden="1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hidden="1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hidden="1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hidden="1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hidden="1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hidden="1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hidden="1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hidden="1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hidden="1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hidden="1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hidden="1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hidden="1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hidden="1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hidden="1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hidden="1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hidden="1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hidden="1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hidden="1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hidden="1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hidden="1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hidden="1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hidden="1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hidden="1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hidden="1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hidden="1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hidden="1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hidden="1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hidden="1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hidden="1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hidden="1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hidden="1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hidden="1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hidden="1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hidden="1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hidden="1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hidden="1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hidden="1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hidden="1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hidden="1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hidden="1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hidden="1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hidden="1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hidden="1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hidden="1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hidden="1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hidden="1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hidden="1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hidden="1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hidden="1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hidden="1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hidden="1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hidden="1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hidden="1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hidden="1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hidden="1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hidden="1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hidden="1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hidden="1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hidden="1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hidden="1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hidden="1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hidden="1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hidden="1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hidden="1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hidden="1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hidden="1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hidden="1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hidden="1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hidden="1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hidden="1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hidden="1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hidden="1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hidden="1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hidden="1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hidden="1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hidden="1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hidden="1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hidden="1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hidden="1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hidden="1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hidden="1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hidden="1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hidden="1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hidden="1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hidden="1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hidden="1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hidden="1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hidden="1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hidden="1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hidden="1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hidden="1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hidden="1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hidden="1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hidden="1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hidden="1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hidden="1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hidden="1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hidden="1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hidden="1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hidden="1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hidden="1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hidden="1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hidden="1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hidden="1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hidden="1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hidden="1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hidden="1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hidden="1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hidden="1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hidden="1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hidden="1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hidden="1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hidden="1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hidden="1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hidden="1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hidden="1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hidden="1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hidden="1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hidden="1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hidden="1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hidden="1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hidden="1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hidden="1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hidden="1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hidden="1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hidden="1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hidden="1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hidden="1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hidden="1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hidden="1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hidden="1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hidden="1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hidden="1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hidden="1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hidden="1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hidden="1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hidden="1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hidden="1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hidden="1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hidden="1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hidden="1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hidden="1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hidden="1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hidden="1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hidden="1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hidden="1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hidden="1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hidden="1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hidden="1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hidden="1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hidden="1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hidden="1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hidden="1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hidden="1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hidden="1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hidden="1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hidden="1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hidden="1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hidden="1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hidden="1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hidden="1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hidden="1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hidden="1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hidden="1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hidden="1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hidden="1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hidden="1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hidden="1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hidden="1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hidden="1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hidden="1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hidden="1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hidden="1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hidden="1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hidden="1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hidden="1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hidden="1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hidden="1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hidden="1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hidden="1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hidden="1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hidden="1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hidden="1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hidden="1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hidden="1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hidden="1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hidden="1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hidden="1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hidden="1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hidden="1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hidden="1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hidden="1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hidden="1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hidden="1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hidden="1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hidden="1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hidden="1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hidden="1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hidden="1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hidden="1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hidden="1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hidden="1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hidden="1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hidden="1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hidden="1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hidden="1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hidden="1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hidden="1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hidden="1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hidden="1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hidden="1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hidden="1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hidden="1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hidden="1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hidden="1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hidden="1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hidden="1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hidden="1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hidden="1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hidden="1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hidden="1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hidden="1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hidden="1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hidden="1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hidden="1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hidden="1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hidden="1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hidden="1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hidden="1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hidden="1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hidden="1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hidden="1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hidden="1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hidden="1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hidden="1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hidden="1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hidden="1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hidden="1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hidden="1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hidden="1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hidden="1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hidden="1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hidden="1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hidden="1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hidden="1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hidden="1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hidden="1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hidden="1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hidden="1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hidden="1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hidden="1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hidden="1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hidden="1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hidden="1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hidden="1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hidden="1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hidden="1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hidden="1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hidden="1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hidden="1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hidden="1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hidden="1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hidden="1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hidden="1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hidden="1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hidden="1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hidden="1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hidden="1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hidden="1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hidden="1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hidden="1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hidden="1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hidden="1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hidden="1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hidden="1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hidden="1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hidden="1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hidden="1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hidden="1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hidden="1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hidden="1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hidden="1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hidden="1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hidden="1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hidden="1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hidden="1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hidden="1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hidden="1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hidden="1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hidden="1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hidden="1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hidden="1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hidden="1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hidden="1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hidden="1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hidden="1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hidden="1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hidden="1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hidden="1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hidden="1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hidden="1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hidden="1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hidden="1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hidden="1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hidden="1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hidden="1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hidden="1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hidden="1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hidden="1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hidden="1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hidden="1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hidden="1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hidden="1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hidden="1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hidden="1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hidden="1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hidden="1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hidden="1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hidden="1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hidden="1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hidden="1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hidden="1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hidden="1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hidden="1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hidden="1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hidden="1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hidden="1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hidden="1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hidden="1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hidden="1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hidden="1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hidden="1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hidden="1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hidden="1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hidden="1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hidden="1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hidden="1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hidden="1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hidden="1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hidden="1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hidden="1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hidden="1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hidden="1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hidden="1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hidden="1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hidden="1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hidden="1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hidden="1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hidden="1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hidden="1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hidden="1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hidden="1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hidden="1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hidden="1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hidden="1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hidden="1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hidden="1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hidden="1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hidden="1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hidden="1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hidden="1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hidden="1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hidden="1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hidden="1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hidden="1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hidden="1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hidden="1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hidden="1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hidden="1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hidden="1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hidden="1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hidden="1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hidden="1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hidden="1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hidden="1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hidden="1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hidden="1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hidden="1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hidden="1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hidden="1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hidden="1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hidden="1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hidden="1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hidden="1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hidden="1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hidden="1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hidden="1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hidden="1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hidden="1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hidden="1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hidden="1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hidden="1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hidden="1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hidden="1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hidden="1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hidden="1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hidden="1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hidden="1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hidden="1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hidden="1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hidden="1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hidden="1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>
    <filterColumn colId="0">
      <filters>
        <filter val="P703870"/>
      </filters>
    </filterColumn>
  </autoFilter>
  <mergeCells count="85">
    <mergeCell ref="C92:C93"/>
    <mergeCell ref="D92:D93"/>
    <mergeCell ref="C86:C87"/>
    <mergeCell ref="D86:D87"/>
    <mergeCell ref="C88:C89"/>
    <mergeCell ref="D88:D89"/>
    <mergeCell ref="C90:C91"/>
    <mergeCell ref="D90:D91"/>
    <mergeCell ref="C81:C82"/>
    <mergeCell ref="D81:D82"/>
    <mergeCell ref="C83:C84"/>
    <mergeCell ref="D83:D84"/>
    <mergeCell ref="C75:C76"/>
    <mergeCell ref="D75:D76"/>
    <mergeCell ref="C77:C78"/>
    <mergeCell ref="D77:D78"/>
    <mergeCell ref="C79:C80"/>
    <mergeCell ref="D79:D80"/>
    <mergeCell ref="C69:C70"/>
    <mergeCell ref="D69:D70"/>
    <mergeCell ref="C71:C72"/>
    <mergeCell ref="D71:D72"/>
    <mergeCell ref="C73:C74"/>
    <mergeCell ref="D73:D74"/>
    <mergeCell ref="C55:C56"/>
    <mergeCell ref="D55:D56"/>
    <mergeCell ref="C57:C58"/>
    <mergeCell ref="D57:D58"/>
    <mergeCell ref="C59:C60"/>
    <mergeCell ref="D59:D60"/>
    <mergeCell ref="C50:C51"/>
    <mergeCell ref="D50:D51"/>
    <mergeCell ref="C52:C53"/>
    <mergeCell ref="D52:D53"/>
    <mergeCell ref="C44:C45"/>
    <mergeCell ref="D44:D45"/>
    <mergeCell ref="C46:C47"/>
    <mergeCell ref="D46:D47"/>
    <mergeCell ref="C48:C49"/>
    <mergeCell ref="D48:D49"/>
    <mergeCell ref="C38:C39"/>
    <mergeCell ref="D38:D39"/>
    <mergeCell ref="C40:C41"/>
    <mergeCell ref="D40:D41"/>
    <mergeCell ref="C42:C43"/>
    <mergeCell ref="D42:D43"/>
    <mergeCell ref="C1:H1"/>
    <mergeCell ref="C3:C4"/>
    <mergeCell ref="D3:D4"/>
    <mergeCell ref="C5:C6"/>
    <mergeCell ref="D5:D6"/>
    <mergeCell ref="C13:C14"/>
    <mergeCell ref="D13:D14"/>
    <mergeCell ref="C7:C8"/>
    <mergeCell ref="D7:D8"/>
    <mergeCell ref="C9:C10"/>
    <mergeCell ref="D9:D10"/>
    <mergeCell ref="C11:C12"/>
    <mergeCell ref="D11:D12"/>
    <mergeCell ref="C16:C17"/>
    <mergeCell ref="D16:D17"/>
    <mergeCell ref="C18:C19"/>
    <mergeCell ref="D18:D19"/>
    <mergeCell ref="C20:C21"/>
    <mergeCell ref="D20:D21"/>
    <mergeCell ref="C22:C23"/>
    <mergeCell ref="D22:D23"/>
    <mergeCell ref="C24:C25"/>
    <mergeCell ref="D24:D25"/>
    <mergeCell ref="C26:C27"/>
    <mergeCell ref="D26:D27"/>
    <mergeCell ref="C35:C36"/>
    <mergeCell ref="D35:D36"/>
    <mergeCell ref="C29:C30"/>
    <mergeCell ref="D29:D30"/>
    <mergeCell ref="C31:C32"/>
    <mergeCell ref="D31:D32"/>
    <mergeCell ref="C33:C34"/>
    <mergeCell ref="D33:D34"/>
    <mergeCell ref="C62:C63"/>
    <mergeCell ref="D62:D63"/>
    <mergeCell ref="C64:C65"/>
    <mergeCell ref="D64:D65"/>
    <mergeCell ref="C66:C67"/>
    <mergeCell ref="D66:D6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F12" sqref="F12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94" t="s">
        <v>87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44774</v>
      </c>
      <c r="C7" s="29">
        <f>SUMIF(SUSS!H:H,'Control de pagos'!K1,SUSS!I:I)</f>
        <v>9692.3081345163046</v>
      </c>
      <c r="D7" s="29">
        <f>'Control de pagos'!K2</f>
        <v>0</v>
      </c>
      <c r="E7" s="42">
        <f>C7+D7</f>
        <v>9692.3081345163046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K21" sqref="K21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N766768</v>
      </c>
      <c r="C7" s="70">
        <f>SUMIFS('Control de pagos'!N:N,'Control de pagos'!$B:$B,'Audit Contable'!$B7,'Control de pagos'!$I:$I,'Audit Contable'!$G$3,'Control de pagos'!$I:$I,'Audit Contable'!$H$3)</f>
        <v>51416</v>
      </c>
      <c r="D7" s="70">
        <f>SUMIFS('Control de pagos'!E:E,'Control de pagos'!$B:$B,'Audit Contable'!$B7,'Control de pagos'!$I:$I,'Audit Contable'!$G$3,'Control de pagos'!$I:$I,'Audit Contable'!$H$3)</f>
        <v>2399.41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2399.41</v>
      </c>
      <c r="G7" s="70">
        <f>C7+F7</f>
        <v>53815.41</v>
      </c>
    </row>
    <row r="8" spans="2:8">
      <c r="B8" s="67" t="str">
        <f>Descripción!B19</f>
        <v>O719740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O896160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P322136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P485544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 t="str">
        <f>Descripción!B71</f>
        <v>P579040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 t="str">
        <f>Descripción!B84</f>
        <v>P703870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 t="str">
        <f>Descripción!B97</f>
        <v>Q429775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51416</v>
      </c>
      <c r="D29" s="71">
        <f t="shared" ref="D29:G29" si="2">SUM(D7:D28)</f>
        <v>2399.41</v>
      </c>
      <c r="E29" s="71">
        <f t="shared" si="2"/>
        <v>0</v>
      </c>
      <c r="F29" s="71">
        <f t="shared" si="2"/>
        <v>2399.41</v>
      </c>
      <c r="G29" s="71">
        <f t="shared" si="2"/>
        <v>53815.41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2022-09-14T12:08:55Z</dcterms:modified>
</cp:coreProperties>
</file>