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D46" i="3" l="1"/>
  <c r="H43" i="3" l="1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49" i="2"/>
  <c r="L52" i="2"/>
  <c r="L54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2" i="2"/>
  <c r="L84" i="2"/>
  <c r="L86" i="2"/>
  <c r="L88" i="2"/>
  <c r="L90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3" i="2"/>
  <c r="L296" i="2"/>
  <c r="L298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E28" i="7"/>
  <c r="E27" i="7"/>
  <c r="E26" i="7"/>
  <c r="E25" i="7"/>
  <c r="F25" i="7" s="1"/>
  <c r="E24" i="7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3" i="7" l="1"/>
  <c r="G23" i="7" s="1"/>
  <c r="G21" i="7"/>
  <c r="G13" i="7"/>
  <c r="G8" i="7"/>
  <c r="F16" i="7"/>
  <c r="G16" i="7" s="1"/>
  <c r="F24" i="7"/>
  <c r="G24" i="7" s="1"/>
  <c r="F12" i="7"/>
  <c r="G12" i="7" s="1"/>
  <c r="F20" i="7"/>
  <c r="G20" i="7" s="1"/>
  <c r="F28" i="7"/>
  <c r="G28" i="7" s="1"/>
  <c r="F19" i="7"/>
  <c r="G19" i="7" s="1"/>
  <c r="F22" i="7"/>
  <c r="G22" i="7" s="1"/>
  <c r="F26" i="7"/>
  <c r="G26" i="7" s="1"/>
  <c r="G9" i="7"/>
  <c r="F10" i="7"/>
  <c r="G10" i="7" s="1"/>
  <c r="F14" i="7"/>
  <c r="G14" i="7" s="1"/>
  <c r="F7" i="7"/>
  <c r="G7" i="7" s="1"/>
  <c r="F27" i="7"/>
  <c r="G27" i="7" s="1"/>
  <c r="F11" i="7"/>
  <c r="F15" i="7"/>
  <c r="G15" i="7" s="1"/>
  <c r="G25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49" i="6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L43" i="2" s="1"/>
  <c r="A44" i="2"/>
  <c r="A45" i="2"/>
  <c r="L45" i="2" s="1"/>
  <c r="A46" i="2"/>
  <c r="A47" i="2"/>
  <c r="L47" i="2" s="1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L87" i="2" s="1"/>
  <c r="A88" i="2"/>
  <c r="A89" i="2"/>
  <c r="L89" i="2" s="1"/>
  <c r="A90" i="2"/>
  <c r="A91" i="2"/>
  <c r="L91" i="2" s="1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500" i="2"/>
  <c r="BA3659" i="1"/>
  <c r="BA3658" i="1"/>
  <c r="BA3655" i="1"/>
  <c r="BA3654" i="1"/>
  <c r="BA1217" i="1"/>
  <c r="BA1216" i="1"/>
  <c r="BA808" i="1"/>
  <c r="BA681" i="1"/>
  <c r="BA350" i="1"/>
  <c r="BA349" i="1"/>
  <c r="BA342" i="1"/>
  <c r="J1466" i="2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83" i="2"/>
  <c r="L79" i="2"/>
  <c r="L37" i="2"/>
  <c r="L33" i="2"/>
  <c r="L85" i="2"/>
  <c r="L81" i="2"/>
  <c r="L77" i="2"/>
  <c r="L29" i="2"/>
  <c r="L25" i="2"/>
  <c r="L21" i="2"/>
  <c r="L17" i="2"/>
  <c r="L73" i="2"/>
  <c r="L69" i="2"/>
  <c r="L65" i="2"/>
  <c r="L299" i="2"/>
  <c r="L295" i="2"/>
  <c r="L27" i="2"/>
  <c r="L23" i="2"/>
  <c r="L19" i="2"/>
  <c r="L75" i="2"/>
  <c r="L71" i="2"/>
  <c r="L67" i="2"/>
  <c r="L63" i="2"/>
  <c r="L297" i="2"/>
  <c r="L294" i="2"/>
  <c r="L13" i="2"/>
  <c r="L15" i="2"/>
  <c r="L61" i="2"/>
  <c r="L59" i="2"/>
  <c r="L57" i="2"/>
  <c r="L11" i="2"/>
  <c r="L7" i="2"/>
  <c r="L55" i="2"/>
  <c r="L51" i="2"/>
  <c r="L292" i="2"/>
  <c r="L9" i="2"/>
  <c r="L5" i="2"/>
  <c r="L53" i="2"/>
  <c r="L50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<sst xmlns="http://schemas.openxmlformats.org/spreadsheetml/2006/main" count="2859" uniqueCount="131">
  <si>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</si>
  <si>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</si>
  <si>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</si>
  <si>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</si>
  <si>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</si>
  <si>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</si>
  <si>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</si>
  <si>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</si>
  <si>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</si>
  <si>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</si>
  <si>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</si>
  <si>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</si>
  <si>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</si>
  <si>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</si>
  <si>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</si>
  <si>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</si>
  <si>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</si>
  <si>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</si>
  <si>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</si>
  <si>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</si>
  <si>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</si>
  <si>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</si>
  <si>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</si>
  <si>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</si>
  <si>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</si>
  <si>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</si>
  <si>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</si>
  <si>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</si>
  <si>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</si>
  <si>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</si>
  <si>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</si>
  <si>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</si>
  <si>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</si>
  <si>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</si>
  <si>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</si>
  <si>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</si>
  <si>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</si>
  <si>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</si>
  <si>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</si>
  <si>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</si>
  <si>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</si>
  <si>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</si>
  <si>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</si>
  <si>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</si>
  <si>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</si>
  <si>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</si>
  <si>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</si>
  <si>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</si>
  <si>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</si>
  <si>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</si>
  <si>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</si>
  <si>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</si>
  <si>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</si>
  <si>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</si>
  <si>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</si>
  <si>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</si>
  <si>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</si>
  <si>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</si>
  <si>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</si>
  <si>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</si>
  <si>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</si>
  <si>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</si>
  <si>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</si>
  <si>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</si>
  <si>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</si>
  <si>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</si>
  <si>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</si>
  <si>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</si>
  <si>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</si>
  <si>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</si>
  <si>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</si>
  <si>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</si>
  <si>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</si>
  <si>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</si>
  <si>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</si>
  <si>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O030524</t>
  </si>
  <si>
    <t>PAAR INDUSTRIAL S.R.L</t>
  </si>
  <si>
    <t>30-70932036-6</t>
  </si>
  <si>
    <t>28503323-30000020739044</t>
  </si>
  <si>
    <t>Bonificación</t>
  </si>
  <si>
    <t>Detalle de Obligaciones Regularizadas - Obligaciones Impositivas</t>
  </si>
  <si>
    <t>Bp-Acciones O Participaciones</t>
  </si>
  <si>
    <t>Intereses Resarcitorios</t>
  </si>
  <si>
    <t>Pago a Cuenta</t>
  </si>
  <si>
    <t>2015/0</t>
  </si>
  <si>
    <t>Pagado</t>
  </si>
  <si>
    <t>Pendiente</t>
  </si>
  <si>
    <t>2017/0</t>
  </si>
  <si>
    <t>-</t>
  </si>
  <si>
    <t>O030563</t>
  </si>
  <si>
    <t>Ganancias Sociedades</t>
  </si>
  <si>
    <t>Multa Automatica</t>
  </si>
  <si>
    <t>2019/0</t>
  </si>
  <si>
    <t>N001601</t>
  </si>
  <si>
    <t>Presentac. Dj Ret. Y/O Percep</t>
  </si>
  <si>
    <t>Obligaciones Previsionales</t>
  </si>
  <si>
    <t>Retenciones Contrib.Seg.Social</t>
  </si>
  <si>
    <t>Retenciones</t>
  </si>
  <si>
    <t>Pago contado</t>
  </si>
  <si>
    <t>2014/12</t>
  </si>
  <si>
    <t>2015/1</t>
  </si>
  <si>
    <t>2015/2</t>
  </si>
  <si>
    <t>2015/3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</si>
  <si>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</si>
  <si>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</si>
  <si>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</si>
  <si>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</si>
  <si>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</si>
  <si>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</si>
  <si>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</si>
  <si>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</si>
  <si>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</si>
  <si>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2016/2</t>
  </si>
  <si>
    <t>2016/3</t>
  </si>
  <si>
    <t>2016/4</t>
  </si>
  <si>
    <t>2016/5</t>
  </si>
  <si>
    <t>2016/6</t>
  </si>
  <si>
    <t>2016/7</t>
  </si>
  <si>
    <t>2016/8</t>
  </si>
  <si>
    <t>2016/9</t>
  </si>
  <si>
    <t>2016/10</t>
  </si>
  <si>
    <t>2016/11</t>
  </si>
  <si>
    <t>2016/12</t>
  </si>
  <si>
    <t>2017/1</t>
  </si>
  <si>
    <t>2017/2</t>
  </si>
  <si>
    <t>2017/3</t>
  </si>
  <si>
    <t>2019/5</t>
  </si>
  <si>
    <t>O809994</t>
  </si>
  <si>
    <t>PAAR INDUSTRIAL S.R.L.,</t>
  </si>
  <si>
    <t>Pago a cuenta</t>
  </si>
  <si>
    <t>2020/0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</si>
</sst>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12" fillId="0" borderId="0" xfId="0" applyFont="1"/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0" fillId="21" borderId="0" xfId="0" applyNumberFormat="1" applyFill="1" applyProtection="1">
      <protection locked="0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"/>
  <sheetViews>
    <sheetView workbookViewId="0">
      <pane ySplit="3" topLeftCell="A39" activePane="bottomLeft" state="frozen"/>
      <selection pane="bottomLeft" activeCell="K51" sqref="K51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4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0" t="s">
        <v>31</v>
      </c>
      <c r="C2" s="132" t="s">
        <v>60</v>
      </c>
      <c r="D2" s="132" t="s">
        <v>61</v>
      </c>
      <c r="E2" s="130" t="s">
        <v>39</v>
      </c>
      <c r="F2" s="130" t="s">
        <v>58</v>
      </c>
      <c r="G2" s="130" t="s">
        <v>62</v>
      </c>
      <c r="H2" s="134" t="s">
        <v>34</v>
      </c>
      <c r="I2" s="128" t="s">
        <v>32</v>
      </c>
      <c r="J2" s="136" t="s">
        <v>59</v>
      </c>
      <c r="L2" s="124" t="s">
        <v>40</v>
      </c>
      <c r="M2" s="126">
        <v>0.12</v>
      </c>
      <c r="N2" s="9" t="s">
        <v>43</v>
      </c>
    </row>
    <row r="3" spans="2:19" ht="15.75" thickBot="1">
      <c r="B3" s="131"/>
      <c r="C3" s="133"/>
      <c r="D3" s="133"/>
      <c r="E3" s="131"/>
      <c r="F3" s="131"/>
      <c r="G3" s="131"/>
      <c r="H3" s="135"/>
      <c r="I3" s="129"/>
      <c r="J3" s="137"/>
      <c r="L3" s="125"/>
      <c r="M3" s="127"/>
      <c r="N3" s="10">
        <f>AVERAGEIF(O:O,P1,O:O)</f>
        <v>347309.36371107079</v>
      </c>
    </row>
    <row r="4" spans="2:19">
      <c r="B4" s="32">
        <v>43374</v>
      </c>
      <c r="C4" s="36"/>
      <c r="D4" s="36"/>
      <c r="E4" s="6"/>
      <c r="F4" s="5"/>
      <c r="G4" s="5"/>
      <c r="H4" s="75" t="str">
        <f>IFERROR(IF(DAY(E4)&lt;21,EDATE(E4,-1)-DAY(E4)+1,(EDATE(E4,0)-DAY(E4)+1)),"")</f>
        <v/>
      </c>
      <c r="I4" s="38" t="str">
        <f>IFERROR((D4/C4)*F4,"")</f>
        <v/>
      </c>
      <c r="J4" s="39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2018</v>
      </c>
      <c r="Q4" s="12">
        <f t="shared" ref="Q4:Q28" si="1">MONTH(B4)</f>
        <v>10</v>
      </c>
      <c r="R4" s="12" t="str">
        <f>P4&amp;"/"&amp;Q4</f>
        <v>2018/10</v>
      </c>
      <c r="S4" s="14">
        <f>D4</f>
        <v>0</v>
      </c>
    </row>
    <row r="5" spans="2:19">
      <c r="B5" s="33">
        <v>43405</v>
      </c>
      <c r="C5" s="36"/>
      <c r="D5" s="37"/>
      <c r="E5" s="8"/>
      <c r="F5" s="5"/>
      <c r="G5" s="7"/>
      <c r="H5" s="75" t="str">
        <f t="shared" ref="H5:H42" si="2">IFERROR(IF(DAY(E5)&lt;21,EDATE(E5,-1)-DAY(E5)+1,(EDATE(E5,0)-DAY(E5)+1)),"")</f>
        <v/>
      </c>
      <c r="I5" s="38" t="str">
        <f t="shared" ref="I5:I42" si="3">IFERROR((D5/C5)*F5,"")</f>
        <v/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2018</v>
      </c>
      <c r="Q5" s="12">
        <f t="shared" si="1"/>
        <v>11</v>
      </c>
      <c r="R5" s="12" t="str">
        <f t="shared" ref="R5:R28" si="6">P5&amp;"/"&amp;Q5</f>
        <v>2018/11</v>
      </c>
      <c r="S5" s="14">
        <f t="shared" ref="S5:S28" si="7">D5</f>
        <v>0</v>
      </c>
    </row>
    <row r="6" spans="2:19">
      <c r="B6" s="33">
        <v>43435</v>
      </c>
      <c r="C6" s="36"/>
      <c r="D6" s="37"/>
      <c r="E6" s="8"/>
      <c r="F6" s="5"/>
      <c r="G6" s="7"/>
      <c r="H6" s="75" t="str">
        <f t="shared" si="2"/>
        <v/>
      </c>
      <c r="I6" s="38" t="str">
        <f t="shared" si="3"/>
        <v/>
      </c>
      <c r="J6" s="39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2018</v>
      </c>
      <c r="Q6" s="12">
        <f t="shared" si="1"/>
        <v>12</v>
      </c>
      <c r="R6" s="12" t="str">
        <f t="shared" si="6"/>
        <v>2018/12</v>
      </c>
      <c r="S6" s="14">
        <f t="shared" si="7"/>
        <v>0</v>
      </c>
    </row>
    <row r="7" spans="2:19">
      <c r="B7" s="33">
        <v>43466</v>
      </c>
      <c r="C7" s="36"/>
      <c r="D7" s="37"/>
      <c r="E7" s="8"/>
      <c r="F7" s="5"/>
      <c r="G7" s="7"/>
      <c r="H7" s="75" t="str">
        <f t="shared" si="2"/>
        <v/>
      </c>
      <c r="I7" s="38" t="str">
        <f t="shared" si="3"/>
        <v/>
      </c>
      <c r="J7" s="39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2019</v>
      </c>
      <c r="Q7" s="12">
        <f t="shared" si="1"/>
        <v>1</v>
      </c>
      <c r="R7" s="12" t="str">
        <f t="shared" si="6"/>
        <v>2019/1</v>
      </c>
      <c r="S7" s="14">
        <f t="shared" si="7"/>
        <v>0</v>
      </c>
    </row>
    <row r="8" spans="2:19">
      <c r="B8" s="33">
        <v>43497</v>
      </c>
      <c r="C8" s="36"/>
      <c r="D8" s="37"/>
      <c r="E8" s="8"/>
      <c r="F8" s="5"/>
      <c r="G8" s="7"/>
      <c r="H8" s="75" t="str">
        <f t="shared" si="2"/>
        <v/>
      </c>
      <c r="I8" s="38" t="str">
        <f t="shared" si="3"/>
        <v/>
      </c>
      <c r="J8" s="39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2019</v>
      </c>
      <c r="Q8" s="12">
        <f t="shared" si="1"/>
        <v>2</v>
      </c>
      <c r="R8" s="12" t="str">
        <f t="shared" si="6"/>
        <v>2019/2</v>
      </c>
      <c r="S8" s="14">
        <f t="shared" si="7"/>
        <v>0</v>
      </c>
    </row>
    <row r="9" spans="2:19">
      <c r="B9" s="33">
        <v>43525</v>
      </c>
      <c r="C9" s="36"/>
      <c r="D9" s="37"/>
      <c r="E9" s="8"/>
      <c r="F9" s="5"/>
      <c r="G9" s="7"/>
      <c r="H9" s="75" t="str">
        <f t="shared" si="2"/>
        <v/>
      </c>
      <c r="I9" s="38" t="str">
        <f t="shared" si="3"/>
        <v/>
      </c>
      <c r="J9" s="39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2019</v>
      </c>
      <c r="Q9" s="12">
        <f t="shared" si="1"/>
        <v>3</v>
      </c>
      <c r="R9" s="12" t="str">
        <f t="shared" si="6"/>
        <v>2019/3</v>
      </c>
      <c r="S9" s="14">
        <f t="shared" si="7"/>
        <v>0</v>
      </c>
    </row>
    <row r="10" spans="2:19">
      <c r="B10" s="33">
        <v>43556</v>
      </c>
      <c r="C10" s="36"/>
      <c r="D10" s="37"/>
      <c r="E10" s="8"/>
      <c r="F10" s="5"/>
      <c r="G10" s="7"/>
      <c r="H10" s="75" t="str">
        <f t="shared" si="2"/>
        <v/>
      </c>
      <c r="I10" s="38" t="str">
        <f t="shared" si="3"/>
        <v/>
      </c>
      <c r="J10" s="39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2019</v>
      </c>
      <c r="Q10" s="12">
        <f t="shared" si="1"/>
        <v>4</v>
      </c>
      <c r="R10" s="12" t="str">
        <f t="shared" si="6"/>
        <v>2019/4</v>
      </c>
      <c r="S10" s="14">
        <f t="shared" si="7"/>
        <v>0</v>
      </c>
    </row>
    <row r="11" spans="2:19">
      <c r="B11" s="33">
        <v>43586</v>
      </c>
      <c r="C11" s="36"/>
      <c r="D11" s="37"/>
      <c r="E11" s="8"/>
      <c r="F11" s="5"/>
      <c r="G11" s="7"/>
      <c r="H11" s="75" t="str">
        <f t="shared" si="2"/>
        <v/>
      </c>
      <c r="I11" s="38" t="str">
        <f t="shared" si="3"/>
        <v/>
      </c>
      <c r="J11" s="39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2019</v>
      </c>
      <c r="Q11" s="12">
        <f t="shared" si="1"/>
        <v>5</v>
      </c>
      <c r="R11" s="12" t="str">
        <f t="shared" si="6"/>
        <v>2019/5</v>
      </c>
      <c r="S11" s="14">
        <f t="shared" si="7"/>
        <v>0</v>
      </c>
    </row>
    <row r="12" spans="2:19">
      <c r="B12" s="33">
        <v>43617</v>
      </c>
      <c r="C12" s="36"/>
      <c r="D12" s="37"/>
      <c r="E12" s="8"/>
      <c r="F12" s="5"/>
      <c r="G12" s="7"/>
      <c r="H12" s="75" t="str">
        <f t="shared" si="2"/>
        <v/>
      </c>
      <c r="I12" s="38" t="str">
        <f t="shared" si="3"/>
        <v/>
      </c>
      <c r="J12" s="39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2019</v>
      </c>
      <c r="Q12" s="12">
        <f t="shared" si="1"/>
        <v>6</v>
      </c>
      <c r="R12" s="12" t="str">
        <f t="shared" si="6"/>
        <v>2019/6</v>
      </c>
      <c r="S12" s="14">
        <f t="shared" si="7"/>
        <v>0</v>
      </c>
    </row>
    <row r="13" spans="2:19">
      <c r="B13" s="33">
        <v>43647</v>
      </c>
      <c r="C13" s="36"/>
      <c r="D13" s="37"/>
      <c r="E13" s="8"/>
      <c r="F13" s="5"/>
      <c r="G13" s="7"/>
      <c r="H13" s="75" t="str">
        <f t="shared" si="2"/>
        <v/>
      </c>
      <c r="I13" s="38" t="str">
        <f t="shared" si="3"/>
        <v/>
      </c>
      <c r="J13" s="39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2019</v>
      </c>
      <c r="Q13" s="12">
        <f t="shared" si="1"/>
        <v>7</v>
      </c>
      <c r="R13" s="12" t="str">
        <f t="shared" si="6"/>
        <v>2019/7</v>
      </c>
      <c r="S13" s="14">
        <f t="shared" si="7"/>
        <v>0</v>
      </c>
    </row>
    <row r="14" spans="2:19">
      <c r="B14" s="33">
        <v>43678</v>
      </c>
      <c r="C14" s="36"/>
      <c r="D14" s="37"/>
      <c r="E14" s="8"/>
      <c r="F14" s="5"/>
      <c r="G14" s="7"/>
      <c r="H14" s="75" t="str">
        <f t="shared" si="2"/>
        <v/>
      </c>
      <c r="I14" s="38" t="str">
        <f t="shared" si="3"/>
        <v/>
      </c>
      <c r="J14" s="39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2019</v>
      </c>
      <c r="Q14" s="12">
        <f t="shared" si="1"/>
        <v>8</v>
      </c>
      <c r="R14" s="12" t="str">
        <f t="shared" si="6"/>
        <v>2019/8</v>
      </c>
      <c r="S14" s="14">
        <f t="shared" si="7"/>
        <v>0</v>
      </c>
    </row>
    <row r="15" spans="2:19">
      <c r="B15" s="33">
        <v>43709</v>
      </c>
      <c r="C15" s="36"/>
      <c r="D15" s="37"/>
      <c r="E15" s="8"/>
      <c r="F15" s="5"/>
      <c r="G15" s="7"/>
      <c r="H15" s="75" t="str">
        <f t="shared" si="2"/>
        <v/>
      </c>
      <c r="I15" s="38" t="str">
        <f t="shared" si="3"/>
        <v/>
      </c>
      <c r="J15" s="39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2019</v>
      </c>
      <c r="Q15" s="12">
        <f t="shared" si="1"/>
        <v>9</v>
      </c>
      <c r="R15" s="12" t="str">
        <f t="shared" si="6"/>
        <v>2019/9</v>
      </c>
      <c r="S15" s="14">
        <f t="shared" si="7"/>
        <v>0</v>
      </c>
    </row>
    <row r="16" spans="2:19">
      <c r="B16" s="33">
        <v>43739</v>
      </c>
      <c r="C16" s="36"/>
      <c r="D16" s="37"/>
      <c r="E16" s="8"/>
      <c r="F16" s="5"/>
      <c r="G16" s="7"/>
      <c r="H16" s="75" t="str">
        <f t="shared" si="2"/>
        <v/>
      </c>
      <c r="I16" s="38" t="str">
        <f t="shared" si="3"/>
        <v/>
      </c>
      <c r="J16" s="39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2019</v>
      </c>
      <c r="Q16" s="12">
        <f t="shared" si="1"/>
        <v>10</v>
      </c>
      <c r="R16" s="12" t="str">
        <f t="shared" si="6"/>
        <v>2019/10</v>
      </c>
      <c r="S16" s="14">
        <f t="shared" si="7"/>
        <v>0</v>
      </c>
    </row>
    <row r="17" spans="2:19">
      <c r="B17" s="33">
        <v>43770</v>
      </c>
      <c r="C17" s="36"/>
      <c r="D17" s="37"/>
      <c r="E17" s="8"/>
      <c r="F17" s="5"/>
      <c r="G17" s="7"/>
      <c r="H17" s="75" t="str">
        <f t="shared" si="2"/>
        <v/>
      </c>
      <c r="I17" s="38" t="str">
        <f t="shared" si="3"/>
        <v/>
      </c>
      <c r="J17" s="39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2019</v>
      </c>
      <c r="Q17" s="12">
        <f t="shared" si="1"/>
        <v>11</v>
      </c>
      <c r="R17" s="12" t="str">
        <f t="shared" si="6"/>
        <v>2019/11</v>
      </c>
      <c r="S17" s="14">
        <f t="shared" si="7"/>
        <v>0</v>
      </c>
    </row>
    <row r="18" spans="2:19">
      <c r="B18" s="33">
        <v>43800</v>
      </c>
      <c r="C18" s="36"/>
      <c r="D18" s="37"/>
      <c r="E18" s="8"/>
      <c r="F18" s="5"/>
      <c r="G18" s="7"/>
      <c r="H18" s="75" t="str">
        <f t="shared" si="2"/>
        <v/>
      </c>
      <c r="I18" s="38" t="str">
        <f t="shared" si="3"/>
        <v/>
      </c>
      <c r="J18" s="39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2019</v>
      </c>
      <c r="Q18" s="12">
        <f t="shared" si="1"/>
        <v>12</v>
      </c>
      <c r="R18" s="12" t="str">
        <f t="shared" si="6"/>
        <v>2019/12</v>
      </c>
      <c r="S18" s="14">
        <f t="shared" si="7"/>
        <v>0</v>
      </c>
    </row>
    <row r="19" spans="2:19">
      <c r="B19" s="33">
        <v>43831</v>
      </c>
      <c r="C19" s="36"/>
      <c r="D19" s="37"/>
      <c r="E19" s="8"/>
      <c r="F19" s="5"/>
      <c r="G19" s="7"/>
      <c r="H19" s="75" t="str">
        <f t="shared" si="2"/>
        <v/>
      </c>
      <c r="I19" s="38" t="str">
        <f t="shared" si="3"/>
        <v/>
      </c>
      <c r="J19" s="39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2020</v>
      </c>
      <c r="Q19" s="12">
        <f t="shared" si="1"/>
        <v>1</v>
      </c>
      <c r="R19" s="12" t="str">
        <f t="shared" si="6"/>
        <v>2020/1</v>
      </c>
      <c r="S19" s="14">
        <f t="shared" si="7"/>
        <v>0</v>
      </c>
    </row>
    <row r="20" spans="2:19">
      <c r="B20" s="33">
        <v>43862</v>
      </c>
      <c r="C20" s="36"/>
      <c r="D20" s="37"/>
      <c r="E20" s="8"/>
      <c r="F20" s="5"/>
      <c r="G20" s="7"/>
      <c r="H20" s="75" t="str">
        <f t="shared" si="2"/>
        <v/>
      </c>
      <c r="I20" s="38" t="str">
        <f t="shared" si="3"/>
        <v/>
      </c>
      <c r="J20" s="39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2020</v>
      </c>
      <c r="Q20" s="12">
        <f t="shared" si="1"/>
        <v>2</v>
      </c>
      <c r="R20" s="12" t="str">
        <f t="shared" si="6"/>
        <v>2020/2</v>
      </c>
      <c r="S20" s="14">
        <f t="shared" si="7"/>
        <v>0</v>
      </c>
    </row>
    <row r="21" spans="2:19">
      <c r="B21" s="33">
        <v>43891</v>
      </c>
      <c r="C21" s="36"/>
      <c r="D21" s="37"/>
      <c r="E21" s="8"/>
      <c r="F21" s="5"/>
      <c r="G21" s="7"/>
      <c r="H21" s="75" t="str">
        <f t="shared" si="2"/>
        <v/>
      </c>
      <c r="I21" s="38" t="str">
        <f t="shared" si="3"/>
        <v/>
      </c>
      <c r="J21" s="39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2020</v>
      </c>
      <c r="Q21" s="12">
        <f t="shared" si="1"/>
        <v>3</v>
      </c>
      <c r="R21" s="12" t="str">
        <f t="shared" si="6"/>
        <v>2020/3</v>
      </c>
      <c r="S21" s="14">
        <f t="shared" si="7"/>
        <v>0</v>
      </c>
    </row>
    <row r="22" spans="2:19">
      <c r="B22" s="33">
        <v>43922</v>
      </c>
      <c r="C22" s="36"/>
      <c r="D22" s="37"/>
      <c r="E22" s="8"/>
      <c r="F22" s="5"/>
      <c r="G22" s="7"/>
      <c r="H22" s="75" t="str">
        <f t="shared" si="2"/>
        <v/>
      </c>
      <c r="I22" s="38" t="str">
        <f t="shared" si="3"/>
        <v/>
      </c>
      <c r="J22" s="39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2020</v>
      </c>
      <c r="Q22" s="12">
        <f t="shared" si="1"/>
        <v>4</v>
      </c>
      <c r="R22" s="12" t="str">
        <f t="shared" si="6"/>
        <v>2020/4</v>
      </c>
      <c r="S22" s="14">
        <f t="shared" si="7"/>
        <v>0</v>
      </c>
    </row>
    <row r="23" spans="2:19">
      <c r="B23" s="33">
        <v>43952</v>
      </c>
      <c r="C23" s="36"/>
      <c r="D23" s="37"/>
      <c r="E23" s="8"/>
      <c r="F23" s="5"/>
      <c r="G23" s="7"/>
      <c r="H23" s="75" t="str">
        <f t="shared" si="2"/>
        <v/>
      </c>
      <c r="I23" s="38" t="str">
        <f t="shared" si="3"/>
        <v/>
      </c>
      <c r="J23" s="39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2020</v>
      </c>
      <c r="Q23" s="12">
        <f t="shared" si="1"/>
        <v>5</v>
      </c>
      <c r="R23" s="12" t="str">
        <f t="shared" si="6"/>
        <v>2020/5</v>
      </c>
      <c r="S23" s="14">
        <f t="shared" si="7"/>
        <v>0</v>
      </c>
    </row>
    <row r="24" spans="2:19">
      <c r="B24" s="33">
        <v>43983</v>
      </c>
      <c r="C24" s="36"/>
      <c r="D24" s="37"/>
      <c r="E24" s="8"/>
      <c r="F24" s="5"/>
      <c r="G24" s="7"/>
      <c r="H24" s="75" t="str">
        <f t="shared" si="2"/>
        <v/>
      </c>
      <c r="I24" s="38" t="str">
        <f t="shared" si="3"/>
        <v/>
      </c>
      <c r="J24" s="39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2020</v>
      </c>
      <c r="Q24" s="12">
        <f t="shared" si="1"/>
        <v>6</v>
      </c>
      <c r="R24" s="12" t="str">
        <f t="shared" si="6"/>
        <v>2020/6</v>
      </c>
      <c r="S24" s="14">
        <f t="shared" si="7"/>
        <v>0</v>
      </c>
    </row>
    <row r="25" spans="2:19">
      <c r="B25" s="33">
        <v>44013</v>
      </c>
      <c r="C25" s="36"/>
      <c r="D25" s="37"/>
      <c r="E25" s="8"/>
      <c r="F25" s="5"/>
      <c r="G25" s="7"/>
      <c r="H25" s="75" t="str">
        <f t="shared" si="2"/>
        <v/>
      </c>
      <c r="I25" s="38" t="str">
        <f t="shared" si="3"/>
        <v/>
      </c>
      <c r="J25" s="39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2020</v>
      </c>
      <c r="Q25" s="12">
        <f t="shared" si="1"/>
        <v>7</v>
      </c>
      <c r="R25" s="12" t="str">
        <f t="shared" si="6"/>
        <v>2020/7</v>
      </c>
      <c r="S25" s="14">
        <f t="shared" si="7"/>
        <v>0</v>
      </c>
    </row>
    <row r="26" spans="2:19">
      <c r="B26" s="33">
        <v>44044</v>
      </c>
      <c r="C26" s="36"/>
      <c r="D26" s="37"/>
      <c r="E26" s="8"/>
      <c r="F26" s="5"/>
      <c r="G26" s="7"/>
      <c r="H26" s="75" t="str">
        <f t="shared" si="2"/>
        <v/>
      </c>
      <c r="I26" s="38" t="str">
        <f t="shared" si="3"/>
        <v/>
      </c>
      <c r="J26" s="39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2020</v>
      </c>
      <c r="Q26" s="12">
        <f t="shared" si="1"/>
        <v>8</v>
      </c>
      <c r="R26" s="12" t="str">
        <f t="shared" si="6"/>
        <v>2020/8</v>
      </c>
      <c r="S26" s="14">
        <f t="shared" si="7"/>
        <v>0</v>
      </c>
    </row>
    <row r="27" spans="2:19">
      <c r="B27" s="33">
        <v>44075</v>
      </c>
      <c r="C27" s="36"/>
      <c r="D27" s="37"/>
      <c r="E27" s="8"/>
      <c r="F27" s="5"/>
      <c r="G27" s="7"/>
      <c r="H27" s="75" t="str">
        <f t="shared" si="2"/>
        <v/>
      </c>
      <c r="I27" s="38" t="str">
        <f t="shared" si="3"/>
        <v/>
      </c>
      <c r="J27" s="39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2020</v>
      </c>
      <c r="Q27" s="12">
        <f t="shared" si="1"/>
        <v>9</v>
      </c>
      <c r="R27" s="12" t="str">
        <f t="shared" si="6"/>
        <v>2020/9</v>
      </c>
      <c r="S27" s="14">
        <f t="shared" si="7"/>
        <v>0</v>
      </c>
    </row>
    <row r="28" spans="2:19">
      <c r="B28" s="33">
        <v>44105</v>
      </c>
      <c r="C28" s="36">
        <v>0.01</v>
      </c>
      <c r="D28" s="37">
        <v>15291.09</v>
      </c>
      <c r="E28" s="8">
        <v>44144</v>
      </c>
      <c r="F28" s="5">
        <v>0.01</v>
      </c>
      <c r="G28" s="7"/>
      <c r="H28" s="75">
        <f t="shared" si="2"/>
        <v>44105</v>
      </c>
      <c r="I28" s="38">
        <f t="shared" si="3"/>
        <v>15291.09</v>
      </c>
      <c r="J28" s="39">
        <f t="shared" si="4"/>
        <v>0</v>
      </c>
      <c r="K28" s="31"/>
      <c r="L28" s="3"/>
      <c r="M28" s="3"/>
      <c r="N28" s="28"/>
      <c r="O28" s="13">
        <f t="shared" si="5"/>
        <v>1529109</v>
      </c>
      <c r="P28" s="12">
        <f t="shared" si="0"/>
        <v>2020</v>
      </c>
      <c r="Q28" s="12">
        <f t="shared" si="1"/>
        <v>10</v>
      </c>
      <c r="R28" s="12" t="str">
        <f t="shared" si="6"/>
        <v>2020/10</v>
      </c>
      <c r="S28" s="14">
        <f t="shared" si="7"/>
        <v>15291.09</v>
      </c>
    </row>
    <row r="29" spans="2:19">
      <c r="B29" s="33">
        <v>44136</v>
      </c>
      <c r="C29" s="36">
        <v>14766.01</v>
      </c>
      <c r="D29" s="37">
        <v>14948.11</v>
      </c>
      <c r="E29" s="8">
        <v>44175</v>
      </c>
      <c r="F29" s="5">
        <v>14766.01</v>
      </c>
      <c r="G29" s="7"/>
      <c r="H29" s="75">
        <f t="shared" si="2"/>
        <v>44136</v>
      </c>
      <c r="I29" s="38">
        <f t="shared" si="3"/>
        <v>14948.110000000002</v>
      </c>
      <c r="J29" s="39">
        <f t="shared" si="4"/>
        <v>0</v>
      </c>
      <c r="N29" s="2"/>
      <c r="O29" s="13">
        <f t="shared" ref="O29:O42" si="8">IFERROR(+D29/C29,0)</f>
        <v>1.0123323768573909</v>
      </c>
      <c r="P29" s="12">
        <f t="shared" ref="P29:P42" si="9">YEAR(B29)</f>
        <v>2020</v>
      </c>
      <c r="Q29" s="12">
        <f t="shared" ref="Q29:Q42" si="10">MONTH(B29)</f>
        <v>11</v>
      </c>
      <c r="R29" s="12" t="str">
        <f t="shared" ref="R29:R42" si="11">P29&amp;"/"&amp;Q29</f>
        <v>2020/11</v>
      </c>
      <c r="S29" s="14">
        <f t="shared" ref="S29:S42" si="12">D29</f>
        <v>14948.11</v>
      </c>
    </row>
    <row r="30" spans="2:19">
      <c r="B30" s="33">
        <v>44166</v>
      </c>
      <c r="C30" s="36">
        <v>41741.58</v>
      </c>
      <c r="D30" s="37">
        <v>26542.41</v>
      </c>
      <c r="E30" s="8">
        <v>44208</v>
      </c>
      <c r="F30" s="5">
        <v>41741.58</v>
      </c>
      <c r="G30" s="7"/>
      <c r="H30" s="75">
        <f t="shared" si="2"/>
        <v>44166</v>
      </c>
      <c r="I30" s="38">
        <f t="shared" si="3"/>
        <v>26542.41</v>
      </c>
      <c r="J30" s="39">
        <f t="shared" si="4"/>
        <v>0</v>
      </c>
      <c r="N30" s="2"/>
      <c r="O30" s="13">
        <f t="shared" si="8"/>
        <v>0.63587458836009558</v>
      </c>
      <c r="P30" s="12">
        <f t="shared" si="9"/>
        <v>2020</v>
      </c>
      <c r="Q30" s="12">
        <f t="shared" si="10"/>
        <v>12</v>
      </c>
      <c r="R30" s="12" t="str">
        <f t="shared" si="11"/>
        <v>2020/12</v>
      </c>
      <c r="S30" s="14">
        <f t="shared" si="12"/>
        <v>26542.41</v>
      </c>
    </row>
    <row r="31" spans="2:19">
      <c r="B31" s="33">
        <v>44197</v>
      </c>
      <c r="C31" s="36">
        <v>24362.33</v>
      </c>
      <c r="D31" s="37">
        <v>4294.84</v>
      </c>
      <c r="E31" s="8">
        <v>44236</v>
      </c>
      <c r="F31" s="5">
        <v>24362.33</v>
      </c>
      <c r="G31" s="7"/>
      <c r="H31" s="75">
        <f t="shared" si="2"/>
        <v>44197</v>
      </c>
      <c r="I31" s="38">
        <f t="shared" si="3"/>
        <v>4294.84</v>
      </c>
      <c r="J31" s="39">
        <f t="shared" si="4"/>
        <v>0</v>
      </c>
      <c r="N31" s="2"/>
      <c r="O31" s="13">
        <f t="shared" si="8"/>
        <v>0.17629019884387084</v>
      </c>
      <c r="P31" s="12">
        <f t="shared" si="9"/>
        <v>2021</v>
      </c>
      <c r="Q31" s="12">
        <f t="shared" si="10"/>
        <v>1</v>
      </c>
      <c r="R31" s="12" t="str">
        <f t="shared" si="11"/>
        <v>2021/1</v>
      </c>
      <c r="S31" s="14">
        <f t="shared" si="12"/>
        <v>4294.84</v>
      </c>
    </row>
    <row r="32" spans="2:19">
      <c r="B32" s="33">
        <v>44228</v>
      </c>
      <c r="C32" s="36">
        <v>18707.96</v>
      </c>
      <c r="D32" s="37">
        <v>4976.8500000000004</v>
      </c>
      <c r="E32" s="8">
        <v>44263</v>
      </c>
      <c r="F32" s="5">
        <v>18707.96</v>
      </c>
      <c r="G32" s="7"/>
      <c r="H32" s="75">
        <f t="shared" si="2"/>
        <v>44228</v>
      </c>
      <c r="I32" s="38">
        <f t="shared" si="3"/>
        <v>4976.8500000000004</v>
      </c>
      <c r="J32" s="39">
        <f t="shared" si="4"/>
        <v>0</v>
      </c>
      <c r="N32" s="2"/>
      <c r="O32" s="13">
        <f t="shared" si="8"/>
        <v>0.26602847130312446</v>
      </c>
      <c r="P32" s="12">
        <f t="shared" si="9"/>
        <v>2021</v>
      </c>
      <c r="Q32" s="12">
        <f t="shared" si="10"/>
        <v>2</v>
      </c>
      <c r="R32" s="12" t="str">
        <f t="shared" si="11"/>
        <v>2021/2</v>
      </c>
      <c r="S32" s="14">
        <f t="shared" si="12"/>
        <v>4976.8500000000004</v>
      </c>
    </row>
    <row r="33" spans="2:19">
      <c r="B33" s="33">
        <v>44256</v>
      </c>
      <c r="C33" s="36">
        <v>0.01</v>
      </c>
      <c r="D33" s="37">
        <v>4976.8500000000004</v>
      </c>
      <c r="E33" s="8">
        <v>44298</v>
      </c>
      <c r="F33" s="5">
        <v>0.01</v>
      </c>
      <c r="G33" s="7"/>
      <c r="H33" s="75">
        <f t="shared" si="2"/>
        <v>44256</v>
      </c>
      <c r="I33" s="38">
        <f t="shared" si="3"/>
        <v>4976.8500000000004</v>
      </c>
      <c r="J33" s="39">
        <f t="shared" si="4"/>
        <v>0</v>
      </c>
      <c r="N33" s="2"/>
      <c r="O33" s="13">
        <f t="shared" si="8"/>
        <v>497685</v>
      </c>
      <c r="P33" s="12">
        <f t="shared" si="9"/>
        <v>2021</v>
      </c>
      <c r="Q33" s="12">
        <f t="shared" si="10"/>
        <v>3</v>
      </c>
      <c r="R33" s="12" t="str">
        <f t="shared" si="11"/>
        <v>2021/3</v>
      </c>
      <c r="S33" s="14">
        <f t="shared" si="12"/>
        <v>4976.8500000000004</v>
      </c>
    </row>
    <row r="34" spans="2:19">
      <c r="B34" s="33">
        <v>44287</v>
      </c>
      <c r="C34" s="36">
        <v>0.01</v>
      </c>
      <c r="D34" s="37">
        <v>6747.45</v>
      </c>
      <c r="E34" s="8">
        <v>44328</v>
      </c>
      <c r="F34" s="5">
        <v>0.01</v>
      </c>
      <c r="G34" s="7"/>
      <c r="H34" s="75">
        <f t="shared" si="2"/>
        <v>44287</v>
      </c>
      <c r="I34" s="38">
        <f t="shared" si="3"/>
        <v>6747.45</v>
      </c>
      <c r="J34" s="39">
        <f t="shared" si="4"/>
        <v>0</v>
      </c>
      <c r="N34" s="2"/>
      <c r="O34" s="13">
        <f t="shared" si="8"/>
        <v>674745</v>
      </c>
      <c r="P34" s="12">
        <f t="shared" si="9"/>
        <v>2021</v>
      </c>
      <c r="Q34" s="12">
        <f t="shared" si="10"/>
        <v>4</v>
      </c>
      <c r="R34" s="12" t="str">
        <f t="shared" si="11"/>
        <v>2021/4</v>
      </c>
      <c r="S34" s="14">
        <f t="shared" si="12"/>
        <v>6747.45</v>
      </c>
    </row>
    <row r="35" spans="2:19">
      <c r="B35" s="33">
        <v>44317</v>
      </c>
      <c r="C35" s="36">
        <v>0.01</v>
      </c>
      <c r="D35" s="37">
        <v>7114.67</v>
      </c>
      <c r="E35" s="8">
        <v>44359</v>
      </c>
      <c r="F35" s="5">
        <v>0.01</v>
      </c>
      <c r="G35" s="7"/>
      <c r="H35" s="75">
        <f t="shared" si="2"/>
        <v>44317</v>
      </c>
      <c r="I35" s="38">
        <f t="shared" si="3"/>
        <v>7114.67</v>
      </c>
      <c r="J35" s="39">
        <f t="shared" si="4"/>
        <v>0</v>
      </c>
      <c r="N35" s="2"/>
      <c r="O35" s="13">
        <f t="shared" si="8"/>
        <v>711467</v>
      </c>
      <c r="P35" s="12">
        <f t="shared" si="9"/>
        <v>2021</v>
      </c>
      <c r="Q35" s="12">
        <f t="shared" si="10"/>
        <v>5</v>
      </c>
      <c r="R35" s="12" t="str">
        <f t="shared" si="11"/>
        <v>2021/5</v>
      </c>
      <c r="S35" s="14">
        <f t="shared" si="12"/>
        <v>7114.67</v>
      </c>
    </row>
    <row r="36" spans="2:19">
      <c r="B36" s="33">
        <v>44348</v>
      </c>
      <c r="C36" s="36">
        <v>0.01</v>
      </c>
      <c r="D36" s="37">
        <v>10802.99</v>
      </c>
      <c r="E36" s="8">
        <v>44389</v>
      </c>
      <c r="F36" s="5">
        <v>0.01</v>
      </c>
      <c r="G36" s="7"/>
      <c r="H36" s="75">
        <f t="shared" si="2"/>
        <v>44348</v>
      </c>
      <c r="I36" s="38">
        <f t="shared" si="3"/>
        <v>10802.99</v>
      </c>
      <c r="J36" s="39">
        <f t="shared" si="4"/>
        <v>0</v>
      </c>
      <c r="N36" s="2"/>
      <c r="O36" s="13">
        <f t="shared" si="8"/>
        <v>1080299</v>
      </c>
      <c r="P36" s="12">
        <f t="shared" si="9"/>
        <v>2021</v>
      </c>
      <c r="Q36" s="12">
        <f t="shared" si="10"/>
        <v>6</v>
      </c>
      <c r="R36" s="12" t="str">
        <f t="shared" si="11"/>
        <v>2021/6</v>
      </c>
      <c r="S36" s="14">
        <f t="shared" si="12"/>
        <v>10802.99</v>
      </c>
    </row>
    <row r="37" spans="2:19">
      <c r="B37" s="33">
        <v>44378</v>
      </c>
      <c r="C37" s="36">
        <v>24394.77</v>
      </c>
      <c r="D37" s="37">
        <v>7128.66</v>
      </c>
      <c r="E37" s="8">
        <v>44412</v>
      </c>
      <c r="F37" s="5">
        <v>24394.77</v>
      </c>
      <c r="G37" s="7"/>
      <c r="H37" s="75">
        <f t="shared" si="2"/>
        <v>44378</v>
      </c>
      <c r="I37" s="38">
        <f t="shared" si="3"/>
        <v>7128.6600000000008</v>
      </c>
      <c r="J37" s="39">
        <f t="shared" si="4"/>
        <v>0</v>
      </c>
      <c r="N37" s="2"/>
      <c r="O37" s="13">
        <f t="shared" si="8"/>
        <v>0.29222083258009812</v>
      </c>
      <c r="P37" s="12">
        <f t="shared" si="9"/>
        <v>2021</v>
      </c>
      <c r="Q37" s="12">
        <f t="shared" si="10"/>
        <v>7</v>
      </c>
      <c r="R37" s="12" t="str">
        <f t="shared" si="11"/>
        <v>2021/7</v>
      </c>
      <c r="S37" s="14">
        <f t="shared" si="12"/>
        <v>7128.66</v>
      </c>
    </row>
    <row r="38" spans="2:19">
      <c r="B38" s="33">
        <v>44409</v>
      </c>
      <c r="C38" s="36">
        <v>28032.39</v>
      </c>
      <c r="D38" s="37">
        <v>7128.66</v>
      </c>
      <c r="E38" s="8">
        <v>44453</v>
      </c>
      <c r="F38" s="5">
        <v>28032.39</v>
      </c>
      <c r="G38" s="7"/>
      <c r="H38" s="75">
        <f t="shared" si="2"/>
        <v>44409</v>
      </c>
      <c r="I38" s="38">
        <f t="shared" si="3"/>
        <v>7128.6599999999989</v>
      </c>
      <c r="J38" s="39">
        <f t="shared" si="4"/>
        <v>0</v>
      </c>
      <c r="N38" s="2"/>
      <c r="O38" s="13">
        <f t="shared" si="8"/>
        <v>0.25430082843453589</v>
      </c>
      <c r="P38" s="12">
        <f t="shared" si="9"/>
        <v>2021</v>
      </c>
      <c r="Q38" s="12">
        <f t="shared" si="10"/>
        <v>8</v>
      </c>
      <c r="R38" s="12" t="str">
        <f t="shared" si="11"/>
        <v>2021/8</v>
      </c>
      <c r="S38" s="14">
        <f t="shared" si="12"/>
        <v>7128.66</v>
      </c>
    </row>
    <row r="39" spans="2:19">
      <c r="B39" s="33">
        <v>44440</v>
      </c>
      <c r="C39" s="36">
        <v>41047.730000000003</v>
      </c>
      <c r="D39" s="37">
        <v>7128.66</v>
      </c>
      <c r="E39" s="8">
        <v>44491</v>
      </c>
      <c r="F39" s="5">
        <v>41047.730000000003</v>
      </c>
      <c r="G39" s="7"/>
      <c r="H39" s="75">
        <f t="shared" si="2"/>
        <v>44470</v>
      </c>
      <c r="I39" s="38">
        <f t="shared" si="3"/>
        <v>7128.66</v>
      </c>
      <c r="J39" s="39">
        <f t="shared" si="4"/>
        <v>0</v>
      </c>
      <c r="N39" s="2"/>
      <c r="O39" s="13">
        <f t="shared" si="8"/>
        <v>0.17366758161778981</v>
      </c>
      <c r="P39" s="12">
        <f t="shared" si="9"/>
        <v>2021</v>
      </c>
      <c r="Q39" s="12">
        <f t="shared" si="10"/>
        <v>9</v>
      </c>
      <c r="R39" s="12" t="str">
        <f t="shared" si="11"/>
        <v>2021/9</v>
      </c>
      <c r="S39" s="14">
        <f t="shared" si="12"/>
        <v>7128.66</v>
      </c>
    </row>
    <row r="40" spans="2:19">
      <c r="B40" s="33">
        <v>44470</v>
      </c>
      <c r="C40" s="36">
        <v>0.01</v>
      </c>
      <c r="D40" s="37">
        <v>7163.32</v>
      </c>
      <c r="E40" s="8">
        <v>44512</v>
      </c>
      <c r="F40" s="5">
        <v>0.01</v>
      </c>
      <c r="G40" s="7"/>
      <c r="H40" s="75">
        <f t="shared" si="2"/>
        <v>44470</v>
      </c>
      <c r="I40" s="38">
        <f t="shared" si="3"/>
        <v>7163.32</v>
      </c>
      <c r="J40" s="39">
        <f t="shared" si="4"/>
        <v>0</v>
      </c>
      <c r="N40" s="2"/>
      <c r="O40" s="13">
        <f t="shared" si="8"/>
        <v>716332</v>
      </c>
      <c r="P40" s="12">
        <f t="shared" si="9"/>
        <v>2021</v>
      </c>
      <c r="Q40" s="12">
        <f t="shared" si="10"/>
        <v>10</v>
      </c>
      <c r="R40" s="12" t="str">
        <f t="shared" si="11"/>
        <v>2021/10</v>
      </c>
      <c r="S40" s="14">
        <f t="shared" si="12"/>
        <v>7163.32</v>
      </c>
    </row>
    <row r="41" spans="2:19">
      <c r="B41" s="33">
        <v>44501</v>
      </c>
      <c r="C41" s="36">
        <v>17802.96</v>
      </c>
      <c r="D41" s="37">
        <v>7403.57</v>
      </c>
      <c r="E41" s="8">
        <v>44540</v>
      </c>
      <c r="F41" s="5">
        <v>17802.96</v>
      </c>
      <c r="G41" s="7"/>
      <c r="H41" s="75">
        <f t="shared" si="2"/>
        <v>44501</v>
      </c>
      <c r="I41" s="38">
        <f t="shared" si="3"/>
        <v>7403.5699999999988</v>
      </c>
      <c r="J41" s="39">
        <f t="shared" si="4"/>
        <v>0</v>
      </c>
      <c r="N41" s="2"/>
      <c r="O41" s="13">
        <f t="shared" si="8"/>
        <v>0.41586174433914358</v>
      </c>
      <c r="P41" s="12">
        <f t="shared" si="9"/>
        <v>2021</v>
      </c>
      <c r="Q41" s="12">
        <f t="shared" si="10"/>
        <v>11</v>
      </c>
      <c r="R41" s="12" t="str">
        <f t="shared" si="11"/>
        <v>2021/11</v>
      </c>
      <c r="S41" s="14">
        <f t="shared" si="12"/>
        <v>7403.57</v>
      </c>
    </row>
    <row r="42" spans="2:19">
      <c r="B42" s="33">
        <v>44531</v>
      </c>
      <c r="C42" s="36">
        <v>47907.49</v>
      </c>
      <c r="D42" s="37">
        <v>10975.1</v>
      </c>
      <c r="E42" s="8">
        <v>44579</v>
      </c>
      <c r="F42" s="5">
        <v>47907.49</v>
      </c>
      <c r="G42" s="7"/>
      <c r="H42" s="75">
        <f t="shared" si="2"/>
        <v>44531</v>
      </c>
      <c r="I42" s="38">
        <f t="shared" si="3"/>
        <v>10975.1</v>
      </c>
      <c r="J42" s="39">
        <f t="shared" si="4"/>
        <v>0</v>
      </c>
      <c r="N42" s="2"/>
      <c r="O42" s="13">
        <f t="shared" si="8"/>
        <v>0.22908943883305097</v>
      </c>
      <c r="P42" s="12">
        <f t="shared" si="9"/>
        <v>2021</v>
      </c>
      <c r="Q42" s="12">
        <f t="shared" si="10"/>
        <v>12</v>
      </c>
      <c r="R42" s="12" t="str">
        <f t="shared" si="11"/>
        <v>2021/12</v>
      </c>
      <c r="S42" s="14">
        <f t="shared" si="12"/>
        <v>10975.1</v>
      </c>
    </row>
    <row r="43" spans="2:19">
      <c r="B43" s="33">
        <v>44562</v>
      </c>
      <c r="C43" s="36">
        <v>44240.95</v>
      </c>
      <c r="D43" s="37">
        <v>9238.5</v>
      </c>
      <c r="E43" s="8">
        <v>44607</v>
      </c>
      <c r="F43" s="5">
        <v>44240.95</v>
      </c>
      <c r="G43" s="7"/>
      <c r="H43" s="75">
        <f t="shared" ref="H43:H64" si="13">IFERROR(IF(DAY(E43)&lt;21,EDATE(E43,-1)-DAY(E43)+1,(EDATE(E43,0)-DAY(E43)+1)),"")</f>
        <v>44562</v>
      </c>
      <c r="I43" s="38">
        <f t="shared" ref="I43:I64" si="14">IFERROR((D43/C43)*F43,"")</f>
        <v>9238.5</v>
      </c>
      <c r="J43" s="39">
        <f t="shared" ref="J43:J64" si="15">C43-F43-G43</f>
        <v>0</v>
      </c>
    </row>
    <row r="44" spans="2:19">
      <c r="B44" s="33">
        <v>44593</v>
      </c>
      <c r="C44" s="36">
        <v>18554.45</v>
      </c>
      <c r="D44" s="37">
        <v>9238.5</v>
      </c>
      <c r="E44" s="8">
        <v>44629</v>
      </c>
      <c r="F44" s="5">
        <v>18554.45</v>
      </c>
      <c r="G44" s="7"/>
      <c r="H44" s="75">
        <f t="shared" si="13"/>
        <v>44593</v>
      </c>
      <c r="I44" s="38">
        <f t="shared" si="14"/>
        <v>9238.5</v>
      </c>
      <c r="J44" s="39">
        <f t="shared" si="15"/>
        <v>0</v>
      </c>
    </row>
    <row r="45" spans="2:19">
      <c r="B45" s="33">
        <v>44621</v>
      </c>
      <c r="C45" s="36">
        <v>49272.2</v>
      </c>
      <c r="D45" s="37">
        <v>10117.33</v>
      </c>
      <c r="E45" s="8">
        <v>44669</v>
      </c>
      <c r="F45" s="5">
        <v>49272.2</v>
      </c>
      <c r="G45" s="7"/>
      <c r="H45" s="75">
        <f t="shared" si="13"/>
        <v>44621</v>
      </c>
      <c r="I45" s="38">
        <f t="shared" si="14"/>
        <v>10117.33</v>
      </c>
      <c r="J45" s="39">
        <f t="shared" si="15"/>
        <v>0</v>
      </c>
    </row>
    <row r="46" spans="2:19">
      <c r="B46" s="33">
        <v>44652</v>
      </c>
      <c r="C46" s="36">
        <v>99341.78</v>
      </c>
      <c r="D46" s="37">
        <f>13575.91-220</f>
        <v>13355.91</v>
      </c>
      <c r="E46" s="8">
        <v>44708</v>
      </c>
      <c r="F46" s="5">
        <v>99341.78</v>
      </c>
      <c r="G46" s="7"/>
      <c r="H46" s="75">
        <f t="shared" si="13"/>
        <v>44682</v>
      </c>
      <c r="I46" s="38">
        <f t="shared" si="14"/>
        <v>13355.909999999998</v>
      </c>
      <c r="J46" s="39">
        <f t="shared" si="15"/>
        <v>0</v>
      </c>
    </row>
    <row r="47" spans="2:19">
      <c r="B47" s="33">
        <v>44682</v>
      </c>
      <c r="C47" s="36">
        <v>101012.89</v>
      </c>
      <c r="D47" s="37">
        <v>13597.76</v>
      </c>
      <c r="E47" s="8">
        <v>44722</v>
      </c>
      <c r="F47" s="5">
        <v>101012.89</v>
      </c>
      <c r="G47" s="7"/>
      <c r="H47" s="75">
        <f t="shared" si="13"/>
        <v>44682</v>
      </c>
      <c r="I47" s="38">
        <f t="shared" si="14"/>
        <v>13597.760000000002</v>
      </c>
      <c r="J47" s="39">
        <f t="shared" si="15"/>
        <v>0</v>
      </c>
    </row>
    <row r="48" spans="2:19">
      <c r="B48" s="33">
        <v>44713</v>
      </c>
      <c r="C48" s="36">
        <v>144469.85</v>
      </c>
      <c r="D48" s="37">
        <v>20115.48</v>
      </c>
      <c r="E48" s="8">
        <v>44750</v>
      </c>
      <c r="F48" s="5">
        <v>144469.85</v>
      </c>
      <c r="G48" s="7"/>
      <c r="H48" s="75">
        <f t="shared" si="13"/>
        <v>44713</v>
      </c>
      <c r="I48" s="38">
        <f t="shared" si="14"/>
        <v>20115.48</v>
      </c>
      <c r="J48" s="39">
        <f t="shared" si="15"/>
        <v>0</v>
      </c>
    </row>
    <row r="49" spans="2:10">
      <c r="B49" s="33">
        <v>44743</v>
      </c>
      <c r="C49" s="36">
        <v>66076.67</v>
      </c>
      <c r="D49" s="37">
        <v>13675.34</v>
      </c>
      <c r="E49" s="8">
        <v>44778</v>
      </c>
      <c r="F49" s="5">
        <v>66076.67</v>
      </c>
      <c r="G49" s="7"/>
      <c r="H49" s="75">
        <f t="shared" si="13"/>
        <v>44743</v>
      </c>
      <c r="I49" s="38">
        <f t="shared" si="14"/>
        <v>13675.34</v>
      </c>
      <c r="J49" s="39">
        <f t="shared" si="15"/>
        <v>0</v>
      </c>
    </row>
    <row r="50" spans="2:10">
      <c r="B50" s="33">
        <v>44774</v>
      </c>
      <c r="C50" s="36">
        <v>73095.350000000006</v>
      </c>
      <c r="D50" s="37">
        <v>12646.09792464963</v>
      </c>
      <c r="E50" s="8">
        <v>44818</v>
      </c>
      <c r="F50" s="5">
        <v>73095.350000000006</v>
      </c>
      <c r="G50" s="7"/>
      <c r="H50" s="75">
        <f t="shared" si="13"/>
        <v>44774</v>
      </c>
      <c r="I50" s="38">
        <f t="shared" si="14"/>
        <v>12646.09792464963</v>
      </c>
      <c r="J50" s="39">
        <f t="shared" si="15"/>
        <v>0</v>
      </c>
    </row>
    <row r="51" spans="2:10">
      <c r="B51" s="33">
        <v>44805</v>
      </c>
      <c r="C51" s="36">
        <v>111602.25</v>
      </c>
      <c r="D51" s="37">
        <v>14092.305651553192</v>
      </c>
      <c r="E51" s="8">
        <v>44847</v>
      </c>
      <c r="F51" s="5">
        <v>111602.25</v>
      </c>
      <c r="G51" s="7"/>
      <c r="H51" s="75">
        <f t="shared" si="13"/>
        <v>44805</v>
      </c>
      <c r="I51" s="38">
        <f t="shared" si="14"/>
        <v>14092.305651553192</v>
      </c>
      <c r="J51" s="39">
        <f t="shared" si="15"/>
        <v>0</v>
      </c>
    </row>
    <row r="52" spans="2:10">
      <c r="B52" s="33">
        <v>44835</v>
      </c>
      <c r="C52" s="36"/>
      <c r="D52" s="37"/>
      <c r="E52" s="8"/>
      <c r="F52" s="5"/>
      <c r="G52" s="7"/>
      <c r="H52" s="75" t="str">
        <f t="shared" si="13"/>
        <v/>
      </c>
      <c r="I52" s="38" t="str">
        <f t="shared" si="14"/>
        <v/>
      </c>
      <c r="J52" s="39">
        <f t="shared" si="15"/>
        <v>0</v>
      </c>
    </row>
    <row r="53" spans="2:10">
      <c r="B53" s="33">
        <v>44866</v>
      </c>
      <c r="C53" s="36"/>
      <c r="D53" s="37"/>
      <c r="E53" s="8"/>
      <c r="F53" s="5"/>
      <c r="G53" s="7"/>
      <c r="H53" s="75" t="str">
        <f t="shared" si="13"/>
        <v/>
      </c>
      <c r="I53" s="38" t="str">
        <f t="shared" si="14"/>
        <v/>
      </c>
      <c r="J53" s="39">
        <f t="shared" si="15"/>
        <v>0</v>
      </c>
    </row>
    <row r="54" spans="2:10">
      <c r="B54" s="33">
        <v>44896</v>
      </c>
      <c r="C54" s="36"/>
      <c r="D54" s="37"/>
      <c r="E54" s="8"/>
      <c r="F54" s="5"/>
      <c r="G54" s="7"/>
      <c r="H54" s="75" t="str">
        <f t="shared" si="13"/>
        <v/>
      </c>
      <c r="I54" s="38" t="str">
        <f t="shared" si="14"/>
        <v/>
      </c>
      <c r="J54" s="39">
        <f t="shared" si="15"/>
        <v>0</v>
      </c>
    </row>
    <row r="55" spans="2:10">
      <c r="B55" s="33">
        <v>44927</v>
      </c>
      <c r="C55" s="36"/>
      <c r="D55" s="37"/>
      <c r="E55" s="8"/>
      <c r="F55" s="5"/>
      <c r="G55" s="7"/>
      <c r="H55" s="75" t="str">
        <f t="shared" si="13"/>
        <v/>
      </c>
      <c r="I55" s="38" t="str">
        <f t="shared" si="14"/>
        <v/>
      </c>
      <c r="J55" s="39">
        <f t="shared" si="15"/>
        <v>0</v>
      </c>
    </row>
    <row r="56" spans="2:10">
      <c r="B56" s="33">
        <v>44958</v>
      </c>
      <c r="C56" s="36"/>
      <c r="D56" s="37"/>
      <c r="E56" s="8"/>
      <c r="F56" s="5"/>
      <c r="G56" s="7"/>
      <c r="H56" s="75" t="str">
        <f t="shared" si="13"/>
        <v/>
      </c>
      <c r="I56" s="38" t="str">
        <f t="shared" si="14"/>
        <v/>
      </c>
      <c r="J56" s="39">
        <f t="shared" si="15"/>
        <v>0</v>
      </c>
    </row>
    <row r="57" spans="2:10">
      <c r="B57" s="33">
        <v>44986</v>
      </c>
      <c r="C57" s="36"/>
      <c r="D57" s="37"/>
      <c r="E57" s="8"/>
      <c r="F57" s="5"/>
      <c r="G57" s="7"/>
      <c r="H57" s="75" t="str">
        <f t="shared" si="13"/>
        <v/>
      </c>
      <c r="I57" s="38" t="str">
        <f t="shared" si="14"/>
        <v/>
      </c>
      <c r="J57" s="39">
        <f t="shared" si="15"/>
        <v>0</v>
      </c>
    </row>
    <row r="58" spans="2:10">
      <c r="B58" s="33">
        <v>45017</v>
      </c>
      <c r="C58" s="36"/>
      <c r="D58" s="37"/>
      <c r="E58" s="8"/>
      <c r="F58" s="5"/>
      <c r="G58" s="7"/>
      <c r="H58" s="75" t="str">
        <f t="shared" si="13"/>
        <v/>
      </c>
      <c r="I58" s="38" t="str">
        <f t="shared" si="14"/>
        <v/>
      </c>
      <c r="J58" s="39">
        <f t="shared" si="15"/>
        <v>0</v>
      </c>
    </row>
    <row r="59" spans="2:10">
      <c r="B59" s="33">
        <v>45047</v>
      </c>
      <c r="C59" s="36"/>
      <c r="D59" s="37"/>
      <c r="E59" s="8"/>
      <c r="F59" s="5"/>
      <c r="G59" s="7"/>
      <c r="H59" s="75" t="str">
        <f t="shared" si="13"/>
        <v/>
      </c>
      <c r="I59" s="38" t="str">
        <f t="shared" si="14"/>
        <v/>
      </c>
      <c r="J59" s="39">
        <f t="shared" si="15"/>
        <v>0</v>
      </c>
    </row>
    <row r="60" spans="2:10">
      <c r="B60" s="33">
        <v>45078</v>
      </c>
      <c r="C60" s="36"/>
      <c r="D60" s="37"/>
      <c r="E60" s="8"/>
      <c r="F60" s="5"/>
      <c r="G60" s="7"/>
      <c r="H60" s="75" t="str">
        <f t="shared" si="13"/>
        <v/>
      </c>
      <c r="I60" s="38" t="str">
        <f t="shared" si="14"/>
        <v/>
      </c>
      <c r="J60" s="39">
        <f t="shared" si="15"/>
        <v>0</v>
      </c>
    </row>
    <row r="61" spans="2:10">
      <c r="B61" s="33">
        <v>45108</v>
      </c>
      <c r="C61" s="36"/>
      <c r="D61" s="37"/>
      <c r="E61" s="8"/>
      <c r="F61" s="5"/>
      <c r="G61" s="7"/>
      <c r="H61" s="75" t="str">
        <f t="shared" si="13"/>
        <v/>
      </c>
      <c r="I61" s="38" t="str">
        <f t="shared" si="14"/>
        <v/>
      </c>
      <c r="J61" s="39">
        <f t="shared" si="15"/>
        <v>0</v>
      </c>
    </row>
    <row r="62" spans="2:10">
      <c r="B62" s="33">
        <v>45139</v>
      </c>
      <c r="C62" s="36"/>
      <c r="D62" s="37"/>
      <c r="E62" s="8"/>
      <c r="F62" s="5"/>
      <c r="G62" s="7"/>
      <c r="H62" s="75" t="str">
        <f t="shared" si="13"/>
        <v/>
      </c>
      <c r="I62" s="38" t="str">
        <f t="shared" si="14"/>
        <v/>
      </c>
      <c r="J62" s="39">
        <f t="shared" si="15"/>
        <v>0</v>
      </c>
    </row>
    <row r="63" spans="2:10">
      <c r="B63" s="33">
        <v>45170</v>
      </c>
      <c r="C63" s="36"/>
      <c r="D63" s="37"/>
      <c r="E63" s="8"/>
      <c r="F63" s="5"/>
      <c r="G63" s="7"/>
      <c r="H63" s="75" t="str">
        <f t="shared" si="13"/>
        <v/>
      </c>
      <c r="I63" s="38" t="str">
        <f t="shared" si="14"/>
        <v/>
      </c>
      <c r="J63" s="39">
        <f t="shared" si="15"/>
        <v>0</v>
      </c>
    </row>
    <row r="64" spans="2:10">
      <c r="B64" s="33">
        <v>45200</v>
      </c>
      <c r="C64" s="36"/>
      <c r="D64" s="37"/>
      <c r="E64" s="8"/>
      <c r="F64" s="5"/>
      <c r="G64" s="7"/>
      <c r="H64" s="75" t="str">
        <f t="shared" si="13"/>
        <v/>
      </c>
      <c r="I64" s="38" t="str">
        <f t="shared" si="14"/>
        <v/>
      </c>
      <c r="J64" s="39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64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A58" sqref="A58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4" t="s">
        <v>66</v>
      </c>
      <c r="G1" s="55" t="s">
        <v>64</v>
      </c>
      <c r="H1" s="55" t="s">
        <v>65</v>
      </c>
      <c r="I1" s="56" t="s">
        <v>44</v>
      </c>
      <c r="J1" s="57" t="str">
        <f>"&gt;="&amp;G2</f>
        <v>&gt;=32874</v>
      </c>
      <c r="K1" s="57" t="str">
        <f>"&lt;="&amp;H2</f>
        <v>&lt;=44135</v>
      </c>
    </row>
    <row r="2" spans="1:11">
      <c r="F2" s="18"/>
      <c r="G2" s="62">
        <v>32874</v>
      </c>
      <c r="H2" s="62">
        <v>44135</v>
      </c>
    </row>
    <row r="5" spans="1:11">
      <c r="A5" s="45"/>
      <c r="B5" s="45"/>
      <c r="C5" s="45"/>
      <c r="D5" s="45"/>
      <c r="E5" s="45"/>
      <c r="G5" s="58" t="s">
        <v>56</v>
      </c>
      <c r="H5" s="59" t="s">
        <v>67</v>
      </c>
      <c r="I5" s="59" t="s">
        <v>68</v>
      </c>
    </row>
    <row r="6" spans="1:11">
      <c r="A6" s="46" t="s">
        <v>18</v>
      </c>
      <c r="B6" s="148" t="s">
        <v>75</v>
      </c>
      <c r="C6" s="148"/>
      <c r="D6" s="148"/>
      <c r="E6" s="148"/>
      <c r="G6" s="60">
        <f>IF(A6="Plan",SUMIF('Control de pagos'!B:B,Descripción!B6,'Control de pagos'!D:D),"")</f>
        <v>35153.749999999993</v>
      </c>
      <c r="H6" s="60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1000</v>
      </c>
      <c r="I6" s="61">
        <f>IF(G6="","",G6-H6)</f>
        <v>34153.749999999993</v>
      </c>
    </row>
    <row r="7" spans="1:11" ht="15.75" thickBot="1">
      <c r="A7" s="47" t="s">
        <v>57</v>
      </c>
      <c r="B7" s="48">
        <v>44132</v>
      </c>
      <c r="G7" s="60" t="str">
        <f>IF(A7="Plan",SUMIF('Control de pagos'!B:B,Descripción!B7,'Control de pagos'!D:D),"")</f>
        <v/>
      </c>
      <c r="H7" s="60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1" t="str">
        <f t="shared" ref="I7:I19" si="0">IF(G7="","",G7-H7)</f>
        <v/>
      </c>
    </row>
    <row r="8" spans="1:11" ht="36.75" thickBot="1">
      <c r="A8" s="47" t="s">
        <v>45</v>
      </c>
      <c r="B8" s="76" t="s">
        <v>76</v>
      </c>
      <c r="G8" s="60" t="str">
        <f>IF(A8="Plan",SUMIF('Control de pagos'!B:B,Descripción!B8,'Control de pagos'!D:D),"")</f>
        <v/>
      </c>
      <c r="H8" s="60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1" t="str">
        <f t="shared" si="0"/>
        <v/>
      </c>
    </row>
    <row r="9" spans="1:11">
      <c r="A9" s="47" t="s">
        <v>46</v>
      </c>
      <c r="B9" s="77" t="s">
        <v>77</v>
      </c>
      <c r="G9" s="60" t="str">
        <f>IF(A9="Plan",SUMIF('Control de pagos'!B:B,Descripción!B9,'Control de pagos'!D:D),"")</f>
        <v/>
      </c>
      <c r="H9" s="60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1" t="str">
        <f t="shared" si="0"/>
        <v/>
      </c>
    </row>
    <row r="10" spans="1:11">
      <c r="A10" s="47" t="s">
        <v>47</v>
      </c>
      <c r="B10" s="77" t="s">
        <v>78</v>
      </c>
      <c r="G10" s="60" t="str">
        <f>IF(A10="Plan",SUMIF('Control de pagos'!B:B,Descripción!B10,'Control de pagos'!D:D),"")</f>
        <v/>
      </c>
      <c r="H10" s="60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1" t="str">
        <f t="shared" si="0"/>
        <v/>
      </c>
    </row>
    <row r="11" spans="1:11" ht="15.75" thickBot="1">
      <c r="G11" s="60" t="str">
        <f>IF(A11="Plan",SUMIF('Control de pagos'!B:B,Descripción!B11,'Control de pagos'!D:D),"")</f>
        <v/>
      </c>
      <c r="H11" s="60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1" t="str">
        <f t="shared" si="0"/>
        <v/>
      </c>
    </row>
    <row r="12" spans="1:11" ht="20.25" customHeight="1" thickBot="1">
      <c r="A12" s="138" t="s">
        <v>48</v>
      </c>
      <c r="B12" s="138" t="s">
        <v>49</v>
      </c>
      <c r="C12" s="138" t="s">
        <v>50</v>
      </c>
      <c r="D12" s="140" t="s">
        <v>51</v>
      </c>
      <c r="E12" s="141"/>
      <c r="G12" s="60" t="str">
        <f>IF(A12="Plan",SUMIF('Control de pagos'!B:B,Descripción!B12,'Control de pagos'!D:D),"")</f>
        <v/>
      </c>
      <c r="H12" s="60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1" t="str">
        <f t="shared" si="0"/>
        <v/>
      </c>
    </row>
    <row r="13" spans="1:11" ht="15.75" thickBot="1">
      <c r="A13" s="139"/>
      <c r="B13" s="139"/>
      <c r="C13" s="139"/>
      <c r="D13" s="76" t="s">
        <v>52</v>
      </c>
      <c r="E13" s="76" t="s">
        <v>79</v>
      </c>
      <c r="G13" s="60" t="str">
        <f>IF(A13="Plan",SUMIF('Control de pagos'!B:B,Descripción!B13,'Control de pagos'!D:D),"")</f>
        <v/>
      </c>
      <c r="H13" s="60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1" t="str">
        <f t="shared" si="0"/>
        <v/>
      </c>
    </row>
    <row r="14" spans="1:11" ht="15.75" thickBot="1">
      <c r="A14" s="78" t="s">
        <v>53</v>
      </c>
      <c r="B14" s="79">
        <v>35153.75</v>
      </c>
      <c r="C14" s="142">
        <v>23</v>
      </c>
      <c r="D14" s="145">
        <v>0.02</v>
      </c>
      <c r="E14" s="145">
        <v>0</v>
      </c>
      <c r="G14" s="60" t="str">
        <f>IF(A14="Plan",SUMIF('Control de pagos'!B:B,Descripción!B14,'Control de pagos'!D:D),"")</f>
        <v/>
      </c>
      <c r="H14" s="60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1" t="str">
        <f t="shared" si="0"/>
        <v/>
      </c>
    </row>
    <row r="15" spans="1:11" ht="15.75" thickBot="1">
      <c r="A15" s="78" t="s">
        <v>54</v>
      </c>
      <c r="B15" s="79">
        <v>0</v>
      </c>
      <c r="C15" s="143"/>
      <c r="D15" s="146"/>
      <c r="E15" s="146"/>
      <c r="G15" s="60" t="str">
        <f>IF(A15="Plan",SUMIF('Control de pagos'!B:B,Descripción!B15,'Control de pagos'!D:D),"")</f>
        <v/>
      </c>
      <c r="H15" s="60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1" t="str">
        <f t="shared" si="0"/>
        <v/>
      </c>
    </row>
    <row r="16" spans="1:11" ht="15.75" thickBot="1">
      <c r="A16" s="78" t="s">
        <v>55</v>
      </c>
      <c r="B16" s="79">
        <v>0</v>
      </c>
      <c r="C16" s="143"/>
      <c r="D16" s="146"/>
      <c r="E16" s="146"/>
      <c r="G16" s="60" t="str">
        <f>IF(A16="Plan",SUMIF('Control de pagos'!B:B,Descripción!B16,'Control de pagos'!D:D),"")</f>
        <v/>
      </c>
      <c r="H16" s="60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1" t="str">
        <f t="shared" si="0"/>
        <v/>
      </c>
    </row>
    <row r="17" spans="1:9" ht="15.75" thickBot="1">
      <c r="A17" s="78" t="s">
        <v>56</v>
      </c>
      <c r="B17" s="80">
        <v>35153.75</v>
      </c>
      <c r="C17" s="143"/>
      <c r="D17" s="146"/>
      <c r="E17" s="146"/>
      <c r="G17" s="60" t="str">
        <f>IF(A17="Plan",SUMIF('Control de pagos'!B:B,Descripción!B17,'Control de pagos'!D:D),"")</f>
        <v/>
      </c>
      <c r="H17" s="60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1" t="str">
        <f t="shared" si="0"/>
        <v/>
      </c>
    </row>
    <row r="18" spans="1:9" ht="15.75" thickBot="1">
      <c r="A18" s="81"/>
      <c r="B18" s="82"/>
      <c r="C18" s="144"/>
      <c r="D18" s="147"/>
      <c r="E18" s="147"/>
      <c r="G18" s="60" t="str">
        <f>IF(A18="Plan",SUMIF('Control de pagos'!B:B,Descripción!B18,'Control de pagos'!D:D),"")</f>
        <v/>
      </c>
      <c r="H18" s="60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1" t="str">
        <f t="shared" si="0"/>
        <v/>
      </c>
    </row>
    <row r="19" spans="1:9">
      <c r="A19" s="46" t="s">
        <v>18</v>
      </c>
      <c r="B19" s="148" t="s">
        <v>89</v>
      </c>
      <c r="C19" s="148"/>
      <c r="D19" s="148"/>
      <c r="E19" s="148"/>
      <c r="G19" s="60">
        <f>IF(A19="Plan",SUMIF('Control de pagos'!B:B,Descripción!B19,'Control de pagos'!D:D),"")</f>
        <v>695095.7200000002</v>
      </c>
      <c r="H19" s="60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6950.96</v>
      </c>
      <c r="I19" s="61">
        <f t="shared" si="0"/>
        <v>688144.76000000024</v>
      </c>
    </row>
    <row r="20" spans="1:9" ht="15.75" thickBot="1">
      <c r="A20" s="47" t="s">
        <v>57</v>
      </c>
      <c r="B20" s="48">
        <v>44132</v>
      </c>
      <c r="G20" s="60" t="str">
        <f>IF(A20="Plan",SUMIF('Control de pagos'!B:B,Descripción!B20,'Control de pagos'!D:D),"")</f>
        <v/>
      </c>
      <c r="H20" s="60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1" t="str">
        <f t="shared" ref="I20:I83" si="1">IF(G20="","",G20-H20)</f>
        <v/>
      </c>
    </row>
    <row r="21" spans="1:9" ht="36.75" thickBot="1">
      <c r="A21" s="47" t="s">
        <v>45</v>
      </c>
      <c r="B21" s="99" t="s">
        <v>76</v>
      </c>
      <c r="G21" s="60" t="str">
        <f>IF(A21="Plan",SUMIF('Control de pagos'!B:B,Descripción!B21,'Control de pagos'!D:D),"")</f>
        <v/>
      </c>
      <c r="H21" s="60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1" t="str">
        <f t="shared" si="1"/>
        <v/>
      </c>
    </row>
    <row r="22" spans="1:9">
      <c r="A22" s="47" t="s">
        <v>46</v>
      </c>
      <c r="B22" s="100" t="s">
        <v>77</v>
      </c>
      <c r="G22" s="60" t="str">
        <f>IF(A22="Plan",SUMIF('Control de pagos'!B:B,Descripción!B22,'Control de pagos'!D:D),"")</f>
        <v/>
      </c>
      <c r="H22" s="60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1" t="str">
        <f t="shared" si="1"/>
        <v/>
      </c>
    </row>
    <row r="23" spans="1:9">
      <c r="A23" s="47" t="s">
        <v>47</v>
      </c>
      <c r="B23" s="100" t="s">
        <v>78</v>
      </c>
      <c r="G23" s="60" t="str">
        <f>IF(A23="Plan",SUMIF('Control de pagos'!B:B,Descripción!B23,'Control de pagos'!D:D),"")</f>
        <v/>
      </c>
      <c r="H23" s="60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1" t="str">
        <f t="shared" si="1"/>
        <v/>
      </c>
    </row>
    <row r="24" spans="1:9" ht="15.75" thickBot="1">
      <c r="G24" s="60" t="str">
        <f>IF(A24="Plan",SUMIF('Control de pagos'!B:B,Descripción!B24,'Control de pagos'!D:D),"")</f>
        <v/>
      </c>
      <c r="H24" s="60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1" t="str">
        <f t="shared" si="1"/>
        <v/>
      </c>
    </row>
    <row r="25" spans="1:9" ht="20.25" customHeight="1" thickBot="1">
      <c r="A25" s="138" t="s">
        <v>48</v>
      </c>
      <c r="B25" s="138" t="s">
        <v>49</v>
      </c>
      <c r="C25" s="138" t="s">
        <v>50</v>
      </c>
      <c r="D25" s="140" t="s">
        <v>51</v>
      </c>
      <c r="E25" s="141"/>
      <c r="G25" s="60" t="str">
        <f>IF(A25="Plan",SUMIF('Control de pagos'!B:B,Descripción!B25,'Control de pagos'!D:D),"")</f>
        <v/>
      </c>
      <c r="H25" s="60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1" t="str">
        <f t="shared" si="1"/>
        <v/>
      </c>
    </row>
    <row r="26" spans="1:9" ht="15.75" thickBot="1">
      <c r="A26" s="139"/>
      <c r="B26" s="139"/>
      <c r="C26" s="139"/>
      <c r="D26" s="76" t="s">
        <v>52</v>
      </c>
      <c r="E26" s="76" t="s">
        <v>79</v>
      </c>
      <c r="G26" s="60" t="str">
        <f>IF(A26="Plan",SUMIF('Control de pagos'!B:B,Descripción!B26,'Control de pagos'!D:D),"")</f>
        <v/>
      </c>
      <c r="H26" s="60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1" t="str">
        <f t="shared" si="1"/>
        <v/>
      </c>
    </row>
    <row r="27" spans="1:9" ht="15.75" thickBot="1">
      <c r="A27" s="78" t="s">
        <v>53</v>
      </c>
      <c r="B27" s="79">
        <v>695095.72</v>
      </c>
      <c r="C27" s="142">
        <v>121</v>
      </c>
      <c r="D27" s="145">
        <v>0.02</v>
      </c>
      <c r="E27" s="145">
        <v>0</v>
      </c>
      <c r="G27" s="60" t="str">
        <f>IF(A27="Plan",SUMIF('Control de pagos'!B:B,Descripción!B27,'Control de pagos'!D:D),"")</f>
        <v/>
      </c>
      <c r="H27" s="60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1" t="str">
        <f t="shared" si="1"/>
        <v/>
      </c>
    </row>
    <row r="28" spans="1:9" ht="15.75" thickBot="1">
      <c r="A28" s="78" t="s">
        <v>54</v>
      </c>
      <c r="B28" s="79">
        <v>0</v>
      </c>
      <c r="C28" s="143"/>
      <c r="D28" s="146"/>
      <c r="E28" s="146"/>
      <c r="G28" s="60" t="str">
        <f>IF(A28="Plan",SUMIF('Control de pagos'!B:B,Descripción!B28,'Control de pagos'!D:D),"")</f>
        <v/>
      </c>
      <c r="H28" s="60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1" t="str">
        <f t="shared" si="1"/>
        <v/>
      </c>
    </row>
    <row r="29" spans="1:9" ht="15.75" thickBot="1">
      <c r="A29" s="78" t="s">
        <v>55</v>
      </c>
      <c r="B29" s="79">
        <v>0</v>
      </c>
      <c r="C29" s="143"/>
      <c r="D29" s="146"/>
      <c r="E29" s="146"/>
      <c r="G29" s="60" t="str">
        <f>IF(A29="Plan",SUMIF('Control de pagos'!B:B,Descripción!B29,'Control de pagos'!D:D),"")</f>
        <v/>
      </c>
      <c r="H29" s="60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1" t="str">
        <f t="shared" si="1"/>
        <v/>
      </c>
    </row>
    <row r="30" spans="1:9" ht="15.75" thickBot="1">
      <c r="A30" s="78" t="s">
        <v>56</v>
      </c>
      <c r="B30" s="80">
        <v>695095.72</v>
      </c>
      <c r="C30" s="143"/>
      <c r="D30" s="146"/>
      <c r="E30" s="146"/>
      <c r="G30" s="60" t="str">
        <f>IF(A30="Plan",SUMIF('Control de pagos'!B:B,Descripción!B30,'Control de pagos'!D:D),"")</f>
        <v/>
      </c>
      <c r="H30" s="60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1" t="str">
        <f t="shared" si="1"/>
        <v/>
      </c>
    </row>
    <row r="31" spans="1:9" ht="15.75" thickBot="1">
      <c r="A31" s="81"/>
      <c r="B31" s="82"/>
      <c r="C31" s="144"/>
      <c r="D31" s="147"/>
      <c r="E31" s="147"/>
      <c r="G31" s="60" t="str">
        <f>IF(A31="Plan",SUMIF('Control de pagos'!B:B,Descripción!B31,'Control de pagos'!D:D),"")</f>
        <v/>
      </c>
      <c r="H31" s="60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1" t="str">
        <f t="shared" si="1"/>
        <v/>
      </c>
    </row>
    <row r="32" spans="1:9">
      <c r="A32" s="46" t="s">
        <v>18</v>
      </c>
      <c r="B32" s="148" t="s">
        <v>93</v>
      </c>
      <c r="C32" s="148"/>
      <c r="D32" s="148"/>
      <c r="E32" s="148"/>
      <c r="G32" s="60">
        <f>IF(A32="Plan",SUMIF('Control de pagos'!B:B,Descripción!B32,'Control de pagos'!D:D),"")</f>
        <v>9520</v>
      </c>
      <c r="H32" s="60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9520</v>
      </c>
      <c r="I32" s="61">
        <f t="shared" si="1"/>
        <v>0</v>
      </c>
    </row>
    <row r="33" spans="1:9" ht="15.75" thickBot="1">
      <c r="A33" s="47" t="s">
        <v>57</v>
      </c>
      <c r="B33" s="48">
        <v>43980</v>
      </c>
      <c r="G33" s="60" t="str">
        <f>IF(A33="Plan",SUMIF('Control de pagos'!B:B,Descripción!B33,'Control de pagos'!D:D),"")</f>
        <v/>
      </c>
      <c r="H33" s="60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1" t="str">
        <f t="shared" si="1"/>
        <v/>
      </c>
    </row>
    <row r="34" spans="1:9" ht="36.75" thickBot="1">
      <c r="A34" s="47" t="s">
        <v>45</v>
      </c>
      <c r="B34" s="99" t="s">
        <v>76</v>
      </c>
      <c r="G34" s="60" t="str">
        <f>IF(A34="Plan",SUMIF('Control de pagos'!B:B,Descripción!B34,'Control de pagos'!D:D),"")</f>
        <v/>
      </c>
      <c r="H34" s="60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1" t="str">
        <f t="shared" si="1"/>
        <v/>
      </c>
    </row>
    <row r="35" spans="1:9">
      <c r="A35" s="47" t="s">
        <v>46</v>
      </c>
      <c r="B35" s="100" t="s">
        <v>77</v>
      </c>
      <c r="G35" s="60" t="str">
        <f>IF(A35="Plan",SUMIF('Control de pagos'!B:B,Descripción!B35,'Control de pagos'!D:D),"")</f>
        <v/>
      </c>
      <c r="H35" s="60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1" t="str">
        <f t="shared" si="1"/>
        <v/>
      </c>
    </row>
    <row r="36" spans="1:9">
      <c r="A36" s="47" t="s">
        <v>47</v>
      </c>
      <c r="B36" s="100" t="s">
        <v>78</v>
      </c>
      <c r="G36" s="60" t="str">
        <f>IF(A36="Plan",SUMIF('Control de pagos'!B:B,Descripción!B36,'Control de pagos'!D:D),"")</f>
        <v/>
      </c>
      <c r="H36" s="60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1" t="str">
        <f t="shared" si="1"/>
        <v/>
      </c>
    </row>
    <row r="37" spans="1:9" ht="15.75" thickBot="1">
      <c r="G37" s="60" t="str">
        <f>IF(A37="Plan",SUMIF('Control de pagos'!B:B,Descripción!B37,'Control de pagos'!D:D),"")</f>
        <v/>
      </c>
      <c r="H37" s="60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1" t="str">
        <f t="shared" si="1"/>
        <v/>
      </c>
    </row>
    <row r="38" spans="1:9" ht="20.25" customHeight="1" thickBot="1">
      <c r="A38" s="138" t="s">
        <v>48</v>
      </c>
      <c r="B38" s="138" t="s">
        <v>49</v>
      </c>
      <c r="C38" s="138" t="s">
        <v>50</v>
      </c>
      <c r="D38" s="140" t="s">
        <v>51</v>
      </c>
      <c r="E38" s="141"/>
      <c r="G38" s="60" t="str">
        <f>IF(A38="Plan",SUMIF('Control de pagos'!B:B,Descripción!B38,'Control de pagos'!D:D),"")</f>
        <v/>
      </c>
      <c r="H38" s="60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1" t="str">
        <f t="shared" si="1"/>
        <v/>
      </c>
    </row>
    <row r="39" spans="1:9" ht="15.75" thickBot="1">
      <c r="A39" s="139"/>
      <c r="B39" s="139"/>
      <c r="C39" s="139"/>
      <c r="D39" s="76" t="s">
        <v>52</v>
      </c>
      <c r="E39" s="76" t="s">
        <v>79</v>
      </c>
      <c r="G39" s="60" t="str">
        <f>IF(A39="Plan",SUMIF('Control de pagos'!B:B,Descripción!B39,'Control de pagos'!D:D),"")</f>
        <v/>
      </c>
      <c r="H39" s="60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1" t="str">
        <f t="shared" si="1"/>
        <v/>
      </c>
    </row>
    <row r="40" spans="1:9" ht="15.75" thickBot="1">
      <c r="A40" s="78" t="s">
        <v>53</v>
      </c>
      <c r="B40" s="79">
        <v>340</v>
      </c>
      <c r="C40" s="142">
        <v>1</v>
      </c>
      <c r="D40" s="145">
        <v>0</v>
      </c>
      <c r="E40" s="145">
        <v>0</v>
      </c>
      <c r="G40" s="60" t="str">
        <f>IF(A40="Plan",SUMIF('Control de pagos'!B:B,Descripción!B40,'Control de pagos'!D:D),"")</f>
        <v/>
      </c>
      <c r="H40" s="60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1" t="str">
        <f t="shared" si="1"/>
        <v/>
      </c>
    </row>
    <row r="41" spans="1:9" ht="15.75" thickBot="1">
      <c r="A41" s="78" t="s">
        <v>54</v>
      </c>
      <c r="B41" s="79">
        <v>9180</v>
      </c>
      <c r="C41" s="143"/>
      <c r="D41" s="146"/>
      <c r="E41" s="146"/>
      <c r="G41" s="60" t="str">
        <f>IF(A41="Plan",SUMIF('Control de pagos'!B:B,Descripción!B41,'Control de pagos'!D:D),"")</f>
        <v/>
      </c>
      <c r="H41" s="60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1" t="str">
        <f t="shared" si="1"/>
        <v/>
      </c>
    </row>
    <row r="42" spans="1:9" ht="15.75" thickBot="1">
      <c r="A42" s="78" t="s">
        <v>55</v>
      </c>
      <c r="B42" s="79">
        <v>0</v>
      </c>
      <c r="C42" s="143"/>
      <c r="D42" s="146"/>
      <c r="E42" s="146"/>
      <c r="G42" s="60" t="str">
        <f>IF(A42="Plan",SUMIF('Control de pagos'!B:B,Descripción!B42,'Control de pagos'!D:D),"")</f>
        <v/>
      </c>
      <c r="H42" s="60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1" t="str">
        <f t="shared" si="1"/>
        <v/>
      </c>
    </row>
    <row r="43" spans="1:9" ht="15.75" thickBot="1">
      <c r="A43" s="78" t="s">
        <v>56</v>
      </c>
      <c r="B43" s="80">
        <v>9520</v>
      </c>
      <c r="C43" s="143"/>
      <c r="D43" s="146"/>
      <c r="E43" s="146"/>
      <c r="G43" s="60" t="str">
        <f>IF(A43="Plan",SUMIF('Control de pagos'!B:B,Descripción!B43,'Control de pagos'!D:D),"")</f>
        <v/>
      </c>
      <c r="H43" s="60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1" t="str">
        <f t="shared" si="1"/>
        <v/>
      </c>
    </row>
    <row r="44" spans="1:9" ht="15.75" thickBot="1">
      <c r="A44" s="81"/>
      <c r="B44" s="82"/>
      <c r="C44" s="144"/>
      <c r="D44" s="147"/>
      <c r="E44" s="147"/>
      <c r="G44" s="60" t="str">
        <f>IF(A44="Plan",SUMIF('Control de pagos'!B:B,Descripción!B44,'Control de pagos'!D:D),"")</f>
        <v/>
      </c>
      <c r="H44" s="60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1" t="str">
        <f t="shared" si="1"/>
        <v/>
      </c>
    </row>
    <row r="45" spans="1:9">
      <c r="A45" s="46" t="s">
        <v>18</v>
      </c>
      <c r="B45" s="148" t="s">
        <v>127</v>
      </c>
      <c r="C45" s="148"/>
      <c r="D45" s="148"/>
      <c r="E45" s="148"/>
      <c r="G45" s="60">
        <f>IF(A45="Plan",SUMIF('Control de pagos'!B:B,Descripción!B45,'Control de pagos'!D:D),"")</f>
        <v>94742.12</v>
      </c>
      <c r="H45" s="60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1">
        <f t="shared" si="1"/>
        <v>94742.12</v>
      </c>
    </row>
    <row r="46" spans="1:9">
      <c r="A46" s="47" t="s">
        <v>57</v>
      </c>
      <c r="B46" s="48"/>
      <c r="G46" s="60" t="str">
        <f>IF(A46="Plan",SUMIF('Control de pagos'!B:B,Descripción!B46,'Control de pagos'!D:D),"")</f>
        <v/>
      </c>
      <c r="H46" s="60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1" t="str">
        <f t="shared" si="1"/>
        <v/>
      </c>
    </row>
    <row r="47" spans="1:9">
      <c r="A47" s="47" t="s">
        <v>45</v>
      </c>
      <c r="B47" s="49" t="s">
        <v>128</v>
      </c>
      <c r="G47" s="60" t="str">
        <f>IF(A47="Plan",SUMIF('Control de pagos'!B:B,Descripción!B47,'Control de pagos'!D:D),"")</f>
        <v/>
      </c>
      <c r="H47" s="60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1" t="str">
        <f t="shared" si="1"/>
        <v/>
      </c>
    </row>
    <row r="48" spans="1:9">
      <c r="A48" s="47" t="s">
        <v>46</v>
      </c>
      <c r="B48" s="49" t="s">
        <v>77</v>
      </c>
      <c r="G48" s="60" t="str">
        <f>IF(A48="Plan",SUMIF('Control de pagos'!B:B,Descripción!B48,'Control de pagos'!D:D),"")</f>
        <v/>
      </c>
      <c r="H48" s="60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1" t="str">
        <f t="shared" si="1"/>
        <v/>
      </c>
    </row>
    <row r="49" spans="1:9">
      <c r="A49" s="47" t="s">
        <v>47</v>
      </c>
      <c r="B49" s="50" t="s">
        <v>78</v>
      </c>
      <c r="G49" s="60" t="str">
        <f>IF(A49="Plan",SUMIF('Control de pagos'!B:B,Descripción!B49,'Control de pagos'!D:D),"")</f>
        <v/>
      </c>
      <c r="H49" s="60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1" t="str">
        <f t="shared" si="1"/>
        <v/>
      </c>
    </row>
    <row r="50" spans="1:9">
      <c r="G50" s="60" t="str">
        <f>IF(A50="Plan",SUMIF('Control de pagos'!B:B,Descripción!B50,'Control de pagos'!D:D),"")</f>
        <v/>
      </c>
      <c r="H50" s="60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1" t="str">
        <f t="shared" si="1"/>
        <v/>
      </c>
    </row>
    <row r="51" spans="1:9">
      <c r="A51" s="51" t="s">
        <v>48</v>
      </c>
      <c r="B51" s="51" t="s">
        <v>49</v>
      </c>
      <c r="C51" s="51" t="s">
        <v>50</v>
      </c>
      <c r="D51" s="51" t="s">
        <v>51</v>
      </c>
      <c r="E51" s="51"/>
      <c r="G51" s="60" t="str">
        <f>IF(A51="Plan",SUMIF('Control de pagos'!B:B,Descripción!B51,'Control de pagos'!D:D),"")</f>
        <v/>
      </c>
      <c r="H51" s="60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1" t="str">
        <f t="shared" si="1"/>
        <v/>
      </c>
    </row>
    <row r="52" spans="1:9">
      <c r="A52" s="51" t="s">
        <v>52</v>
      </c>
      <c r="B52" s="51" t="s">
        <v>79</v>
      </c>
      <c r="C52" s="51"/>
      <c r="D52" s="51"/>
      <c r="E52" s="51"/>
      <c r="G52" s="60" t="str">
        <f>IF(A52="Plan",SUMIF('Control de pagos'!B:B,Descripción!B52,'Control de pagos'!D:D),"")</f>
        <v/>
      </c>
      <c r="H52" s="60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1" t="str">
        <f t="shared" si="1"/>
        <v/>
      </c>
    </row>
    <row r="53" spans="1:9">
      <c r="A53" s="51" t="s">
        <v>53</v>
      </c>
      <c r="B53" s="52">
        <v>94742.12</v>
      </c>
      <c r="C53" s="51">
        <v>4</v>
      </c>
      <c r="D53" s="53">
        <v>3.04E-2</v>
      </c>
      <c r="E53" s="53">
        <v>0</v>
      </c>
      <c r="G53" s="60" t="str">
        <f>IF(A53="Plan",SUMIF('Control de pagos'!B:B,Descripción!B53,'Control de pagos'!D:D),"")</f>
        <v/>
      </c>
      <c r="H53" s="60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1" t="str">
        <f t="shared" si="1"/>
        <v/>
      </c>
    </row>
    <row r="54" spans="1:9">
      <c r="A54" s="51" t="s">
        <v>54</v>
      </c>
      <c r="B54" s="52">
        <v>0</v>
      </c>
      <c r="C54" s="51"/>
      <c r="D54" s="51"/>
      <c r="E54" s="51"/>
      <c r="G54" s="60" t="str">
        <f>IF(A54="Plan",SUMIF('Control de pagos'!B:B,Descripción!B54,'Control de pagos'!D:D),"")</f>
        <v/>
      </c>
      <c r="H54" s="60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1" t="str">
        <f t="shared" si="1"/>
        <v/>
      </c>
    </row>
    <row r="55" spans="1:9">
      <c r="A55" s="51" t="s">
        <v>55</v>
      </c>
      <c r="B55" s="52">
        <v>0</v>
      </c>
      <c r="C55" s="51"/>
      <c r="D55" s="51"/>
      <c r="E55" s="51"/>
      <c r="G55" s="60" t="str">
        <f>IF(A55="Plan",SUMIF('Control de pagos'!B:B,Descripción!B55,'Control de pagos'!D:D),"")</f>
        <v/>
      </c>
      <c r="H55" s="60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1" t="str">
        <f t="shared" si="1"/>
        <v/>
      </c>
    </row>
    <row r="56" spans="1:9">
      <c r="A56" s="51" t="s">
        <v>56</v>
      </c>
      <c r="B56" s="52">
        <v>94742.12</v>
      </c>
      <c r="C56" s="51"/>
      <c r="D56" s="51"/>
      <c r="E56" s="51"/>
      <c r="G56" s="60" t="str">
        <f>IF(A56="Plan",SUMIF('Control de pagos'!B:B,Descripción!B56,'Control de pagos'!D:D),"")</f>
        <v/>
      </c>
      <c r="H56" s="60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1" t="str">
        <f t="shared" si="1"/>
        <v/>
      </c>
    </row>
    <row r="57" spans="1:9">
      <c r="G57" s="60" t="str">
        <f>IF(A57="Plan",SUMIF('Control de pagos'!B:B,Descripción!B57,'Control de pagos'!D:D),"")</f>
        <v/>
      </c>
      <c r="H57" s="60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1" t="str">
        <f t="shared" si="1"/>
        <v/>
      </c>
    </row>
    <row r="58" spans="1:9">
      <c r="A58" s="46" t="s">
        <v>18</v>
      </c>
      <c r="B58" s="148"/>
      <c r="C58" s="148"/>
      <c r="D58" s="148"/>
      <c r="E58" s="148"/>
      <c r="G58" s="60">
        <f>IF(A58="Plan",SUMIF('Control de pagos'!B:B,Descripción!B58,'Control de pagos'!D:D),"")</f>
        <v>0</v>
      </c>
      <c r="H58" s="60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1">
        <f t="shared" si="1"/>
        <v>0</v>
      </c>
    </row>
    <row r="59" spans="1:9">
      <c r="A59" s="47" t="s">
        <v>57</v>
      </c>
      <c r="B59" s="48"/>
      <c r="G59" s="60" t="str">
        <f>IF(A59="Plan",SUMIF('Control de pagos'!B:B,Descripción!B59,'Control de pagos'!D:D),"")</f>
        <v/>
      </c>
      <c r="H59" s="60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1" t="str">
        <f t="shared" si="1"/>
        <v/>
      </c>
    </row>
    <row r="60" spans="1:9">
      <c r="A60" s="47" t="s">
        <v>45</v>
      </c>
      <c r="B60" s="49"/>
      <c r="G60" s="60" t="str">
        <f>IF(A60="Plan",SUMIF('Control de pagos'!B:B,Descripción!B60,'Control de pagos'!D:D),"")</f>
        <v/>
      </c>
      <c r="H60" s="60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1" t="str">
        <f t="shared" si="1"/>
        <v/>
      </c>
    </row>
    <row r="61" spans="1:9">
      <c r="A61" s="47" t="s">
        <v>46</v>
      </c>
      <c r="B61" s="49"/>
      <c r="G61" s="60" t="str">
        <f>IF(A61="Plan",SUMIF('Control de pagos'!B:B,Descripción!B61,'Control de pagos'!D:D),"")</f>
        <v/>
      </c>
      <c r="H61" s="60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1" t="str">
        <f t="shared" si="1"/>
        <v/>
      </c>
    </row>
    <row r="62" spans="1:9">
      <c r="A62" s="47" t="s">
        <v>47</v>
      </c>
      <c r="B62" s="50"/>
      <c r="G62" s="60" t="str">
        <f>IF(A62="Plan",SUMIF('Control de pagos'!B:B,Descripción!B62,'Control de pagos'!D:D),"")</f>
        <v/>
      </c>
      <c r="H62" s="60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1" t="str">
        <f t="shared" si="1"/>
        <v/>
      </c>
    </row>
    <row r="63" spans="1:9">
      <c r="G63" s="60" t="str">
        <f>IF(A63="Plan",SUMIF('Control de pagos'!B:B,Descripción!B63,'Control de pagos'!D:D),"")</f>
        <v/>
      </c>
      <c r="H63" s="60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1" t="str">
        <f t="shared" si="1"/>
        <v/>
      </c>
    </row>
    <row r="64" spans="1:9">
      <c r="A64" s="51" t="s">
        <v>48</v>
      </c>
      <c r="B64" s="51" t="s">
        <v>49</v>
      </c>
      <c r="C64" s="51" t="s">
        <v>50</v>
      </c>
      <c r="D64" s="51" t="s">
        <v>51</v>
      </c>
      <c r="E64" s="51"/>
      <c r="G64" s="60" t="str">
        <f>IF(A64="Plan",SUMIF('Control de pagos'!B:B,Descripción!B64,'Control de pagos'!D:D),"")</f>
        <v/>
      </c>
      <c r="H64" s="60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1" t="str">
        <f t="shared" si="1"/>
        <v/>
      </c>
    </row>
    <row r="65" spans="1:9">
      <c r="A65" s="51" t="s">
        <v>52</v>
      </c>
      <c r="B65" s="51"/>
      <c r="C65" s="51"/>
      <c r="D65" s="51"/>
      <c r="E65" s="51"/>
      <c r="G65" s="60" t="str">
        <f>IF(A65="Plan",SUMIF('Control de pagos'!B:B,Descripción!B65,'Control de pagos'!D:D),"")</f>
        <v/>
      </c>
      <c r="H65" s="60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1" t="str">
        <f t="shared" si="1"/>
        <v/>
      </c>
    </row>
    <row r="66" spans="1:9">
      <c r="A66" s="51" t="s">
        <v>53</v>
      </c>
      <c r="B66" s="52"/>
      <c r="C66" s="51"/>
      <c r="D66" s="53"/>
      <c r="E66" s="53"/>
      <c r="G66" s="60" t="str">
        <f>IF(A66="Plan",SUMIF('Control de pagos'!B:B,Descripción!B66,'Control de pagos'!D:D),"")</f>
        <v/>
      </c>
      <c r="H66" s="60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1" t="str">
        <f t="shared" si="1"/>
        <v/>
      </c>
    </row>
    <row r="67" spans="1:9">
      <c r="A67" s="51" t="s">
        <v>54</v>
      </c>
      <c r="B67" s="52"/>
      <c r="C67" s="51"/>
      <c r="D67" s="51"/>
      <c r="E67" s="51"/>
      <c r="G67" s="60" t="str">
        <f>IF(A67="Plan",SUMIF('Control de pagos'!B:B,Descripción!B67,'Control de pagos'!D:D),"")</f>
        <v/>
      </c>
      <c r="H67" s="60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1" t="str">
        <f t="shared" si="1"/>
        <v/>
      </c>
    </row>
    <row r="68" spans="1:9">
      <c r="A68" s="51" t="s">
        <v>55</v>
      </c>
      <c r="B68" s="52"/>
      <c r="C68" s="51"/>
      <c r="D68" s="51"/>
      <c r="E68" s="51"/>
      <c r="G68" s="60" t="str">
        <f>IF(A68="Plan",SUMIF('Control de pagos'!B:B,Descripción!B68,'Control de pagos'!D:D),"")</f>
        <v/>
      </c>
      <c r="H68" s="60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1" t="str">
        <f t="shared" si="1"/>
        <v/>
      </c>
    </row>
    <row r="69" spans="1:9">
      <c r="A69" s="51" t="s">
        <v>56</v>
      </c>
      <c r="B69" s="52"/>
      <c r="C69" s="51"/>
      <c r="D69" s="51"/>
      <c r="E69" s="51"/>
      <c r="G69" s="60" t="str">
        <f>IF(A69="Plan",SUMIF('Control de pagos'!B:B,Descripción!B69,'Control de pagos'!D:D),"")</f>
        <v/>
      </c>
      <c r="H69" s="60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1" t="str">
        <f t="shared" si="1"/>
        <v/>
      </c>
    </row>
    <row r="70" spans="1:9">
      <c r="G70" s="60" t="str">
        <f>IF(A70="Plan",SUMIF('Control de pagos'!B:B,Descripción!B70,'Control de pagos'!D:D),"")</f>
        <v/>
      </c>
      <c r="H70" s="60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1" t="str">
        <f t="shared" si="1"/>
        <v/>
      </c>
    </row>
    <row r="71" spans="1:9">
      <c r="A71" s="46" t="s">
        <v>18</v>
      </c>
      <c r="B71" s="148"/>
      <c r="C71" s="148"/>
      <c r="D71" s="148"/>
      <c r="E71" s="148"/>
      <c r="G71" s="60">
        <f>IF(A71="Plan",SUMIF('Control de pagos'!B:B,Descripción!B71,'Control de pagos'!D:D),"")</f>
        <v>0</v>
      </c>
      <c r="H71" s="60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1">
        <f t="shared" si="1"/>
        <v>0</v>
      </c>
    </row>
    <row r="72" spans="1:9">
      <c r="A72" s="47" t="s">
        <v>57</v>
      </c>
      <c r="B72" s="48"/>
      <c r="G72" s="60" t="str">
        <f>IF(A72="Plan",SUMIF('Control de pagos'!B:B,Descripción!B72,'Control de pagos'!D:D),"")</f>
        <v/>
      </c>
      <c r="H72" s="60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1" t="str">
        <f t="shared" si="1"/>
        <v/>
      </c>
    </row>
    <row r="73" spans="1:9">
      <c r="A73" s="47" t="s">
        <v>45</v>
      </c>
      <c r="B73" s="49"/>
      <c r="G73" s="60" t="str">
        <f>IF(A73="Plan",SUMIF('Control de pagos'!B:B,Descripción!B73,'Control de pagos'!D:D),"")</f>
        <v/>
      </c>
      <c r="H73" s="60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1" t="str">
        <f t="shared" si="1"/>
        <v/>
      </c>
    </row>
    <row r="74" spans="1:9">
      <c r="A74" s="47" t="s">
        <v>46</v>
      </c>
      <c r="B74" s="49"/>
      <c r="G74" s="60" t="str">
        <f>IF(A74="Plan",SUMIF('Control de pagos'!B:B,Descripción!B74,'Control de pagos'!D:D),"")</f>
        <v/>
      </c>
      <c r="H74" s="60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1" t="str">
        <f t="shared" si="1"/>
        <v/>
      </c>
    </row>
    <row r="75" spans="1:9">
      <c r="A75" s="47" t="s">
        <v>47</v>
      </c>
      <c r="B75" s="50"/>
      <c r="G75" s="60" t="str">
        <f>IF(A75="Plan",SUMIF('Control de pagos'!B:B,Descripción!B75,'Control de pagos'!D:D),"")</f>
        <v/>
      </c>
      <c r="H75" s="60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1" t="str">
        <f t="shared" si="1"/>
        <v/>
      </c>
    </row>
    <row r="76" spans="1:9">
      <c r="G76" s="60" t="str">
        <f>IF(A76="Plan",SUMIF('Control de pagos'!B:B,Descripción!B76,'Control de pagos'!D:D),"")</f>
        <v/>
      </c>
      <c r="H76" s="60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1" t="str">
        <f t="shared" si="1"/>
        <v/>
      </c>
    </row>
    <row r="77" spans="1:9">
      <c r="A77" s="51" t="s">
        <v>48</v>
      </c>
      <c r="B77" s="51" t="s">
        <v>49</v>
      </c>
      <c r="C77" s="51" t="s">
        <v>50</v>
      </c>
      <c r="D77" s="51" t="s">
        <v>51</v>
      </c>
      <c r="E77" s="51"/>
      <c r="G77" s="60" t="str">
        <f>IF(A77="Plan",SUMIF('Control de pagos'!B:B,Descripción!B77,'Control de pagos'!D:D),"")</f>
        <v/>
      </c>
      <c r="H77" s="60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1" t="str">
        <f t="shared" si="1"/>
        <v/>
      </c>
    </row>
    <row r="78" spans="1:9">
      <c r="A78" s="51" t="s">
        <v>52</v>
      </c>
      <c r="B78" s="51"/>
      <c r="C78" s="51"/>
      <c r="D78" s="51"/>
      <c r="E78" s="51"/>
      <c r="G78" s="60" t="str">
        <f>IF(A78="Plan",SUMIF('Control de pagos'!B:B,Descripción!B78,'Control de pagos'!D:D),"")</f>
        <v/>
      </c>
      <c r="H78" s="60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1" t="str">
        <f t="shared" si="1"/>
        <v/>
      </c>
    </row>
    <row r="79" spans="1:9">
      <c r="A79" s="51" t="s">
        <v>53</v>
      </c>
      <c r="B79" s="52"/>
      <c r="C79" s="51"/>
      <c r="D79" s="53"/>
      <c r="E79" s="53"/>
      <c r="G79" s="60" t="str">
        <f>IF(A79="Plan",SUMIF('Control de pagos'!B:B,Descripción!B79,'Control de pagos'!D:D),"")</f>
        <v/>
      </c>
      <c r="H79" s="60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1" t="str">
        <f t="shared" si="1"/>
        <v/>
      </c>
    </row>
    <row r="80" spans="1:9">
      <c r="A80" s="51" t="s">
        <v>54</v>
      </c>
      <c r="B80" s="52"/>
      <c r="C80" s="51"/>
      <c r="D80" s="51"/>
      <c r="E80" s="51"/>
      <c r="G80" s="60" t="str">
        <f>IF(A80="Plan",SUMIF('Control de pagos'!B:B,Descripción!B80,'Control de pagos'!D:D),"")</f>
        <v/>
      </c>
      <c r="H80" s="60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1" t="str">
        <f t="shared" si="1"/>
        <v/>
      </c>
    </row>
    <row r="81" spans="1:9">
      <c r="A81" s="51" t="s">
        <v>55</v>
      </c>
      <c r="B81" s="52"/>
      <c r="C81" s="51"/>
      <c r="D81" s="51"/>
      <c r="E81" s="51"/>
      <c r="G81" s="60" t="str">
        <f>IF(A81="Plan",SUMIF('Control de pagos'!B:B,Descripción!B81,'Control de pagos'!D:D),"")</f>
        <v/>
      </c>
      <c r="H81" s="60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1" t="str">
        <f t="shared" si="1"/>
        <v/>
      </c>
    </row>
    <row r="82" spans="1:9">
      <c r="A82" s="51" t="s">
        <v>56</v>
      </c>
      <c r="B82" s="52"/>
      <c r="C82" s="51"/>
      <c r="D82" s="51"/>
      <c r="E82" s="51"/>
      <c r="G82" s="60" t="str">
        <f>IF(A82="Plan",SUMIF('Control de pagos'!B:B,Descripción!B82,'Control de pagos'!D:D),"")</f>
        <v/>
      </c>
      <c r="H82" s="60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1" t="str">
        <f t="shared" si="1"/>
        <v/>
      </c>
    </row>
    <row r="83" spans="1:9">
      <c r="G83" s="60" t="str">
        <f>IF(A83="Plan",SUMIF('Control de pagos'!B:B,Descripción!B83,'Control de pagos'!D:D),"")</f>
        <v/>
      </c>
      <c r="H83" s="60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1" t="str">
        <f t="shared" si="1"/>
        <v/>
      </c>
    </row>
    <row r="84" spans="1:9">
      <c r="A84" s="46" t="s">
        <v>18</v>
      </c>
      <c r="B84" s="148"/>
      <c r="C84" s="148"/>
      <c r="D84" s="148"/>
      <c r="E84" s="148"/>
      <c r="G84" s="60">
        <f>IF(A84="Plan",SUMIF('Control de pagos'!B:B,Descripción!B84,'Control de pagos'!D:D),"")</f>
        <v>0</v>
      </c>
      <c r="H84" s="60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1">
        <f t="shared" ref="I84:I147" si="2">IF(G84="","",G84-H84)</f>
        <v>0</v>
      </c>
    </row>
    <row r="85" spans="1:9">
      <c r="A85" s="47" t="s">
        <v>57</v>
      </c>
      <c r="B85" s="48"/>
      <c r="G85" s="60" t="str">
        <f>IF(A85="Plan",SUMIF('Control de pagos'!B:B,Descripción!B85,'Control de pagos'!D:D),"")</f>
        <v/>
      </c>
      <c r="H85" s="60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1" t="str">
        <f t="shared" si="2"/>
        <v/>
      </c>
    </row>
    <row r="86" spans="1:9">
      <c r="A86" s="47" t="s">
        <v>45</v>
      </c>
      <c r="B86" s="49"/>
      <c r="G86" s="60" t="str">
        <f>IF(A86="Plan",SUMIF('Control de pagos'!B:B,Descripción!B86,'Control de pagos'!D:D),"")</f>
        <v/>
      </c>
      <c r="H86" s="60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1" t="str">
        <f t="shared" si="2"/>
        <v/>
      </c>
    </row>
    <row r="87" spans="1:9">
      <c r="A87" s="47" t="s">
        <v>46</v>
      </c>
      <c r="B87" s="49"/>
      <c r="G87" s="60" t="str">
        <f>IF(A87="Plan",SUMIF('Control de pagos'!B:B,Descripción!B87,'Control de pagos'!D:D),"")</f>
        <v/>
      </c>
      <c r="H87" s="60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1" t="str">
        <f t="shared" si="2"/>
        <v/>
      </c>
    </row>
    <row r="88" spans="1:9">
      <c r="A88" s="47" t="s">
        <v>47</v>
      </c>
      <c r="B88" s="50"/>
      <c r="G88" s="60" t="str">
        <f>IF(A88="Plan",SUMIF('Control de pagos'!B:B,Descripción!B88,'Control de pagos'!D:D),"")</f>
        <v/>
      </c>
      <c r="H88" s="60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1" t="str">
        <f t="shared" si="2"/>
        <v/>
      </c>
    </row>
    <row r="89" spans="1:9">
      <c r="G89" s="60" t="str">
        <f>IF(A89="Plan",SUMIF('Control de pagos'!B:B,Descripción!B89,'Control de pagos'!D:D),"")</f>
        <v/>
      </c>
      <c r="H89" s="60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1" t="str">
        <f t="shared" si="2"/>
        <v/>
      </c>
    </row>
    <row r="90" spans="1:9">
      <c r="A90" s="51" t="s">
        <v>48</v>
      </c>
      <c r="B90" s="51" t="s">
        <v>49</v>
      </c>
      <c r="C90" s="51" t="s">
        <v>50</v>
      </c>
      <c r="D90" s="51" t="s">
        <v>51</v>
      </c>
      <c r="E90" s="51"/>
      <c r="G90" s="60" t="str">
        <f>IF(A90="Plan",SUMIF('Control de pagos'!B:B,Descripción!B90,'Control de pagos'!D:D),"")</f>
        <v/>
      </c>
      <c r="H90" s="60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1" t="str">
        <f t="shared" si="2"/>
        <v/>
      </c>
    </row>
    <row r="91" spans="1:9">
      <c r="A91" s="51" t="s">
        <v>52</v>
      </c>
      <c r="B91" s="51"/>
      <c r="C91" s="51"/>
      <c r="D91" s="51"/>
      <c r="E91" s="51"/>
      <c r="G91" s="60" t="str">
        <f>IF(A91="Plan",SUMIF('Control de pagos'!B:B,Descripción!B91,'Control de pagos'!D:D),"")</f>
        <v/>
      </c>
      <c r="H91" s="60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1" t="str">
        <f t="shared" si="2"/>
        <v/>
      </c>
    </row>
    <row r="92" spans="1:9">
      <c r="A92" s="51" t="s">
        <v>53</v>
      </c>
      <c r="B92" s="52"/>
      <c r="C92" s="51"/>
      <c r="D92" s="53"/>
      <c r="E92" s="53"/>
      <c r="G92" s="60" t="str">
        <f>IF(A92="Plan",SUMIF('Control de pagos'!B:B,Descripción!B92,'Control de pagos'!D:D),"")</f>
        <v/>
      </c>
      <c r="H92" s="60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1" t="str">
        <f t="shared" si="2"/>
        <v/>
      </c>
    </row>
    <row r="93" spans="1:9">
      <c r="A93" s="51" t="s">
        <v>54</v>
      </c>
      <c r="B93" s="52"/>
      <c r="C93" s="51"/>
      <c r="D93" s="51"/>
      <c r="E93" s="51"/>
      <c r="G93" s="60" t="str">
        <f>IF(A93="Plan",SUMIF('Control de pagos'!B:B,Descripción!B93,'Control de pagos'!D:D),"")</f>
        <v/>
      </c>
      <c r="H93" s="60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1" t="str">
        <f t="shared" si="2"/>
        <v/>
      </c>
    </row>
    <row r="94" spans="1:9">
      <c r="A94" s="51" t="s">
        <v>55</v>
      </c>
      <c r="B94" s="52"/>
      <c r="C94" s="51"/>
      <c r="D94" s="51"/>
      <c r="E94" s="51"/>
      <c r="G94" s="60" t="str">
        <f>IF(A94="Plan",SUMIF('Control de pagos'!B:B,Descripción!B94,'Control de pagos'!D:D),"")</f>
        <v/>
      </c>
      <c r="H94" s="60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1" t="str">
        <f t="shared" si="2"/>
        <v/>
      </c>
    </row>
    <row r="95" spans="1:9">
      <c r="A95" s="51" t="s">
        <v>56</v>
      </c>
      <c r="B95" s="52"/>
      <c r="C95" s="51"/>
      <c r="D95" s="51"/>
      <c r="E95" s="51"/>
      <c r="G95" s="60" t="str">
        <f>IF(A95="Plan",SUMIF('Control de pagos'!B:B,Descripción!B95,'Control de pagos'!D:D),"")</f>
        <v/>
      </c>
      <c r="H95" s="60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1" t="str">
        <f t="shared" si="2"/>
        <v/>
      </c>
    </row>
    <row r="96" spans="1:9">
      <c r="G96" s="60" t="str">
        <f>IF(A96="Plan",SUMIF('Control de pagos'!B:B,Descripción!B96,'Control de pagos'!D:D),"")</f>
        <v/>
      </c>
      <c r="H96" s="60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1" t="str">
        <f t="shared" si="2"/>
        <v/>
      </c>
    </row>
    <row r="97" spans="1:9">
      <c r="A97" s="46" t="s">
        <v>18</v>
      </c>
      <c r="B97" s="148"/>
      <c r="C97" s="148"/>
      <c r="D97" s="148"/>
      <c r="E97" s="148"/>
      <c r="G97" s="60">
        <f>IF(A97="Plan",SUMIF('Control de pagos'!B:B,Descripción!B97,'Control de pagos'!D:D),"")</f>
        <v>0</v>
      </c>
      <c r="H97" s="60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1">
        <f t="shared" si="2"/>
        <v>0</v>
      </c>
    </row>
    <row r="98" spans="1:9">
      <c r="A98" s="47" t="s">
        <v>57</v>
      </c>
      <c r="B98" s="48"/>
      <c r="G98" s="60" t="str">
        <f>IF(A98="Plan",SUMIF('Control de pagos'!B:B,Descripción!B98,'Control de pagos'!D:D),"")</f>
        <v/>
      </c>
      <c r="H98" s="60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1" t="str">
        <f t="shared" si="2"/>
        <v/>
      </c>
    </row>
    <row r="99" spans="1:9">
      <c r="A99" s="47" t="s">
        <v>45</v>
      </c>
      <c r="B99" s="49"/>
      <c r="G99" s="60" t="str">
        <f>IF(A99="Plan",SUMIF('Control de pagos'!B:B,Descripción!B99,'Control de pagos'!D:D),"")</f>
        <v/>
      </c>
      <c r="H99" s="60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1" t="str">
        <f t="shared" si="2"/>
        <v/>
      </c>
    </row>
    <row r="100" spans="1:9">
      <c r="A100" s="47" t="s">
        <v>46</v>
      </c>
      <c r="B100" s="49"/>
      <c r="G100" s="60" t="str">
        <f>IF(A100="Plan",SUMIF('Control de pagos'!B:B,Descripción!B100,'Control de pagos'!D:D),"")</f>
        <v/>
      </c>
      <c r="H100" s="60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1" t="str">
        <f t="shared" si="2"/>
        <v/>
      </c>
    </row>
    <row r="101" spans="1:9">
      <c r="A101" s="47" t="s">
        <v>47</v>
      </c>
      <c r="B101" s="50"/>
      <c r="G101" s="60" t="str">
        <f>IF(A101="Plan",SUMIF('Control de pagos'!B:B,Descripción!B101,'Control de pagos'!D:D),"")</f>
        <v/>
      </c>
      <c r="H101" s="60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1" t="str">
        <f t="shared" si="2"/>
        <v/>
      </c>
    </row>
    <row r="102" spans="1:9">
      <c r="G102" s="60" t="str">
        <f>IF(A102="Plan",SUMIF('Control de pagos'!B:B,Descripción!B102,'Control de pagos'!D:D),"")</f>
        <v/>
      </c>
      <c r="H102" s="60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1" t="str">
        <f t="shared" si="2"/>
        <v/>
      </c>
    </row>
    <row r="103" spans="1:9">
      <c r="A103" s="51" t="s">
        <v>48</v>
      </c>
      <c r="B103" s="51" t="s">
        <v>49</v>
      </c>
      <c r="C103" s="51" t="s">
        <v>50</v>
      </c>
      <c r="D103" s="51" t="s">
        <v>51</v>
      </c>
      <c r="E103" s="51"/>
      <c r="G103" s="60" t="str">
        <f>IF(A103="Plan",SUMIF('Control de pagos'!B:B,Descripción!B103,'Control de pagos'!D:D),"")</f>
        <v/>
      </c>
      <c r="H103" s="60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1" t="str">
        <f t="shared" si="2"/>
        <v/>
      </c>
    </row>
    <row r="104" spans="1:9">
      <c r="A104" s="51" t="s">
        <v>52</v>
      </c>
      <c r="B104" s="51"/>
      <c r="C104" s="51"/>
      <c r="D104" s="51"/>
      <c r="E104" s="51"/>
      <c r="G104" s="60" t="str">
        <f>IF(A104="Plan",SUMIF('Control de pagos'!B:B,Descripción!B104,'Control de pagos'!D:D),"")</f>
        <v/>
      </c>
      <c r="H104" s="60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1" t="str">
        <f t="shared" si="2"/>
        <v/>
      </c>
    </row>
    <row r="105" spans="1:9">
      <c r="A105" s="51" t="s">
        <v>53</v>
      </c>
      <c r="B105" s="52"/>
      <c r="C105" s="51"/>
      <c r="D105" s="53"/>
      <c r="E105" s="53"/>
      <c r="G105" s="60" t="str">
        <f>IF(A105="Plan",SUMIF('Control de pagos'!B:B,Descripción!B105,'Control de pagos'!D:D),"")</f>
        <v/>
      </c>
      <c r="H105" s="60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1" t="str">
        <f t="shared" si="2"/>
        <v/>
      </c>
    </row>
    <row r="106" spans="1:9">
      <c r="A106" s="51" t="s">
        <v>54</v>
      </c>
      <c r="B106" s="52"/>
      <c r="C106" s="51"/>
      <c r="D106" s="51"/>
      <c r="E106" s="51"/>
      <c r="G106" s="60" t="str">
        <f>IF(A106="Plan",SUMIF('Control de pagos'!B:B,Descripción!B106,'Control de pagos'!D:D),"")</f>
        <v/>
      </c>
      <c r="H106" s="60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1" t="str">
        <f t="shared" si="2"/>
        <v/>
      </c>
    </row>
    <row r="107" spans="1:9">
      <c r="A107" s="51" t="s">
        <v>55</v>
      </c>
      <c r="B107" s="52"/>
      <c r="C107" s="51"/>
      <c r="D107" s="51"/>
      <c r="E107" s="51"/>
      <c r="G107" s="60" t="str">
        <f>IF(A107="Plan",SUMIF('Control de pagos'!B:B,Descripción!B107,'Control de pagos'!D:D),"")</f>
        <v/>
      </c>
      <c r="H107" s="60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1" t="str">
        <f t="shared" si="2"/>
        <v/>
      </c>
    </row>
    <row r="108" spans="1:9">
      <c r="A108" s="51" t="s">
        <v>56</v>
      </c>
      <c r="B108" s="52"/>
      <c r="C108" s="51"/>
      <c r="D108" s="51"/>
      <c r="E108" s="51"/>
      <c r="G108" s="60" t="str">
        <f>IF(A108="Plan",SUMIF('Control de pagos'!B:B,Descripción!B108,'Control de pagos'!D:D),"")</f>
        <v/>
      </c>
      <c r="H108" s="60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1" t="str">
        <f t="shared" si="2"/>
        <v/>
      </c>
    </row>
    <row r="109" spans="1:9">
      <c r="G109" s="60" t="str">
        <f>IF(A109="Plan",SUMIF('Control de pagos'!B:B,Descripción!B109,'Control de pagos'!D:D),"")</f>
        <v/>
      </c>
      <c r="H109" s="60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1" t="str">
        <f t="shared" si="2"/>
        <v/>
      </c>
    </row>
    <row r="110" spans="1:9">
      <c r="A110" s="46" t="s">
        <v>18</v>
      </c>
      <c r="B110" s="148"/>
      <c r="C110" s="148"/>
      <c r="D110" s="148"/>
      <c r="E110" s="148"/>
      <c r="G110" s="60">
        <f>IF(A110="Plan",SUMIF('Control de pagos'!B:B,Descripción!B110,'Control de pagos'!D:D),"")</f>
        <v>0</v>
      </c>
      <c r="H110" s="60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1">
        <f t="shared" si="2"/>
        <v>0</v>
      </c>
    </row>
    <row r="111" spans="1:9">
      <c r="A111" s="47" t="s">
        <v>57</v>
      </c>
      <c r="B111" s="48"/>
      <c r="G111" s="60" t="str">
        <f>IF(A111="Plan",SUMIF('Control de pagos'!B:B,Descripción!B111,'Control de pagos'!D:D),"")</f>
        <v/>
      </c>
      <c r="H111" s="60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1" t="str">
        <f t="shared" si="2"/>
        <v/>
      </c>
    </row>
    <row r="112" spans="1:9">
      <c r="A112" s="47" t="s">
        <v>45</v>
      </c>
      <c r="B112" s="49"/>
      <c r="G112" s="60" t="str">
        <f>IF(A112="Plan",SUMIF('Control de pagos'!B:B,Descripción!B112,'Control de pagos'!D:D),"")</f>
        <v/>
      </c>
      <c r="H112" s="60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1" t="str">
        <f t="shared" si="2"/>
        <v/>
      </c>
    </row>
    <row r="113" spans="1:9">
      <c r="A113" s="47" t="s">
        <v>46</v>
      </c>
      <c r="B113" s="49"/>
      <c r="G113" s="60" t="str">
        <f>IF(A113="Plan",SUMIF('Control de pagos'!B:B,Descripción!B113,'Control de pagos'!D:D),"")</f>
        <v/>
      </c>
      <c r="H113" s="60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1" t="str">
        <f t="shared" si="2"/>
        <v/>
      </c>
    </row>
    <row r="114" spans="1:9">
      <c r="A114" s="47" t="s">
        <v>47</v>
      </c>
      <c r="B114" s="50"/>
      <c r="G114" s="60" t="str">
        <f>IF(A114="Plan",SUMIF('Control de pagos'!B:B,Descripción!B114,'Control de pagos'!D:D),"")</f>
        <v/>
      </c>
      <c r="H114" s="60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1" t="str">
        <f t="shared" si="2"/>
        <v/>
      </c>
    </row>
    <row r="115" spans="1:9">
      <c r="G115" s="60" t="str">
        <f>IF(A115="Plan",SUMIF('Control de pagos'!B:B,Descripción!B115,'Control de pagos'!D:D),"")</f>
        <v/>
      </c>
      <c r="H115" s="60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1" t="str">
        <f t="shared" si="2"/>
        <v/>
      </c>
    </row>
    <row r="116" spans="1:9">
      <c r="A116" s="51" t="s">
        <v>48</v>
      </c>
      <c r="B116" s="51" t="s">
        <v>49</v>
      </c>
      <c r="C116" s="51" t="s">
        <v>50</v>
      </c>
      <c r="D116" s="51" t="s">
        <v>51</v>
      </c>
      <c r="E116" s="51"/>
      <c r="G116" s="60" t="str">
        <f>IF(A116="Plan",SUMIF('Control de pagos'!B:B,Descripción!B116,'Control de pagos'!D:D),"")</f>
        <v/>
      </c>
      <c r="H116" s="60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1" t="str">
        <f t="shared" si="2"/>
        <v/>
      </c>
    </row>
    <row r="117" spans="1:9">
      <c r="A117" s="51" t="s">
        <v>52</v>
      </c>
      <c r="B117" s="51"/>
      <c r="C117" s="51"/>
      <c r="D117" s="51"/>
      <c r="E117" s="51"/>
      <c r="G117" s="60" t="str">
        <f>IF(A117="Plan",SUMIF('Control de pagos'!B:B,Descripción!B117,'Control de pagos'!D:D),"")</f>
        <v/>
      </c>
      <c r="H117" s="60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1" t="str">
        <f t="shared" si="2"/>
        <v/>
      </c>
    </row>
    <row r="118" spans="1:9">
      <c r="A118" s="51" t="s">
        <v>53</v>
      </c>
      <c r="B118" s="52"/>
      <c r="C118" s="51"/>
      <c r="D118" s="53"/>
      <c r="E118" s="53"/>
      <c r="G118" s="60" t="str">
        <f>IF(A118="Plan",SUMIF('Control de pagos'!B:B,Descripción!B118,'Control de pagos'!D:D),"")</f>
        <v/>
      </c>
      <c r="H118" s="60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1" t="str">
        <f t="shared" si="2"/>
        <v/>
      </c>
    </row>
    <row r="119" spans="1:9">
      <c r="A119" s="51" t="s">
        <v>54</v>
      </c>
      <c r="B119" s="52"/>
      <c r="C119" s="51"/>
      <c r="D119" s="51"/>
      <c r="E119" s="51"/>
      <c r="G119" s="60" t="str">
        <f>IF(A119="Plan",SUMIF('Control de pagos'!B:B,Descripción!B119,'Control de pagos'!D:D),"")</f>
        <v/>
      </c>
      <c r="H119" s="60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1" t="str">
        <f t="shared" si="2"/>
        <v/>
      </c>
    </row>
    <row r="120" spans="1:9">
      <c r="A120" s="51" t="s">
        <v>55</v>
      </c>
      <c r="B120" s="52"/>
      <c r="C120" s="51"/>
      <c r="D120" s="51"/>
      <c r="E120" s="51"/>
      <c r="G120" s="60" t="str">
        <f>IF(A120="Plan",SUMIF('Control de pagos'!B:B,Descripción!B120,'Control de pagos'!D:D),"")</f>
        <v/>
      </c>
      <c r="H120" s="60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1" t="str">
        <f t="shared" si="2"/>
        <v/>
      </c>
    </row>
    <row r="121" spans="1:9">
      <c r="A121" s="51" t="s">
        <v>56</v>
      </c>
      <c r="B121" s="52"/>
      <c r="C121" s="51"/>
      <c r="D121" s="51"/>
      <c r="E121" s="51"/>
      <c r="G121" s="60" t="str">
        <f>IF(A121="Plan",SUMIF('Control de pagos'!B:B,Descripción!B121,'Control de pagos'!D:D),"")</f>
        <v/>
      </c>
      <c r="H121" s="60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1" t="str">
        <f t="shared" si="2"/>
        <v/>
      </c>
    </row>
    <row r="122" spans="1:9">
      <c r="G122" s="60" t="str">
        <f>IF(A122="Plan",SUMIF('Control de pagos'!B:B,Descripción!B122,'Control de pagos'!D:D),"")</f>
        <v/>
      </c>
      <c r="H122" s="60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1" t="str">
        <f t="shared" si="2"/>
        <v/>
      </c>
    </row>
    <row r="123" spans="1:9">
      <c r="A123" s="46" t="s">
        <v>18</v>
      </c>
      <c r="B123" s="148"/>
      <c r="C123" s="148"/>
      <c r="D123" s="148"/>
      <c r="E123" s="148"/>
      <c r="G123" s="60">
        <f>IF(A123="Plan",SUMIF('Control de pagos'!B:B,Descripción!B123,'Control de pagos'!D:D),"")</f>
        <v>0</v>
      </c>
      <c r="H123" s="60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1">
        <f t="shared" si="2"/>
        <v>0</v>
      </c>
    </row>
    <row r="124" spans="1:9">
      <c r="A124" s="47" t="s">
        <v>57</v>
      </c>
      <c r="B124" s="48"/>
      <c r="G124" s="60" t="str">
        <f>IF(A124="Plan",SUMIF('Control de pagos'!B:B,Descripción!B124,'Control de pagos'!D:D),"")</f>
        <v/>
      </c>
      <c r="H124" s="60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1" t="str">
        <f t="shared" si="2"/>
        <v/>
      </c>
    </row>
    <row r="125" spans="1:9">
      <c r="A125" s="47" t="s">
        <v>45</v>
      </c>
      <c r="B125" s="49"/>
      <c r="G125" s="60" t="str">
        <f>IF(A125="Plan",SUMIF('Control de pagos'!B:B,Descripción!B125,'Control de pagos'!D:D),"")</f>
        <v/>
      </c>
      <c r="H125" s="60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1" t="str">
        <f t="shared" si="2"/>
        <v/>
      </c>
    </row>
    <row r="126" spans="1:9">
      <c r="A126" s="47" t="s">
        <v>46</v>
      </c>
      <c r="B126" s="49"/>
      <c r="G126" s="60" t="str">
        <f>IF(A126="Plan",SUMIF('Control de pagos'!B:B,Descripción!B126,'Control de pagos'!D:D),"")</f>
        <v/>
      </c>
      <c r="H126" s="60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1" t="str">
        <f t="shared" si="2"/>
        <v/>
      </c>
    </row>
    <row r="127" spans="1:9">
      <c r="A127" s="47" t="s">
        <v>47</v>
      </c>
      <c r="B127" s="50"/>
      <c r="G127" s="60" t="str">
        <f>IF(A127="Plan",SUMIF('Control de pagos'!B:B,Descripción!B127,'Control de pagos'!D:D),"")</f>
        <v/>
      </c>
      <c r="H127" s="60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1" t="str">
        <f t="shared" si="2"/>
        <v/>
      </c>
    </row>
    <row r="128" spans="1:9">
      <c r="G128" s="60" t="str">
        <f>IF(A128="Plan",SUMIF('Control de pagos'!B:B,Descripción!B128,'Control de pagos'!D:D),"")</f>
        <v/>
      </c>
      <c r="H128" s="60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1" t="str">
        <f t="shared" si="2"/>
        <v/>
      </c>
    </row>
    <row r="129" spans="1:9">
      <c r="A129" s="51" t="s">
        <v>48</v>
      </c>
      <c r="B129" s="51" t="s">
        <v>49</v>
      </c>
      <c r="C129" s="51" t="s">
        <v>50</v>
      </c>
      <c r="D129" s="51" t="s">
        <v>51</v>
      </c>
      <c r="E129" s="51"/>
      <c r="G129" s="60" t="str">
        <f>IF(A129="Plan",SUMIF('Control de pagos'!B:B,Descripción!B129,'Control de pagos'!D:D),"")</f>
        <v/>
      </c>
      <c r="H129" s="60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1" t="str">
        <f t="shared" si="2"/>
        <v/>
      </c>
    </row>
    <row r="130" spans="1:9">
      <c r="A130" s="51" t="s">
        <v>52</v>
      </c>
      <c r="B130" s="51"/>
      <c r="C130" s="51"/>
      <c r="D130" s="51"/>
      <c r="E130" s="51"/>
      <c r="G130" s="60" t="str">
        <f>IF(A130="Plan",SUMIF('Control de pagos'!B:B,Descripción!B130,'Control de pagos'!D:D),"")</f>
        <v/>
      </c>
      <c r="H130" s="60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1" t="str">
        <f t="shared" si="2"/>
        <v/>
      </c>
    </row>
    <row r="131" spans="1:9">
      <c r="A131" s="51" t="s">
        <v>53</v>
      </c>
      <c r="B131" s="52"/>
      <c r="C131" s="51"/>
      <c r="D131" s="53"/>
      <c r="E131" s="53"/>
      <c r="G131" s="60" t="str">
        <f>IF(A131="Plan",SUMIF('Control de pagos'!B:B,Descripción!B131,'Control de pagos'!D:D),"")</f>
        <v/>
      </c>
      <c r="H131" s="60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1" t="str">
        <f t="shared" si="2"/>
        <v/>
      </c>
    </row>
    <row r="132" spans="1:9">
      <c r="A132" s="51" t="s">
        <v>54</v>
      </c>
      <c r="B132" s="52"/>
      <c r="C132" s="51"/>
      <c r="D132" s="51"/>
      <c r="E132" s="51"/>
      <c r="G132" s="60" t="str">
        <f>IF(A132="Plan",SUMIF('Control de pagos'!B:B,Descripción!B132,'Control de pagos'!D:D),"")</f>
        <v/>
      </c>
      <c r="H132" s="60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1" t="str">
        <f t="shared" si="2"/>
        <v/>
      </c>
    </row>
    <row r="133" spans="1:9">
      <c r="A133" s="51" t="s">
        <v>55</v>
      </c>
      <c r="B133" s="52"/>
      <c r="C133" s="51"/>
      <c r="D133" s="51"/>
      <c r="E133" s="51"/>
      <c r="G133" s="60" t="str">
        <f>IF(A133="Plan",SUMIF('Control de pagos'!B:B,Descripción!B133,'Control de pagos'!D:D),"")</f>
        <v/>
      </c>
      <c r="H133" s="60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1" t="str">
        <f t="shared" si="2"/>
        <v/>
      </c>
    </row>
    <row r="134" spans="1:9">
      <c r="A134" s="51" t="s">
        <v>56</v>
      </c>
      <c r="B134" s="52"/>
      <c r="C134" s="51"/>
      <c r="D134" s="51"/>
      <c r="E134" s="51"/>
      <c r="G134" s="60" t="str">
        <f>IF(A134="Plan",SUMIF('Control de pagos'!B:B,Descripción!B134,'Control de pagos'!D:D),"")</f>
        <v/>
      </c>
      <c r="H134" s="60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1" t="str">
        <f t="shared" si="2"/>
        <v/>
      </c>
    </row>
    <row r="135" spans="1:9">
      <c r="G135" s="60" t="str">
        <f>IF(A135="Plan",SUMIF('Control de pagos'!B:B,Descripción!B135,'Control de pagos'!D:D),"")</f>
        <v/>
      </c>
      <c r="H135" s="60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1" t="str">
        <f t="shared" si="2"/>
        <v/>
      </c>
    </row>
    <row r="136" spans="1:9">
      <c r="A136" s="46" t="s">
        <v>18</v>
      </c>
      <c r="B136" s="148"/>
      <c r="C136" s="148"/>
      <c r="D136" s="148"/>
      <c r="E136" s="148"/>
      <c r="G136" s="60">
        <f>IF(A136="Plan",SUMIF('Control de pagos'!B:B,Descripción!B136,'Control de pagos'!D:D),"")</f>
        <v>0</v>
      </c>
      <c r="H136" s="60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1">
        <f t="shared" si="2"/>
        <v>0</v>
      </c>
    </row>
    <row r="137" spans="1:9">
      <c r="A137" s="47" t="s">
        <v>57</v>
      </c>
      <c r="B137" s="48"/>
      <c r="G137" s="60" t="str">
        <f>IF(A137="Plan",SUMIF('Control de pagos'!B:B,Descripción!B137,'Control de pagos'!D:D),"")</f>
        <v/>
      </c>
      <c r="H137" s="60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1" t="str">
        <f t="shared" si="2"/>
        <v/>
      </c>
    </row>
    <row r="138" spans="1:9">
      <c r="A138" s="47" t="s">
        <v>45</v>
      </c>
      <c r="B138" s="49"/>
      <c r="G138" s="60" t="str">
        <f>IF(A138="Plan",SUMIF('Control de pagos'!B:B,Descripción!B138,'Control de pagos'!D:D),"")</f>
        <v/>
      </c>
      <c r="H138" s="60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1" t="str">
        <f t="shared" si="2"/>
        <v/>
      </c>
    </row>
    <row r="139" spans="1:9">
      <c r="A139" s="47" t="s">
        <v>46</v>
      </c>
      <c r="B139" s="49"/>
      <c r="G139" s="60" t="str">
        <f>IF(A139="Plan",SUMIF('Control de pagos'!B:B,Descripción!B139,'Control de pagos'!D:D),"")</f>
        <v/>
      </c>
      <c r="H139" s="60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1" t="str">
        <f t="shared" si="2"/>
        <v/>
      </c>
    </row>
    <row r="140" spans="1:9">
      <c r="A140" s="47" t="s">
        <v>47</v>
      </c>
      <c r="B140" s="50"/>
      <c r="G140" s="60" t="str">
        <f>IF(A140="Plan",SUMIF('Control de pagos'!B:B,Descripción!B140,'Control de pagos'!D:D),"")</f>
        <v/>
      </c>
      <c r="H140" s="60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1" t="str">
        <f t="shared" si="2"/>
        <v/>
      </c>
    </row>
    <row r="141" spans="1:9">
      <c r="G141" s="60" t="str">
        <f>IF(A141="Plan",SUMIF('Control de pagos'!B:B,Descripción!B141,'Control de pagos'!D:D),"")</f>
        <v/>
      </c>
      <c r="H141" s="60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1" t="str">
        <f t="shared" si="2"/>
        <v/>
      </c>
    </row>
    <row r="142" spans="1:9">
      <c r="A142" s="51" t="s">
        <v>48</v>
      </c>
      <c r="B142" s="51" t="s">
        <v>49</v>
      </c>
      <c r="C142" s="51" t="s">
        <v>50</v>
      </c>
      <c r="D142" s="51" t="s">
        <v>51</v>
      </c>
      <c r="E142" s="51"/>
      <c r="G142" s="60" t="str">
        <f>IF(A142="Plan",SUMIF('Control de pagos'!B:B,Descripción!B142,'Control de pagos'!D:D),"")</f>
        <v/>
      </c>
      <c r="H142" s="60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1" t="str">
        <f t="shared" si="2"/>
        <v/>
      </c>
    </row>
    <row r="143" spans="1:9">
      <c r="A143" s="51" t="s">
        <v>52</v>
      </c>
      <c r="B143" s="51"/>
      <c r="C143" s="51"/>
      <c r="D143" s="51"/>
      <c r="E143" s="51"/>
      <c r="G143" s="60" t="str">
        <f>IF(A143="Plan",SUMIF('Control de pagos'!B:B,Descripción!B143,'Control de pagos'!D:D),"")</f>
        <v/>
      </c>
      <c r="H143" s="60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1" t="str">
        <f t="shared" si="2"/>
        <v/>
      </c>
    </row>
    <row r="144" spans="1:9">
      <c r="A144" s="51" t="s">
        <v>53</v>
      </c>
      <c r="B144" s="52"/>
      <c r="C144" s="51"/>
      <c r="D144" s="53"/>
      <c r="E144" s="53"/>
      <c r="G144" s="60" t="str">
        <f>IF(A144="Plan",SUMIF('Control de pagos'!B:B,Descripción!B144,'Control de pagos'!D:D),"")</f>
        <v/>
      </c>
      <c r="H144" s="60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1" t="str">
        <f t="shared" si="2"/>
        <v/>
      </c>
    </row>
    <row r="145" spans="1:9">
      <c r="A145" s="51" t="s">
        <v>54</v>
      </c>
      <c r="B145" s="52"/>
      <c r="C145" s="51"/>
      <c r="D145" s="51"/>
      <c r="E145" s="51"/>
      <c r="G145" s="60" t="str">
        <f>IF(A145="Plan",SUMIF('Control de pagos'!B:B,Descripción!B145,'Control de pagos'!D:D),"")</f>
        <v/>
      </c>
      <c r="H145" s="60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1" t="str">
        <f t="shared" si="2"/>
        <v/>
      </c>
    </row>
    <row r="146" spans="1:9">
      <c r="A146" s="51" t="s">
        <v>55</v>
      </c>
      <c r="B146" s="52"/>
      <c r="C146" s="51"/>
      <c r="D146" s="51"/>
      <c r="E146" s="51"/>
      <c r="G146" s="60" t="str">
        <f>IF(A146="Plan",SUMIF('Control de pagos'!B:B,Descripción!B146,'Control de pagos'!D:D),"")</f>
        <v/>
      </c>
      <c r="H146" s="60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1" t="str">
        <f t="shared" si="2"/>
        <v/>
      </c>
    </row>
    <row r="147" spans="1:9">
      <c r="A147" s="51" t="s">
        <v>56</v>
      </c>
      <c r="B147" s="52"/>
      <c r="C147" s="51"/>
      <c r="D147" s="51"/>
      <c r="E147" s="51"/>
      <c r="G147" s="60" t="str">
        <f>IF(A147="Plan",SUMIF('Control de pagos'!B:B,Descripción!B147,'Control de pagos'!D:D),"")</f>
        <v/>
      </c>
      <c r="H147" s="60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1" t="str">
        <f t="shared" si="2"/>
        <v/>
      </c>
    </row>
    <row r="148" spans="1:9">
      <c r="G148" s="60" t="str">
        <f>IF(A148="Plan",SUMIF('Control de pagos'!B:B,Descripción!B148,'Control de pagos'!D:D),"")</f>
        <v/>
      </c>
      <c r="H148" s="60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1" t="str">
        <f t="shared" ref="I148:I211" si="3">IF(G148="","",G148-H148)</f>
        <v/>
      </c>
    </row>
    <row r="149" spans="1:9">
      <c r="A149" s="46" t="s">
        <v>18</v>
      </c>
      <c r="B149" s="148"/>
      <c r="C149" s="148"/>
      <c r="D149" s="148"/>
      <c r="E149" s="148"/>
      <c r="G149" s="60">
        <f>IF(A149="Plan",SUMIF('Control de pagos'!B:B,Descripción!B149,'Control de pagos'!D:D),"")</f>
        <v>0</v>
      </c>
      <c r="H149" s="60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1">
        <f t="shared" si="3"/>
        <v>0</v>
      </c>
    </row>
    <row r="150" spans="1:9">
      <c r="A150" s="47" t="s">
        <v>57</v>
      </c>
      <c r="B150" s="48"/>
      <c r="G150" s="60" t="str">
        <f>IF(A150="Plan",SUMIF('Control de pagos'!B:B,Descripción!B150,'Control de pagos'!D:D),"")</f>
        <v/>
      </c>
      <c r="H150" s="60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1" t="str">
        <f t="shared" si="3"/>
        <v/>
      </c>
    </row>
    <row r="151" spans="1:9">
      <c r="A151" s="47" t="s">
        <v>45</v>
      </c>
      <c r="B151" s="49"/>
      <c r="G151" s="60" t="str">
        <f>IF(A151="Plan",SUMIF('Control de pagos'!B:B,Descripción!B151,'Control de pagos'!D:D),"")</f>
        <v/>
      </c>
      <c r="H151" s="60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1" t="str">
        <f t="shared" si="3"/>
        <v/>
      </c>
    </row>
    <row r="152" spans="1:9">
      <c r="A152" s="47" t="s">
        <v>46</v>
      </c>
      <c r="B152" s="49"/>
      <c r="G152" s="60" t="str">
        <f>IF(A152="Plan",SUMIF('Control de pagos'!B:B,Descripción!B152,'Control de pagos'!D:D),"")</f>
        <v/>
      </c>
      <c r="H152" s="60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1" t="str">
        <f t="shared" si="3"/>
        <v/>
      </c>
    </row>
    <row r="153" spans="1:9">
      <c r="A153" s="47" t="s">
        <v>47</v>
      </c>
      <c r="B153" s="50"/>
      <c r="G153" s="60" t="str">
        <f>IF(A153="Plan",SUMIF('Control de pagos'!B:B,Descripción!B153,'Control de pagos'!D:D),"")</f>
        <v/>
      </c>
      <c r="H153" s="60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1" t="str">
        <f t="shared" si="3"/>
        <v/>
      </c>
    </row>
    <row r="154" spans="1:9">
      <c r="G154" s="60" t="str">
        <f>IF(A154="Plan",SUMIF('Control de pagos'!B:B,Descripción!B154,'Control de pagos'!D:D),"")</f>
        <v/>
      </c>
      <c r="H154" s="60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1" t="str">
        <f t="shared" si="3"/>
        <v/>
      </c>
    </row>
    <row r="155" spans="1:9">
      <c r="A155" s="51" t="s">
        <v>48</v>
      </c>
      <c r="B155" s="51" t="s">
        <v>49</v>
      </c>
      <c r="C155" s="51" t="s">
        <v>50</v>
      </c>
      <c r="D155" s="51" t="s">
        <v>51</v>
      </c>
      <c r="E155" s="51"/>
      <c r="G155" s="60" t="str">
        <f>IF(A155="Plan",SUMIF('Control de pagos'!B:B,Descripción!B155,'Control de pagos'!D:D),"")</f>
        <v/>
      </c>
      <c r="H155" s="60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1" t="str">
        <f t="shared" si="3"/>
        <v/>
      </c>
    </row>
    <row r="156" spans="1:9">
      <c r="A156" s="51" t="s">
        <v>52</v>
      </c>
      <c r="B156" s="51"/>
      <c r="C156" s="51"/>
      <c r="D156" s="51"/>
      <c r="E156" s="51"/>
      <c r="G156" s="60" t="str">
        <f>IF(A156="Plan",SUMIF('Control de pagos'!B:B,Descripción!B156,'Control de pagos'!D:D),"")</f>
        <v/>
      </c>
      <c r="H156" s="60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1" t="str">
        <f t="shared" si="3"/>
        <v/>
      </c>
    </row>
    <row r="157" spans="1:9">
      <c r="A157" s="51" t="s">
        <v>53</v>
      </c>
      <c r="B157" s="52"/>
      <c r="C157" s="51"/>
      <c r="D157" s="53"/>
      <c r="E157" s="53"/>
      <c r="G157" s="60" t="str">
        <f>IF(A157="Plan",SUMIF('Control de pagos'!B:B,Descripción!B157,'Control de pagos'!D:D),"")</f>
        <v/>
      </c>
      <c r="H157" s="60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1" t="str">
        <f t="shared" si="3"/>
        <v/>
      </c>
    </row>
    <row r="158" spans="1:9">
      <c r="A158" s="51" t="s">
        <v>54</v>
      </c>
      <c r="B158" s="52"/>
      <c r="C158" s="51"/>
      <c r="D158" s="51"/>
      <c r="E158" s="51"/>
      <c r="G158" s="60" t="str">
        <f>IF(A158="Plan",SUMIF('Control de pagos'!B:B,Descripción!B158,'Control de pagos'!D:D),"")</f>
        <v/>
      </c>
      <c r="H158" s="60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1" t="str">
        <f t="shared" si="3"/>
        <v/>
      </c>
    </row>
    <row r="159" spans="1:9">
      <c r="A159" s="51" t="s">
        <v>55</v>
      </c>
      <c r="B159" s="52"/>
      <c r="C159" s="51"/>
      <c r="D159" s="51"/>
      <c r="E159" s="51"/>
      <c r="G159" s="60" t="str">
        <f>IF(A159="Plan",SUMIF('Control de pagos'!B:B,Descripción!B159,'Control de pagos'!D:D),"")</f>
        <v/>
      </c>
      <c r="H159" s="60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1" t="str">
        <f t="shared" si="3"/>
        <v/>
      </c>
    </row>
    <row r="160" spans="1:9">
      <c r="A160" s="51" t="s">
        <v>56</v>
      </c>
      <c r="B160" s="52"/>
      <c r="C160" s="51"/>
      <c r="D160" s="51"/>
      <c r="E160" s="51"/>
      <c r="G160" s="60" t="str">
        <f>IF(A160="Plan",SUMIF('Control de pagos'!B:B,Descripción!B160,'Control de pagos'!D:D),"")</f>
        <v/>
      </c>
      <c r="H160" s="60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1" t="str">
        <f t="shared" si="3"/>
        <v/>
      </c>
    </row>
    <row r="161" spans="7:9">
      <c r="G161" s="60" t="str">
        <f>IF(A161="Plan",SUMIF('Control de pagos'!B:B,Descripción!B161,'Control de pagos'!D:D),"")</f>
        <v/>
      </c>
      <c r="H161" s="60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1" t="str">
        <f t="shared" si="3"/>
        <v/>
      </c>
    </row>
    <row r="162" spans="7:9">
      <c r="G162" s="60" t="str">
        <f>IF(A162="Plan",SUMIF('Control de pagos'!B:B,Descripción!B162,'Control de pagos'!D:D),"")</f>
        <v/>
      </c>
      <c r="H162" s="60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1" t="str">
        <f t="shared" si="3"/>
        <v/>
      </c>
    </row>
    <row r="163" spans="7:9">
      <c r="G163" s="60" t="str">
        <f>IF(A163="Plan",SUMIF('Control de pagos'!B:B,Descripción!B163,'Control de pagos'!D:D),"")</f>
        <v/>
      </c>
      <c r="H163" s="60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1" t="str">
        <f t="shared" si="3"/>
        <v/>
      </c>
    </row>
    <row r="164" spans="7:9">
      <c r="G164" s="60" t="str">
        <f>IF(A164="Plan",SUMIF('Control de pagos'!B:B,Descripción!B164,'Control de pagos'!D:D),"")</f>
        <v/>
      </c>
      <c r="H164" s="60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1" t="str">
        <f t="shared" si="3"/>
        <v/>
      </c>
    </row>
    <row r="165" spans="7:9">
      <c r="G165" s="60" t="str">
        <f>IF(A165="Plan",SUMIF('Control de pagos'!B:B,Descripción!B165,'Control de pagos'!D:D),"")</f>
        <v/>
      </c>
      <c r="H165" s="60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1" t="str">
        <f t="shared" si="3"/>
        <v/>
      </c>
    </row>
    <row r="166" spans="7:9">
      <c r="G166" s="60" t="str">
        <f>IF(A166="Plan",SUMIF('Control de pagos'!B:B,Descripción!B166,'Control de pagos'!D:D),"")</f>
        <v/>
      </c>
      <c r="H166" s="60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1" t="str">
        <f t="shared" si="3"/>
        <v/>
      </c>
    </row>
    <row r="167" spans="7:9">
      <c r="G167" s="60" t="str">
        <f>IF(A167="Plan",SUMIF('Control de pagos'!B:B,Descripción!B167,'Control de pagos'!D:D),"")</f>
        <v/>
      </c>
      <c r="H167" s="60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1" t="str">
        <f t="shared" si="3"/>
        <v/>
      </c>
    </row>
    <row r="168" spans="7:9">
      <c r="G168" s="60" t="str">
        <f>IF(A168="Plan",SUMIF('Control de pagos'!B:B,Descripción!B168,'Control de pagos'!D:D),"")</f>
        <v/>
      </c>
      <c r="H168" s="60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1" t="str">
        <f t="shared" si="3"/>
        <v/>
      </c>
    </row>
    <row r="169" spans="7:9">
      <c r="G169" s="60" t="str">
        <f>IF(A169="Plan",SUMIF('Control de pagos'!B:B,Descripción!B169,'Control de pagos'!D:D),"")</f>
        <v/>
      </c>
      <c r="H169" s="60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1" t="str">
        <f t="shared" si="3"/>
        <v/>
      </c>
    </row>
    <row r="170" spans="7:9">
      <c r="G170" s="60" t="str">
        <f>IF(A170="Plan",SUMIF('Control de pagos'!B:B,Descripción!B170,'Control de pagos'!D:D),"")</f>
        <v/>
      </c>
      <c r="H170" s="60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1" t="str">
        <f t="shared" si="3"/>
        <v/>
      </c>
    </row>
    <row r="171" spans="7:9">
      <c r="G171" s="60" t="str">
        <f>IF(A171="Plan",SUMIF('Control de pagos'!B:B,Descripción!B171,'Control de pagos'!D:D),"")</f>
        <v/>
      </c>
      <c r="H171" s="60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1" t="str">
        <f t="shared" si="3"/>
        <v/>
      </c>
    </row>
    <row r="172" spans="7:9">
      <c r="G172" s="60" t="str">
        <f>IF(A172="Plan",SUMIF('Control de pagos'!B:B,Descripción!B172,'Control de pagos'!D:D),"")</f>
        <v/>
      </c>
      <c r="H172" s="60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1" t="str">
        <f t="shared" si="3"/>
        <v/>
      </c>
    </row>
    <row r="173" spans="7:9">
      <c r="G173" s="60" t="str">
        <f>IF(A173="Plan",SUMIF('Control de pagos'!B:B,Descripción!B173,'Control de pagos'!D:D),"")</f>
        <v/>
      </c>
      <c r="H173" s="60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1" t="str">
        <f t="shared" si="3"/>
        <v/>
      </c>
    </row>
    <row r="174" spans="7:9">
      <c r="G174" s="60" t="str">
        <f>IF(A174="Plan",SUMIF('Control de pagos'!B:B,Descripción!B174,'Control de pagos'!D:D),"")</f>
        <v/>
      </c>
      <c r="H174" s="60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1" t="str">
        <f t="shared" si="3"/>
        <v/>
      </c>
    </row>
    <row r="175" spans="7:9">
      <c r="G175" s="60" t="str">
        <f>IF(A175="Plan",SUMIF('Control de pagos'!B:B,Descripción!B175,'Control de pagos'!D:D),"")</f>
        <v/>
      </c>
      <c r="H175" s="60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1" t="str">
        <f t="shared" si="3"/>
        <v/>
      </c>
    </row>
    <row r="176" spans="7:9">
      <c r="G176" s="60" t="str">
        <f>IF(A176="Plan",SUMIF('Control de pagos'!B:B,Descripción!B176,'Control de pagos'!D:D),"")</f>
        <v/>
      </c>
      <c r="H176" s="60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1" t="str">
        <f t="shared" si="3"/>
        <v/>
      </c>
    </row>
    <row r="177" spans="7:9">
      <c r="G177" s="60" t="str">
        <f>IF(A177="Plan",SUMIF('Control de pagos'!B:B,Descripción!B177,'Control de pagos'!D:D),"")</f>
        <v/>
      </c>
      <c r="H177" s="60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1" t="str">
        <f t="shared" si="3"/>
        <v/>
      </c>
    </row>
    <row r="178" spans="7:9">
      <c r="G178" s="60" t="str">
        <f>IF(A178="Plan",SUMIF('Control de pagos'!B:B,Descripción!B178,'Control de pagos'!D:D),"")</f>
        <v/>
      </c>
      <c r="H178" s="60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1" t="str">
        <f t="shared" si="3"/>
        <v/>
      </c>
    </row>
    <row r="179" spans="7:9">
      <c r="G179" s="60" t="str">
        <f>IF(A179="Plan",SUMIF('Control de pagos'!B:B,Descripción!B179,'Control de pagos'!D:D),"")</f>
        <v/>
      </c>
      <c r="H179" s="60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1" t="str">
        <f t="shared" si="3"/>
        <v/>
      </c>
    </row>
    <row r="180" spans="7:9">
      <c r="G180" s="60" t="str">
        <f>IF(A180="Plan",SUMIF('Control de pagos'!B:B,Descripción!B180,'Control de pagos'!D:D),"")</f>
        <v/>
      </c>
      <c r="H180" s="60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1" t="str">
        <f t="shared" si="3"/>
        <v/>
      </c>
    </row>
    <row r="181" spans="7:9">
      <c r="G181" s="60" t="str">
        <f>IF(A181="Plan",SUMIF('Control de pagos'!B:B,Descripción!B181,'Control de pagos'!D:D),"")</f>
        <v/>
      </c>
      <c r="H181" s="60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1" t="str">
        <f t="shared" si="3"/>
        <v/>
      </c>
    </row>
    <row r="182" spans="7:9">
      <c r="G182" s="60" t="str">
        <f>IF(A182="Plan",SUMIF('Control de pagos'!B:B,Descripción!B182,'Control de pagos'!D:D),"")</f>
        <v/>
      </c>
      <c r="H182" s="60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1" t="str">
        <f t="shared" si="3"/>
        <v/>
      </c>
    </row>
    <row r="183" spans="7:9">
      <c r="G183" s="60" t="str">
        <f>IF(A183="Plan",SUMIF('Control de pagos'!B:B,Descripción!B183,'Control de pagos'!D:D),"")</f>
        <v/>
      </c>
      <c r="H183" s="60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1" t="str">
        <f t="shared" si="3"/>
        <v/>
      </c>
    </row>
    <row r="184" spans="7:9">
      <c r="G184" s="60" t="str">
        <f>IF(A184="Plan",SUMIF('Control de pagos'!B:B,Descripción!B184,'Control de pagos'!D:D),"")</f>
        <v/>
      </c>
      <c r="H184" s="60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1" t="str">
        <f t="shared" si="3"/>
        <v/>
      </c>
    </row>
    <row r="185" spans="7:9">
      <c r="G185" s="60" t="str">
        <f>IF(A185="Plan",SUMIF('Control de pagos'!B:B,Descripción!B185,'Control de pagos'!D:D),"")</f>
        <v/>
      </c>
      <c r="H185" s="60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1" t="str">
        <f t="shared" si="3"/>
        <v/>
      </c>
    </row>
    <row r="186" spans="7:9">
      <c r="G186" s="60" t="str">
        <f>IF(A186="Plan",SUMIF('Control de pagos'!B:B,Descripción!B186,'Control de pagos'!D:D),"")</f>
        <v/>
      </c>
      <c r="H186" s="60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1" t="str">
        <f t="shared" si="3"/>
        <v/>
      </c>
    </row>
    <row r="187" spans="7:9">
      <c r="G187" s="60" t="str">
        <f>IF(A187="Plan",SUMIF('Control de pagos'!B:B,Descripción!B187,'Control de pagos'!D:D),"")</f>
        <v/>
      </c>
      <c r="H187" s="60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1" t="str">
        <f t="shared" si="3"/>
        <v/>
      </c>
    </row>
    <row r="188" spans="7:9">
      <c r="G188" s="60" t="str">
        <f>IF(A188="Plan",SUMIF('Control de pagos'!B:B,Descripción!B188,'Control de pagos'!D:D),"")</f>
        <v/>
      </c>
      <c r="H188" s="60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1" t="str">
        <f t="shared" si="3"/>
        <v/>
      </c>
    </row>
    <row r="189" spans="7:9">
      <c r="G189" s="60" t="str">
        <f>IF(A189="Plan",SUMIF('Control de pagos'!B:B,Descripción!B189,'Control de pagos'!D:D),"")</f>
        <v/>
      </c>
      <c r="H189" s="60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1" t="str">
        <f t="shared" si="3"/>
        <v/>
      </c>
    </row>
    <row r="190" spans="7:9">
      <c r="G190" s="60" t="str">
        <f>IF(A190="Plan",SUMIF('Control de pagos'!B:B,Descripción!B190,'Control de pagos'!D:D),"")</f>
        <v/>
      </c>
      <c r="H190" s="60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1" t="str">
        <f t="shared" si="3"/>
        <v/>
      </c>
    </row>
    <row r="191" spans="7:9">
      <c r="G191" s="60" t="str">
        <f>IF(A191="Plan",SUMIF('Control de pagos'!B:B,Descripción!B191,'Control de pagos'!D:D),"")</f>
        <v/>
      </c>
      <c r="H191" s="60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1" t="str">
        <f t="shared" si="3"/>
        <v/>
      </c>
    </row>
    <row r="192" spans="7:9">
      <c r="G192" s="60" t="str">
        <f>IF(A192="Plan",SUMIF('Control de pagos'!B:B,Descripción!B192,'Control de pagos'!D:D),"")</f>
        <v/>
      </c>
      <c r="H192" s="60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1" t="str">
        <f t="shared" si="3"/>
        <v/>
      </c>
    </row>
    <row r="193" spans="7:9">
      <c r="G193" s="60" t="str">
        <f>IF(A193="Plan",SUMIF('Control de pagos'!B:B,Descripción!B193,'Control de pagos'!D:D),"")</f>
        <v/>
      </c>
      <c r="H193" s="60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1" t="str">
        <f t="shared" si="3"/>
        <v/>
      </c>
    </row>
    <row r="194" spans="7:9">
      <c r="G194" s="60" t="str">
        <f>IF(A194="Plan",SUMIF('Control de pagos'!B:B,Descripción!B194,'Control de pagos'!D:D),"")</f>
        <v/>
      </c>
      <c r="H194" s="60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1" t="str">
        <f t="shared" si="3"/>
        <v/>
      </c>
    </row>
    <row r="195" spans="7:9">
      <c r="G195" s="60" t="str">
        <f>IF(A195="Plan",SUMIF('Control de pagos'!B:B,Descripción!B195,'Control de pagos'!D:D),"")</f>
        <v/>
      </c>
      <c r="H195" s="60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1" t="str">
        <f t="shared" si="3"/>
        <v/>
      </c>
    </row>
    <row r="196" spans="7:9">
      <c r="G196" s="60" t="str">
        <f>IF(A196="Plan",SUMIF('Control de pagos'!B:B,Descripción!B196,'Control de pagos'!D:D),"")</f>
        <v/>
      </c>
      <c r="H196" s="60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1" t="str">
        <f t="shared" si="3"/>
        <v/>
      </c>
    </row>
    <row r="197" spans="7:9">
      <c r="G197" s="60" t="str">
        <f>IF(A197="Plan",SUMIF('Control de pagos'!B:B,Descripción!B197,'Control de pagos'!D:D),"")</f>
        <v/>
      </c>
      <c r="H197" s="60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1" t="str">
        <f t="shared" si="3"/>
        <v/>
      </c>
    </row>
    <row r="198" spans="7:9">
      <c r="G198" s="60" t="str">
        <f>IF(A198="Plan",SUMIF('Control de pagos'!B:B,Descripción!B198,'Control de pagos'!D:D),"")</f>
        <v/>
      </c>
      <c r="H198" s="60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1" t="str">
        <f t="shared" si="3"/>
        <v/>
      </c>
    </row>
    <row r="199" spans="7:9">
      <c r="G199" s="60" t="str">
        <f>IF(A199="Plan",SUMIF('Control de pagos'!B:B,Descripción!B199,'Control de pagos'!D:D),"")</f>
        <v/>
      </c>
      <c r="H199" s="60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1" t="str">
        <f t="shared" si="3"/>
        <v/>
      </c>
    </row>
    <row r="200" spans="7:9">
      <c r="G200" s="60" t="str">
        <f>IF(A200="Plan",SUMIF('Control de pagos'!B:B,Descripción!B200,'Control de pagos'!D:D),"")</f>
        <v/>
      </c>
      <c r="H200" s="60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1" t="str">
        <f t="shared" si="3"/>
        <v/>
      </c>
    </row>
    <row r="201" spans="7:9">
      <c r="G201" s="60" t="str">
        <f>IF(A201="Plan",SUMIF('Control de pagos'!B:B,Descripción!B201,'Control de pagos'!D:D),"")</f>
        <v/>
      </c>
      <c r="H201" s="60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1" t="str">
        <f t="shared" si="3"/>
        <v/>
      </c>
    </row>
    <row r="202" spans="7:9">
      <c r="G202" s="60" t="str">
        <f>IF(A202="Plan",SUMIF('Control de pagos'!B:B,Descripción!B202,'Control de pagos'!D:D),"")</f>
        <v/>
      </c>
      <c r="H202" s="60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1" t="str">
        <f t="shared" si="3"/>
        <v/>
      </c>
    </row>
    <row r="203" spans="7:9">
      <c r="G203" s="60" t="str">
        <f>IF(A203="Plan",SUMIF('Control de pagos'!B:B,Descripción!B203,'Control de pagos'!D:D),"")</f>
        <v/>
      </c>
      <c r="H203" s="60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1" t="str">
        <f t="shared" si="3"/>
        <v/>
      </c>
    </row>
    <row r="204" spans="7:9">
      <c r="G204" s="60" t="str">
        <f>IF(A204="Plan",SUMIF('Control de pagos'!B:B,Descripción!B204,'Control de pagos'!D:D),"")</f>
        <v/>
      </c>
      <c r="H204" s="60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1" t="str">
        <f t="shared" si="3"/>
        <v/>
      </c>
    </row>
    <row r="205" spans="7:9">
      <c r="G205" s="60" t="str">
        <f>IF(A205="Plan",SUMIF('Control de pagos'!B:B,Descripción!B205,'Control de pagos'!D:D),"")</f>
        <v/>
      </c>
      <c r="H205" s="60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1" t="str">
        <f t="shared" si="3"/>
        <v/>
      </c>
    </row>
    <row r="206" spans="7:9">
      <c r="G206" s="60" t="str">
        <f>IF(A206="Plan",SUMIF('Control de pagos'!B:B,Descripción!B206,'Control de pagos'!D:D),"")</f>
        <v/>
      </c>
      <c r="H206" s="60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1" t="str">
        <f t="shared" si="3"/>
        <v/>
      </c>
    </row>
    <row r="207" spans="7:9">
      <c r="G207" s="60" t="str">
        <f>IF(A207="Plan",SUMIF('Control de pagos'!B:B,Descripción!B207,'Control de pagos'!D:D),"")</f>
        <v/>
      </c>
      <c r="H207" s="60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1" t="str">
        <f t="shared" si="3"/>
        <v/>
      </c>
    </row>
    <row r="208" spans="7:9">
      <c r="G208" s="60" t="str">
        <f>IF(A208="Plan",SUMIF('Control de pagos'!B:B,Descripción!B208,'Control de pagos'!D:D),"")</f>
        <v/>
      </c>
      <c r="H208" s="60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1" t="str">
        <f t="shared" si="3"/>
        <v/>
      </c>
    </row>
    <row r="209" spans="7:9">
      <c r="G209" s="60" t="str">
        <f>IF(A209="Plan",SUMIF('Control de pagos'!B:B,Descripción!B209,'Control de pagos'!D:D),"")</f>
        <v/>
      </c>
      <c r="H209" s="60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1" t="str">
        <f t="shared" si="3"/>
        <v/>
      </c>
    </row>
    <row r="210" spans="7:9">
      <c r="G210" s="60" t="str">
        <f>IF(A210="Plan",SUMIF('Control de pagos'!B:B,Descripción!B210,'Control de pagos'!D:D),"")</f>
        <v/>
      </c>
      <c r="H210" s="60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1" t="str">
        <f t="shared" si="3"/>
        <v/>
      </c>
    </row>
    <row r="211" spans="7:9">
      <c r="G211" s="60" t="str">
        <f>IF(A211="Plan",SUMIF('Control de pagos'!B:B,Descripción!B211,'Control de pagos'!D:D),"")</f>
        <v/>
      </c>
      <c r="H211" s="60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1" t="str">
        <f t="shared" si="3"/>
        <v/>
      </c>
    </row>
    <row r="212" spans="7:9">
      <c r="G212" s="60" t="str">
        <f>IF(A212="Plan",SUMIF('Control de pagos'!B:B,Descripción!B212,'Control de pagos'!D:D),"")</f>
        <v/>
      </c>
      <c r="H212" s="60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1" t="str">
        <f t="shared" ref="I212:I275" si="4">IF(G212="","",G212-H212)</f>
        <v/>
      </c>
    </row>
    <row r="213" spans="7:9">
      <c r="G213" s="60" t="str">
        <f>IF(A213="Plan",SUMIF('Control de pagos'!B:B,Descripción!B213,'Control de pagos'!D:D),"")</f>
        <v/>
      </c>
      <c r="H213" s="60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1" t="str">
        <f t="shared" si="4"/>
        <v/>
      </c>
    </row>
    <row r="214" spans="7:9">
      <c r="G214" s="60" t="str">
        <f>IF(A214="Plan",SUMIF('Control de pagos'!B:B,Descripción!B214,'Control de pagos'!D:D),"")</f>
        <v/>
      </c>
      <c r="H214" s="60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1" t="str">
        <f t="shared" si="4"/>
        <v/>
      </c>
    </row>
    <row r="215" spans="7:9">
      <c r="G215" s="60" t="str">
        <f>IF(A215="Plan",SUMIF('Control de pagos'!B:B,Descripción!B215,'Control de pagos'!D:D),"")</f>
        <v/>
      </c>
      <c r="H215" s="60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1" t="str">
        <f t="shared" si="4"/>
        <v/>
      </c>
    </row>
    <row r="216" spans="7:9">
      <c r="G216" s="60" t="str">
        <f>IF(A216="Plan",SUMIF('Control de pagos'!B:B,Descripción!B216,'Control de pagos'!D:D),"")</f>
        <v/>
      </c>
      <c r="H216" s="60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1" t="str">
        <f t="shared" si="4"/>
        <v/>
      </c>
    </row>
    <row r="217" spans="7:9">
      <c r="G217" s="60" t="str">
        <f>IF(A217="Plan",SUMIF('Control de pagos'!B:B,Descripción!B217,'Control de pagos'!D:D),"")</f>
        <v/>
      </c>
      <c r="H217" s="60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1" t="str">
        <f t="shared" si="4"/>
        <v/>
      </c>
    </row>
    <row r="218" spans="7:9">
      <c r="G218" s="60" t="str">
        <f>IF(A218="Plan",SUMIF('Control de pagos'!B:B,Descripción!B218,'Control de pagos'!D:D),"")</f>
        <v/>
      </c>
      <c r="H218" s="60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1" t="str">
        <f t="shared" si="4"/>
        <v/>
      </c>
    </row>
    <row r="219" spans="7:9">
      <c r="G219" s="60" t="str">
        <f>IF(A219="Plan",SUMIF('Control de pagos'!B:B,Descripción!B219,'Control de pagos'!D:D),"")</f>
        <v/>
      </c>
      <c r="H219" s="60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1" t="str">
        <f t="shared" si="4"/>
        <v/>
      </c>
    </row>
    <row r="220" spans="7:9">
      <c r="G220" s="60" t="str">
        <f>IF(A220="Plan",SUMIF('Control de pagos'!B:B,Descripción!B220,'Control de pagos'!D:D),"")</f>
        <v/>
      </c>
      <c r="H220" s="60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1" t="str">
        <f t="shared" si="4"/>
        <v/>
      </c>
    </row>
    <row r="221" spans="7:9">
      <c r="G221" s="60" t="str">
        <f>IF(A221="Plan",SUMIF('Control de pagos'!B:B,Descripción!B221,'Control de pagos'!D:D),"")</f>
        <v/>
      </c>
      <c r="H221" s="60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1" t="str">
        <f t="shared" si="4"/>
        <v/>
      </c>
    </row>
    <row r="222" spans="7:9">
      <c r="G222" s="60" t="str">
        <f>IF(A222="Plan",SUMIF('Control de pagos'!B:B,Descripción!B222,'Control de pagos'!D:D),"")</f>
        <v/>
      </c>
      <c r="H222" s="60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1" t="str">
        <f t="shared" si="4"/>
        <v/>
      </c>
    </row>
    <row r="223" spans="7:9">
      <c r="G223" s="60" t="str">
        <f>IF(A223="Plan",SUMIF('Control de pagos'!B:B,Descripción!B223,'Control de pagos'!D:D),"")</f>
        <v/>
      </c>
      <c r="H223" s="60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1" t="str">
        <f t="shared" si="4"/>
        <v/>
      </c>
    </row>
    <row r="224" spans="7:9">
      <c r="G224" s="60" t="str">
        <f>IF(A224="Plan",SUMIF('Control de pagos'!B:B,Descripción!B224,'Control de pagos'!D:D),"")</f>
        <v/>
      </c>
      <c r="H224" s="60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1" t="str">
        <f t="shared" si="4"/>
        <v/>
      </c>
    </row>
    <row r="225" spans="7:9">
      <c r="G225" s="60" t="str">
        <f>IF(A225="Plan",SUMIF('Control de pagos'!B:B,Descripción!B225,'Control de pagos'!D:D),"")</f>
        <v/>
      </c>
      <c r="H225" s="60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1" t="str">
        <f t="shared" si="4"/>
        <v/>
      </c>
    </row>
    <row r="226" spans="7:9">
      <c r="G226" s="60" t="str">
        <f>IF(A226="Plan",SUMIF('Control de pagos'!B:B,Descripción!B226,'Control de pagos'!D:D),"")</f>
        <v/>
      </c>
      <c r="H226" s="60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1" t="str">
        <f t="shared" si="4"/>
        <v/>
      </c>
    </row>
    <row r="227" spans="7:9">
      <c r="G227" s="60" t="str">
        <f>IF(A227="Plan",SUMIF('Control de pagos'!B:B,Descripción!B227,'Control de pagos'!D:D),"")</f>
        <v/>
      </c>
      <c r="H227" s="60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1" t="str">
        <f t="shared" si="4"/>
        <v/>
      </c>
    </row>
    <row r="228" spans="7:9">
      <c r="G228" s="60" t="str">
        <f>IF(A228="Plan",SUMIF('Control de pagos'!B:B,Descripción!B228,'Control de pagos'!D:D),"")</f>
        <v/>
      </c>
      <c r="H228" s="60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1" t="str">
        <f t="shared" si="4"/>
        <v/>
      </c>
    </row>
    <row r="229" spans="7:9">
      <c r="G229" s="60" t="str">
        <f>IF(A229="Plan",SUMIF('Control de pagos'!B:B,Descripción!B229,'Control de pagos'!D:D),"")</f>
        <v/>
      </c>
      <c r="H229" s="60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1" t="str">
        <f t="shared" si="4"/>
        <v/>
      </c>
    </row>
    <row r="230" spans="7:9">
      <c r="G230" s="60" t="str">
        <f>IF(A230="Plan",SUMIF('Control de pagos'!B:B,Descripción!B230,'Control de pagos'!D:D),"")</f>
        <v/>
      </c>
      <c r="H230" s="60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1" t="str">
        <f t="shared" si="4"/>
        <v/>
      </c>
    </row>
    <row r="231" spans="7:9">
      <c r="G231" s="60" t="str">
        <f>IF(A231="Plan",SUMIF('Control de pagos'!B:B,Descripción!B231,'Control de pagos'!D:D),"")</f>
        <v/>
      </c>
      <c r="H231" s="60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1" t="str">
        <f t="shared" si="4"/>
        <v/>
      </c>
    </row>
    <row r="232" spans="7:9">
      <c r="G232" s="60" t="str">
        <f>IF(A232="Plan",SUMIF('Control de pagos'!B:B,Descripción!B232,'Control de pagos'!D:D),"")</f>
        <v/>
      </c>
      <c r="H232" s="60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1" t="str">
        <f t="shared" si="4"/>
        <v/>
      </c>
    </row>
    <row r="233" spans="7:9">
      <c r="G233" s="60" t="str">
        <f>IF(A233="Plan",SUMIF('Control de pagos'!B:B,Descripción!B233,'Control de pagos'!D:D),"")</f>
        <v/>
      </c>
      <c r="H233" s="60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1" t="str">
        <f t="shared" si="4"/>
        <v/>
      </c>
    </row>
    <row r="234" spans="7:9">
      <c r="G234" s="60" t="str">
        <f>IF(A234="Plan",SUMIF('Control de pagos'!B:B,Descripción!B234,'Control de pagos'!D:D),"")</f>
        <v/>
      </c>
      <c r="H234" s="60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1" t="str">
        <f t="shared" si="4"/>
        <v/>
      </c>
    </row>
    <row r="235" spans="7:9">
      <c r="G235" s="60" t="str">
        <f>IF(A235="Plan",SUMIF('Control de pagos'!B:B,Descripción!B235,'Control de pagos'!D:D),"")</f>
        <v/>
      </c>
      <c r="H235" s="60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1" t="str">
        <f t="shared" si="4"/>
        <v/>
      </c>
    </row>
    <row r="236" spans="7:9">
      <c r="G236" s="60" t="str">
        <f>IF(A236="Plan",SUMIF('Control de pagos'!B:B,Descripción!B236,'Control de pagos'!D:D),"")</f>
        <v/>
      </c>
      <c r="H236" s="60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1" t="str">
        <f t="shared" si="4"/>
        <v/>
      </c>
    </row>
    <row r="237" spans="7:9">
      <c r="G237" s="60" t="str">
        <f>IF(A237="Plan",SUMIF('Control de pagos'!B:B,Descripción!B237,'Control de pagos'!D:D),"")</f>
        <v/>
      </c>
      <c r="H237" s="60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1" t="str">
        <f t="shared" si="4"/>
        <v/>
      </c>
    </row>
    <row r="238" spans="7:9">
      <c r="G238" s="60" t="str">
        <f>IF(A238="Plan",SUMIF('Control de pagos'!B:B,Descripción!B238,'Control de pagos'!D:D),"")</f>
        <v/>
      </c>
      <c r="H238" s="60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1" t="str">
        <f t="shared" si="4"/>
        <v/>
      </c>
    </row>
    <row r="239" spans="7:9">
      <c r="G239" s="60" t="str">
        <f>IF(A239="Plan",SUMIF('Control de pagos'!B:B,Descripción!B239,'Control de pagos'!D:D),"")</f>
        <v/>
      </c>
      <c r="H239" s="60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1" t="str">
        <f t="shared" si="4"/>
        <v/>
      </c>
    </row>
    <row r="240" spans="7:9">
      <c r="G240" s="60" t="str">
        <f>IF(A240="Plan",SUMIF('Control de pagos'!B:B,Descripción!B240,'Control de pagos'!D:D),"")</f>
        <v/>
      </c>
      <c r="H240" s="60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1" t="str">
        <f t="shared" si="4"/>
        <v/>
      </c>
    </row>
    <row r="241" spans="7:9">
      <c r="G241" s="60" t="str">
        <f>IF(A241="Plan",SUMIF('Control de pagos'!B:B,Descripción!B241,'Control de pagos'!D:D),"")</f>
        <v/>
      </c>
      <c r="H241" s="60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1" t="str">
        <f t="shared" si="4"/>
        <v/>
      </c>
    </row>
    <row r="242" spans="7:9">
      <c r="G242" s="60" t="str">
        <f>IF(A242="Plan",SUMIF('Control de pagos'!B:B,Descripción!B242,'Control de pagos'!D:D),"")</f>
        <v/>
      </c>
      <c r="H242" s="60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1" t="str">
        <f t="shared" si="4"/>
        <v/>
      </c>
    </row>
    <row r="243" spans="7:9">
      <c r="G243" s="60" t="str">
        <f>IF(A243="Plan",SUMIF('Control de pagos'!B:B,Descripción!B243,'Control de pagos'!D:D),"")</f>
        <v/>
      </c>
      <c r="H243" s="60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1" t="str">
        <f t="shared" si="4"/>
        <v/>
      </c>
    </row>
    <row r="244" spans="7:9">
      <c r="G244" s="60" t="str">
        <f>IF(A244="Plan",SUMIF('Control de pagos'!B:B,Descripción!B244,'Control de pagos'!D:D),"")</f>
        <v/>
      </c>
      <c r="H244" s="60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1" t="str">
        <f t="shared" si="4"/>
        <v/>
      </c>
    </row>
    <row r="245" spans="7:9">
      <c r="G245" s="60" t="str">
        <f>IF(A245="Plan",SUMIF('Control de pagos'!B:B,Descripción!B245,'Control de pagos'!D:D),"")</f>
        <v/>
      </c>
      <c r="H245" s="60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1" t="str">
        <f t="shared" si="4"/>
        <v/>
      </c>
    </row>
    <row r="246" spans="7:9">
      <c r="G246" s="60" t="str">
        <f>IF(A246="Plan",SUMIF('Control de pagos'!B:B,Descripción!B246,'Control de pagos'!D:D),"")</f>
        <v/>
      </c>
      <c r="H246" s="60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1" t="str">
        <f t="shared" si="4"/>
        <v/>
      </c>
    </row>
    <row r="247" spans="7:9">
      <c r="G247" s="60" t="str">
        <f>IF(A247="Plan",SUMIF('Control de pagos'!B:B,Descripción!B247,'Control de pagos'!D:D),"")</f>
        <v/>
      </c>
      <c r="H247" s="60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1" t="str">
        <f t="shared" si="4"/>
        <v/>
      </c>
    </row>
    <row r="248" spans="7:9">
      <c r="G248" s="60" t="str">
        <f>IF(A248="Plan",SUMIF('Control de pagos'!B:B,Descripción!B248,'Control de pagos'!D:D),"")</f>
        <v/>
      </c>
      <c r="H248" s="60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1" t="str">
        <f t="shared" si="4"/>
        <v/>
      </c>
    </row>
    <row r="249" spans="7:9">
      <c r="G249" s="60" t="str">
        <f>IF(A249="Plan",SUMIF('Control de pagos'!B:B,Descripción!B249,'Control de pagos'!D:D),"")</f>
        <v/>
      </c>
      <c r="H249" s="60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1" t="str">
        <f t="shared" si="4"/>
        <v/>
      </c>
    </row>
    <row r="250" spans="7:9">
      <c r="G250" s="60" t="str">
        <f>IF(A250="Plan",SUMIF('Control de pagos'!B:B,Descripción!B250,'Control de pagos'!D:D),"")</f>
        <v/>
      </c>
      <c r="H250" s="60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1" t="str">
        <f t="shared" si="4"/>
        <v/>
      </c>
    </row>
    <row r="251" spans="7:9">
      <c r="G251" s="60" t="str">
        <f>IF(A251="Plan",SUMIF('Control de pagos'!B:B,Descripción!B251,'Control de pagos'!D:D),"")</f>
        <v/>
      </c>
      <c r="H251" s="60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1" t="str">
        <f t="shared" si="4"/>
        <v/>
      </c>
    </row>
    <row r="252" spans="7:9">
      <c r="G252" s="60" t="str">
        <f>IF(A252="Plan",SUMIF('Control de pagos'!B:B,Descripción!B252,'Control de pagos'!D:D),"")</f>
        <v/>
      </c>
      <c r="H252" s="60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1" t="str">
        <f t="shared" si="4"/>
        <v/>
      </c>
    </row>
    <row r="253" spans="7:9">
      <c r="G253" s="60" t="str">
        <f>IF(A253="Plan",SUMIF('Control de pagos'!B:B,Descripción!B253,'Control de pagos'!D:D),"")</f>
        <v/>
      </c>
      <c r="H253" s="60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1" t="str">
        <f t="shared" si="4"/>
        <v/>
      </c>
    </row>
    <row r="254" spans="7:9">
      <c r="G254" s="60" t="str">
        <f>IF(A254="Plan",SUMIF('Control de pagos'!B:B,Descripción!B254,'Control de pagos'!D:D),"")</f>
        <v/>
      </c>
      <c r="H254" s="60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1" t="str">
        <f t="shared" si="4"/>
        <v/>
      </c>
    </row>
    <row r="255" spans="7:9">
      <c r="G255" s="60" t="str">
        <f>IF(A255="Plan",SUMIF('Control de pagos'!B:B,Descripción!B255,'Control de pagos'!D:D),"")</f>
        <v/>
      </c>
      <c r="H255" s="60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1" t="str">
        <f t="shared" si="4"/>
        <v/>
      </c>
    </row>
    <row r="256" spans="7:9">
      <c r="G256" s="60" t="str">
        <f>IF(A256="Plan",SUMIF('Control de pagos'!B:B,Descripción!B256,'Control de pagos'!D:D),"")</f>
        <v/>
      </c>
      <c r="H256" s="60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1" t="str">
        <f t="shared" si="4"/>
        <v/>
      </c>
    </row>
    <row r="257" spans="7:9">
      <c r="G257" s="60" t="str">
        <f>IF(A257="Plan",SUMIF('Control de pagos'!B:B,Descripción!B257,'Control de pagos'!D:D),"")</f>
        <v/>
      </c>
      <c r="H257" s="60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1" t="str">
        <f t="shared" si="4"/>
        <v/>
      </c>
    </row>
    <row r="258" spans="7:9">
      <c r="G258" s="60" t="str">
        <f>IF(A258="Plan",SUMIF('Control de pagos'!B:B,Descripción!B258,'Control de pagos'!D:D),"")</f>
        <v/>
      </c>
      <c r="H258" s="60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1" t="str">
        <f t="shared" si="4"/>
        <v/>
      </c>
    </row>
    <row r="259" spans="7:9">
      <c r="G259" s="60" t="str">
        <f>IF(A259="Plan",SUMIF('Control de pagos'!B:B,Descripción!B259,'Control de pagos'!D:D),"")</f>
        <v/>
      </c>
      <c r="H259" s="60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1" t="str">
        <f t="shared" si="4"/>
        <v/>
      </c>
    </row>
    <row r="260" spans="7:9">
      <c r="G260" s="60" t="str">
        <f>IF(A260="Plan",SUMIF('Control de pagos'!B:B,Descripción!B260,'Control de pagos'!D:D),"")</f>
        <v/>
      </c>
      <c r="H260" s="60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1" t="str">
        <f t="shared" si="4"/>
        <v/>
      </c>
    </row>
    <row r="261" spans="7:9">
      <c r="G261" s="60" t="str">
        <f>IF(A261="Plan",SUMIF('Control de pagos'!B:B,Descripción!B261,'Control de pagos'!D:D),"")</f>
        <v/>
      </c>
      <c r="H261" s="60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1" t="str">
        <f t="shared" si="4"/>
        <v/>
      </c>
    </row>
    <row r="262" spans="7:9">
      <c r="G262" s="60" t="str">
        <f>IF(A262="Plan",SUMIF('Control de pagos'!B:B,Descripción!B262,'Control de pagos'!D:D),"")</f>
        <v/>
      </c>
      <c r="H262" s="60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1" t="str">
        <f t="shared" si="4"/>
        <v/>
      </c>
    </row>
    <row r="263" spans="7:9">
      <c r="G263" s="60" t="str">
        <f>IF(A263="Plan",SUMIF('Control de pagos'!B:B,Descripción!B263,'Control de pagos'!D:D),"")</f>
        <v/>
      </c>
      <c r="H263" s="60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1" t="str">
        <f t="shared" si="4"/>
        <v/>
      </c>
    </row>
    <row r="264" spans="7:9">
      <c r="G264" s="60" t="str">
        <f>IF(A264="Plan",SUMIF('Control de pagos'!B:B,Descripción!B264,'Control de pagos'!D:D),"")</f>
        <v/>
      </c>
      <c r="H264" s="60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1" t="str">
        <f t="shared" si="4"/>
        <v/>
      </c>
    </row>
    <row r="265" spans="7:9">
      <c r="G265" s="60" t="str">
        <f>IF(A265="Plan",SUMIF('Control de pagos'!B:B,Descripción!B265,'Control de pagos'!D:D),"")</f>
        <v/>
      </c>
      <c r="H265" s="60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1" t="str">
        <f t="shared" si="4"/>
        <v/>
      </c>
    </row>
    <row r="266" spans="7:9">
      <c r="G266" s="60" t="str">
        <f>IF(A266="Plan",SUMIF('Control de pagos'!B:B,Descripción!B266,'Control de pagos'!D:D),"")</f>
        <v/>
      </c>
      <c r="H266" s="60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1" t="str">
        <f t="shared" si="4"/>
        <v/>
      </c>
    </row>
    <row r="267" spans="7:9">
      <c r="G267" s="60" t="str">
        <f>IF(A267="Plan",SUMIF('Control de pagos'!B:B,Descripción!B267,'Control de pagos'!D:D),"")</f>
        <v/>
      </c>
      <c r="H267" s="60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1" t="str">
        <f t="shared" si="4"/>
        <v/>
      </c>
    </row>
    <row r="268" spans="7:9">
      <c r="G268" s="60" t="str">
        <f>IF(A268="Plan",SUMIF('Control de pagos'!B:B,Descripción!B268,'Control de pagos'!D:D),"")</f>
        <v/>
      </c>
      <c r="H268" s="60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1" t="str">
        <f t="shared" si="4"/>
        <v/>
      </c>
    </row>
    <row r="269" spans="7:9">
      <c r="G269" s="60" t="str">
        <f>IF(A269="Plan",SUMIF('Control de pagos'!B:B,Descripción!B269,'Control de pagos'!D:D),"")</f>
        <v/>
      </c>
      <c r="H269" s="60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1" t="str">
        <f t="shared" si="4"/>
        <v/>
      </c>
    </row>
    <row r="270" spans="7:9">
      <c r="G270" s="60" t="str">
        <f>IF(A270="Plan",SUMIF('Control de pagos'!B:B,Descripción!B270,'Control de pagos'!D:D),"")</f>
        <v/>
      </c>
      <c r="H270" s="60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1" t="str">
        <f t="shared" si="4"/>
        <v/>
      </c>
    </row>
    <row r="271" spans="7:9">
      <c r="G271" s="60" t="str">
        <f>IF(A271="Plan",SUMIF('Control de pagos'!B:B,Descripción!B271,'Control de pagos'!D:D),"")</f>
        <v/>
      </c>
      <c r="H271" s="60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1" t="str">
        <f t="shared" si="4"/>
        <v/>
      </c>
    </row>
    <row r="272" spans="7:9">
      <c r="G272" s="60" t="str">
        <f>IF(A272="Plan",SUMIF('Control de pagos'!B:B,Descripción!B272,'Control de pagos'!D:D),"")</f>
        <v/>
      </c>
      <c r="H272" s="60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1" t="str">
        <f t="shared" si="4"/>
        <v/>
      </c>
    </row>
    <row r="273" spans="7:9">
      <c r="G273" s="60" t="str">
        <f>IF(A273="Plan",SUMIF('Control de pagos'!B:B,Descripción!B273,'Control de pagos'!D:D),"")</f>
        <v/>
      </c>
      <c r="H273" s="60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1" t="str">
        <f t="shared" si="4"/>
        <v/>
      </c>
    </row>
    <row r="274" spans="7:9">
      <c r="G274" s="60" t="str">
        <f>IF(A274="Plan",SUMIF('Control de pagos'!B:B,Descripción!B274,'Control de pagos'!D:D),"")</f>
        <v/>
      </c>
      <c r="H274" s="60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1" t="str">
        <f t="shared" si="4"/>
        <v/>
      </c>
    </row>
    <row r="275" spans="7:9">
      <c r="G275" s="60" t="str">
        <f>IF(A275="Plan",SUMIF('Control de pagos'!B:B,Descripción!B275,'Control de pagos'!D:D),"")</f>
        <v/>
      </c>
      <c r="H275" s="60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1" t="str">
        <f t="shared" si="4"/>
        <v/>
      </c>
    </row>
    <row r="276" spans="7:9">
      <c r="G276" s="60" t="str">
        <f>IF(A276="Plan",SUMIF('Control de pagos'!B:B,Descripción!B276,'Control de pagos'!D:D),"")</f>
        <v/>
      </c>
      <c r="H276" s="60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1" t="str">
        <f t="shared" ref="I276:I339" si="5">IF(G276="","",G276-H276)</f>
        <v/>
      </c>
    </row>
    <row r="277" spans="7:9">
      <c r="G277" s="60" t="str">
        <f>IF(A277="Plan",SUMIF('Control de pagos'!B:B,Descripción!B277,'Control de pagos'!D:D),"")</f>
        <v/>
      </c>
      <c r="H277" s="60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1" t="str">
        <f t="shared" si="5"/>
        <v/>
      </c>
    </row>
    <row r="278" spans="7:9">
      <c r="G278" s="60" t="str">
        <f>IF(A278="Plan",SUMIF('Control de pagos'!B:B,Descripción!B278,'Control de pagos'!D:D),"")</f>
        <v/>
      </c>
      <c r="H278" s="60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1" t="str">
        <f t="shared" si="5"/>
        <v/>
      </c>
    </row>
    <row r="279" spans="7:9">
      <c r="G279" s="60" t="str">
        <f>IF(A279="Plan",SUMIF('Control de pagos'!B:B,Descripción!B279,'Control de pagos'!D:D),"")</f>
        <v/>
      </c>
      <c r="H279" s="60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1" t="str">
        <f t="shared" si="5"/>
        <v/>
      </c>
    </row>
    <row r="280" spans="7:9">
      <c r="G280" s="60" t="str">
        <f>IF(A280="Plan",SUMIF('Control de pagos'!B:B,Descripción!B280,'Control de pagos'!D:D),"")</f>
        <v/>
      </c>
      <c r="H280" s="60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1" t="str">
        <f t="shared" si="5"/>
        <v/>
      </c>
    </row>
    <row r="281" spans="7:9">
      <c r="G281" s="60" t="str">
        <f>IF(A281="Plan",SUMIF('Control de pagos'!B:B,Descripción!B281,'Control de pagos'!D:D),"")</f>
        <v/>
      </c>
      <c r="H281" s="60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1" t="str">
        <f t="shared" si="5"/>
        <v/>
      </c>
    </row>
    <row r="282" spans="7:9">
      <c r="G282" s="60" t="str">
        <f>IF(A282="Plan",SUMIF('Control de pagos'!B:B,Descripción!B282,'Control de pagos'!D:D),"")</f>
        <v/>
      </c>
      <c r="H282" s="60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1" t="str">
        <f t="shared" si="5"/>
        <v/>
      </c>
    </row>
    <row r="283" spans="7:9">
      <c r="G283" s="60" t="str">
        <f>IF(A283="Plan",SUMIF('Control de pagos'!B:B,Descripción!B283,'Control de pagos'!D:D),"")</f>
        <v/>
      </c>
      <c r="H283" s="60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1" t="str">
        <f t="shared" si="5"/>
        <v/>
      </c>
    </row>
    <row r="284" spans="7:9">
      <c r="G284" s="60" t="str">
        <f>IF(A284="Plan",SUMIF('Control de pagos'!B:B,Descripción!B284,'Control de pagos'!D:D),"")</f>
        <v/>
      </c>
      <c r="H284" s="60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1" t="str">
        <f t="shared" si="5"/>
        <v/>
      </c>
    </row>
    <row r="285" spans="7:9">
      <c r="G285" s="60" t="str">
        <f>IF(A285="Plan",SUMIF('Control de pagos'!B:B,Descripción!B285,'Control de pagos'!D:D),"")</f>
        <v/>
      </c>
      <c r="H285" s="60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1" t="str">
        <f t="shared" si="5"/>
        <v/>
      </c>
    </row>
    <row r="286" spans="7:9">
      <c r="G286" s="60" t="str">
        <f>IF(A286="Plan",SUMIF('Control de pagos'!B:B,Descripción!B286,'Control de pagos'!D:D),"")</f>
        <v/>
      </c>
      <c r="H286" s="60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1" t="str">
        <f t="shared" si="5"/>
        <v/>
      </c>
    </row>
    <row r="287" spans="7:9">
      <c r="G287" s="60" t="str">
        <f>IF(A287="Plan",SUMIF('Control de pagos'!B:B,Descripción!B287,'Control de pagos'!D:D),"")</f>
        <v/>
      </c>
      <c r="H287" s="60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1" t="str">
        <f t="shared" si="5"/>
        <v/>
      </c>
    </row>
    <row r="288" spans="7:9">
      <c r="G288" s="60" t="str">
        <f>IF(A288="Plan",SUMIF('Control de pagos'!B:B,Descripción!B288,'Control de pagos'!D:D),"")</f>
        <v/>
      </c>
      <c r="H288" s="60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1" t="str">
        <f t="shared" si="5"/>
        <v/>
      </c>
    </row>
    <row r="289" spans="7:9">
      <c r="G289" s="60" t="str">
        <f>IF(A289="Plan",SUMIF('Control de pagos'!B:B,Descripción!B289,'Control de pagos'!D:D),"")</f>
        <v/>
      </c>
      <c r="H289" s="60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1" t="str">
        <f t="shared" si="5"/>
        <v/>
      </c>
    </row>
    <row r="290" spans="7:9">
      <c r="G290" s="60" t="str">
        <f>IF(A290="Plan",SUMIF('Control de pagos'!B:B,Descripción!B290,'Control de pagos'!D:D),"")</f>
        <v/>
      </c>
      <c r="H290" s="60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1" t="str">
        <f t="shared" si="5"/>
        <v/>
      </c>
    </row>
    <row r="291" spans="7:9">
      <c r="G291" s="60" t="str">
        <f>IF(A291="Plan",SUMIF('Control de pagos'!B:B,Descripción!B291,'Control de pagos'!D:D),"")</f>
        <v/>
      </c>
      <c r="H291" s="60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1" t="str">
        <f t="shared" si="5"/>
        <v/>
      </c>
    </row>
    <row r="292" spans="7:9">
      <c r="G292" s="60" t="str">
        <f>IF(A292="Plan",SUMIF('Control de pagos'!B:B,Descripción!B292,'Control de pagos'!D:D),"")</f>
        <v/>
      </c>
      <c r="H292" s="60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1" t="str">
        <f t="shared" si="5"/>
        <v/>
      </c>
    </row>
    <row r="293" spans="7:9">
      <c r="G293" s="60" t="str">
        <f>IF(A293="Plan",SUMIF('Control de pagos'!B:B,Descripción!B293,'Control de pagos'!D:D),"")</f>
        <v/>
      </c>
      <c r="H293" s="60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1" t="str">
        <f t="shared" si="5"/>
        <v/>
      </c>
    </row>
    <row r="294" spans="7:9">
      <c r="G294" s="60" t="str">
        <f>IF(A294="Plan",SUMIF('Control de pagos'!B:B,Descripción!B294,'Control de pagos'!D:D),"")</f>
        <v/>
      </c>
      <c r="H294" s="60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1" t="str">
        <f t="shared" si="5"/>
        <v/>
      </c>
    </row>
    <row r="295" spans="7:9">
      <c r="G295" s="60" t="str">
        <f>IF(A295="Plan",SUMIF('Control de pagos'!B:B,Descripción!B295,'Control de pagos'!D:D),"")</f>
        <v/>
      </c>
      <c r="H295" s="60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1" t="str">
        <f t="shared" si="5"/>
        <v/>
      </c>
    </row>
    <row r="296" spans="7:9">
      <c r="G296" s="60" t="str">
        <f>IF(A296="Plan",SUMIF('Control de pagos'!B:B,Descripción!B296,'Control de pagos'!D:D),"")</f>
        <v/>
      </c>
      <c r="H296" s="60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1" t="str">
        <f t="shared" si="5"/>
        <v/>
      </c>
    </row>
    <row r="297" spans="7:9">
      <c r="G297" s="60" t="str">
        <f>IF(A297="Plan",SUMIF('Control de pagos'!B:B,Descripción!B297,'Control de pagos'!D:D),"")</f>
        <v/>
      </c>
      <c r="H297" s="60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1" t="str">
        <f t="shared" si="5"/>
        <v/>
      </c>
    </row>
    <row r="298" spans="7:9">
      <c r="G298" s="60" t="str">
        <f>IF(A298="Plan",SUMIF('Control de pagos'!B:B,Descripción!B298,'Control de pagos'!D:D),"")</f>
        <v/>
      </c>
      <c r="H298" s="60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1" t="str">
        <f t="shared" si="5"/>
        <v/>
      </c>
    </row>
    <row r="299" spans="7:9">
      <c r="G299" s="60" t="str">
        <f>IF(A299="Plan",SUMIF('Control de pagos'!B:B,Descripción!B299,'Control de pagos'!D:D),"")</f>
        <v/>
      </c>
      <c r="H299" s="60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1" t="str">
        <f t="shared" si="5"/>
        <v/>
      </c>
    </row>
    <row r="300" spans="7:9">
      <c r="G300" s="60" t="str">
        <f>IF(A300="Plan",SUMIF('Control de pagos'!B:B,Descripción!B300,'Control de pagos'!D:D),"")</f>
        <v/>
      </c>
      <c r="H300" s="60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1" t="str">
        <f t="shared" si="5"/>
        <v/>
      </c>
    </row>
    <row r="301" spans="7:9">
      <c r="G301" s="60" t="str">
        <f>IF(A301="Plan",SUMIF('Control de pagos'!B:B,Descripción!B301,'Control de pagos'!D:D),"")</f>
        <v/>
      </c>
      <c r="H301" s="60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1" t="str">
        <f t="shared" si="5"/>
        <v/>
      </c>
    </row>
    <row r="302" spans="7:9">
      <c r="G302" s="60" t="str">
        <f>IF(A302="Plan",SUMIF('Control de pagos'!B:B,Descripción!B302,'Control de pagos'!D:D),"")</f>
        <v/>
      </c>
      <c r="H302" s="60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1" t="str">
        <f t="shared" si="5"/>
        <v/>
      </c>
    </row>
    <row r="303" spans="7:9">
      <c r="G303" s="60" t="str">
        <f>IF(A303="Plan",SUMIF('Control de pagos'!B:B,Descripción!B303,'Control de pagos'!D:D),"")</f>
        <v/>
      </c>
      <c r="H303" s="60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1" t="str">
        <f t="shared" si="5"/>
        <v/>
      </c>
    </row>
    <row r="304" spans="7:9">
      <c r="G304" s="60" t="str">
        <f>IF(A304="Plan",SUMIF('Control de pagos'!B:B,Descripción!B304,'Control de pagos'!D:D),"")</f>
        <v/>
      </c>
      <c r="H304" s="60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1" t="str">
        <f t="shared" si="5"/>
        <v/>
      </c>
    </row>
    <row r="305" spans="7:9">
      <c r="G305" s="60" t="str">
        <f>IF(A305="Plan",SUMIF('Control de pagos'!B:B,Descripción!B305,'Control de pagos'!D:D),"")</f>
        <v/>
      </c>
      <c r="H305" s="60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1" t="str">
        <f t="shared" si="5"/>
        <v/>
      </c>
    </row>
    <row r="306" spans="7:9">
      <c r="G306" s="60" t="str">
        <f>IF(A306="Plan",SUMIF('Control de pagos'!B:B,Descripción!B306,'Control de pagos'!D:D),"")</f>
        <v/>
      </c>
      <c r="H306" s="60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1" t="str">
        <f t="shared" si="5"/>
        <v/>
      </c>
    </row>
    <row r="307" spans="7:9">
      <c r="G307" s="60" t="str">
        <f>IF(A307="Plan",SUMIF('Control de pagos'!B:B,Descripción!B307,'Control de pagos'!D:D),"")</f>
        <v/>
      </c>
      <c r="H307" s="60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1" t="str">
        <f t="shared" si="5"/>
        <v/>
      </c>
    </row>
    <row r="308" spans="7:9">
      <c r="G308" s="60" t="str">
        <f>IF(A308="Plan",SUMIF('Control de pagos'!B:B,Descripción!B308,'Control de pagos'!D:D),"")</f>
        <v/>
      </c>
      <c r="H308" s="60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1" t="str">
        <f t="shared" si="5"/>
        <v/>
      </c>
    </row>
    <row r="309" spans="7:9">
      <c r="G309" s="60" t="str">
        <f>IF(A309="Plan",SUMIF('Control de pagos'!B:B,Descripción!B309,'Control de pagos'!D:D),"")</f>
        <v/>
      </c>
      <c r="H309" s="60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1" t="str">
        <f t="shared" si="5"/>
        <v/>
      </c>
    </row>
    <row r="310" spans="7:9">
      <c r="G310" s="60" t="str">
        <f>IF(A310="Plan",SUMIF('Control de pagos'!B:B,Descripción!B310,'Control de pagos'!D:D),"")</f>
        <v/>
      </c>
      <c r="H310" s="60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1" t="str">
        <f t="shared" si="5"/>
        <v/>
      </c>
    </row>
    <row r="311" spans="7:9">
      <c r="G311" s="60" t="str">
        <f>IF(A311="Plan",SUMIF('Control de pagos'!B:B,Descripción!B311,'Control de pagos'!D:D),"")</f>
        <v/>
      </c>
      <c r="H311" s="60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1" t="str">
        <f t="shared" si="5"/>
        <v/>
      </c>
    </row>
    <row r="312" spans="7:9">
      <c r="G312" s="60" t="str">
        <f>IF(A312="Plan",SUMIF('Control de pagos'!B:B,Descripción!B312,'Control de pagos'!D:D),"")</f>
        <v/>
      </c>
      <c r="H312" s="60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1" t="str">
        <f t="shared" si="5"/>
        <v/>
      </c>
    </row>
    <row r="313" spans="7:9">
      <c r="G313" s="60" t="str">
        <f>IF(A313="Plan",SUMIF('Control de pagos'!B:B,Descripción!B313,'Control de pagos'!D:D),"")</f>
        <v/>
      </c>
      <c r="H313" s="60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1" t="str">
        <f t="shared" si="5"/>
        <v/>
      </c>
    </row>
    <row r="314" spans="7:9">
      <c r="G314" s="60" t="str">
        <f>IF(A314="Plan",SUMIF('Control de pagos'!B:B,Descripción!B314,'Control de pagos'!D:D),"")</f>
        <v/>
      </c>
      <c r="H314" s="60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1" t="str">
        <f t="shared" si="5"/>
        <v/>
      </c>
    </row>
    <row r="315" spans="7:9">
      <c r="G315" s="60" t="str">
        <f>IF(A315="Plan",SUMIF('Control de pagos'!B:B,Descripción!B315,'Control de pagos'!D:D),"")</f>
        <v/>
      </c>
      <c r="H315" s="60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1" t="str">
        <f t="shared" si="5"/>
        <v/>
      </c>
    </row>
    <row r="316" spans="7:9">
      <c r="G316" s="60" t="str">
        <f>IF(A316="Plan",SUMIF('Control de pagos'!B:B,Descripción!B316,'Control de pagos'!D:D),"")</f>
        <v/>
      </c>
      <c r="H316" s="60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1" t="str">
        <f t="shared" si="5"/>
        <v/>
      </c>
    </row>
    <row r="317" spans="7:9">
      <c r="G317" s="60" t="str">
        <f>IF(A317="Plan",SUMIF('Control de pagos'!B:B,Descripción!B317,'Control de pagos'!D:D),"")</f>
        <v/>
      </c>
      <c r="H317" s="60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1" t="str">
        <f t="shared" si="5"/>
        <v/>
      </c>
    </row>
    <row r="318" spans="7:9">
      <c r="G318" s="60" t="str">
        <f>IF(A318="Plan",SUMIF('Control de pagos'!B:B,Descripción!B318,'Control de pagos'!D:D),"")</f>
        <v/>
      </c>
      <c r="H318" s="60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1" t="str">
        <f t="shared" si="5"/>
        <v/>
      </c>
    </row>
    <row r="319" spans="7:9">
      <c r="G319" s="60" t="str">
        <f>IF(A319="Plan",SUMIF('Control de pagos'!B:B,Descripción!B319,'Control de pagos'!D:D),"")</f>
        <v/>
      </c>
      <c r="H319" s="60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1" t="str">
        <f t="shared" si="5"/>
        <v/>
      </c>
    </row>
    <row r="320" spans="7:9">
      <c r="G320" s="60" t="str">
        <f>IF(A320="Plan",SUMIF('Control de pagos'!B:B,Descripción!B320,'Control de pagos'!D:D),"")</f>
        <v/>
      </c>
      <c r="H320" s="60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1" t="str">
        <f t="shared" si="5"/>
        <v/>
      </c>
    </row>
    <row r="321" spans="7:9">
      <c r="G321" s="60" t="str">
        <f>IF(A321="Plan",SUMIF('Control de pagos'!B:B,Descripción!B321,'Control de pagos'!D:D),"")</f>
        <v/>
      </c>
      <c r="H321" s="60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1" t="str">
        <f t="shared" si="5"/>
        <v/>
      </c>
    </row>
    <row r="322" spans="7:9">
      <c r="G322" s="60" t="str">
        <f>IF(A322="Plan",SUMIF('Control de pagos'!B:B,Descripción!B322,'Control de pagos'!D:D),"")</f>
        <v/>
      </c>
      <c r="H322" s="60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1" t="str">
        <f t="shared" si="5"/>
        <v/>
      </c>
    </row>
    <row r="323" spans="7:9">
      <c r="G323" s="60" t="str">
        <f>IF(A323="Plan",SUMIF('Control de pagos'!B:B,Descripción!B323,'Control de pagos'!D:D),"")</f>
        <v/>
      </c>
      <c r="H323" s="60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1" t="str">
        <f t="shared" si="5"/>
        <v/>
      </c>
    </row>
    <row r="324" spans="7:9">
      <c r="G324" s="60" t="str">
        <f>IF(A324="Plan",SUMIF('Control de pagos'!B:B,Descripción!B324,'Control de pagos'!D:D),"")</f>
        <v/>
      </c>
      <c r="H324" s="60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1" t="str">
        <f t="shared" si="5"/>
        <v/>
      </c>
    </row>
    <row r="325" spans="7:9">
      <c r="G325" s="60" t="str">
        <f>IF(A325="Plan",SUMIF('Control de pagos'!B:B,Descripción!B325,'Control de pagos'!D:D),"")</f>
        <v/>
      </c>
      <c r="H325" s="60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1" t="str">
        <f t="shared" si="5"/>
        <v/>
      </c>
    </row>
    <row r="326" spans="7:9">
      <c r="G326" s="60" t="str">
        <f>IF(A326="Plan",SUMIF('Control de pagos'!B:B,Descripción!B326,'Control de pagos'!D:D),"")</f>
        <v/>
      </c>
      <c r="H326" s="60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1" t="str">
        <f t="shared" si="5"/>
        <v/>
      </c>
    </row>
    <row r="327" spans="7:9">
      <c r="G327" s="60" t="str">
        <f>IF(A327="Plan",SUMIF('Control de pagos'!B:B,Descripción!B327,'Control de pagos'!D:D),"")</f>
        <v/>
      </c>
      <c r="H327" s="60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1" t="str">
        <f t="shared" si="5"/>
        <v/>
      </c>
    </row>
    <row r="328" spans="7:9">
      <c r="G328" s="60" t="str">
        <f>IF(A328="Plan",SUMIF('Control de pagos'!B:B,Descripción!B328,'Control de pagos'!D:D),"")</f>
        <v/>
      </c>
      <c r="H328" s="60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1" t="str">
        <f t="shared" si="5"/>
        <v/>
      </c>
    </row>
    <row r="329" spans="7:9">
      <c r="G329" s="60" t="str">
        <f>IF(A329="Plan",SUMIF('Control de pagos'!B:B,Descripción!B329,'Control de pagos'!D:D),"")</f>
        <v/>
      </c>
      <c r="H329" s="60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1" t="str">
        <f t="shared" si="5"/>
        <v/>
      </c>
    </row>
    <row r="330" spans="7:9">
      <c r="G330" s="60" t="str">
        <f>IF(A330="Plan",SUMIF('Control de pagos'!B:B,Descripción!B330,'Control de pagos'!D:D),"")</f>
        <v/>
      </c>
      <c r="H330" s="60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1" t="str">
        <f t="shared" si="5"/>
        <v/>
      </c>
    </row>
    <row r="331" spans="7:9">
      <c r="G331" s="60" t="str">
        <f>IF(A331="Plan",SUMIF('Control de pagos'!B:B,Descripción!B331,'Control de pagos'!D:D),"")</f>
        <v/>
      </c>
      <c r="H331" s="60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1" t="str">
        <f t="shared" si="5"/>
        <v/>
      </c>
    </row>
    <row r="332" spans="7:9">
      <c r="G332" s="60" t="str">
        <f>IF(A332="Plan",SUMIF('Control de pagos'!B:B,Descripción!B332,'Control de pagos'!D:D),"")</f>
        <v/>
      </c>
      <c r="H332" s="60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1" t="str">
        <f t="shared" si="5"/>
        <v/>
      </c>
    </row>
    <row r="333" spans="7:9">
      <c r="G333" s="60" t="str">
        <f>IF(A333="Plan",SUMIF('Control de pagos'!B:B,Descripción!B333,'Control de pagos'!D:D),"")</f>
        <v/>
      </c>
      <c r="H333" s="60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1" t="str">
        <f t="shared" si="5"/>
        <v/>
      </c>
    </row>
    <row r="334" spans="7:9">
      <c r="G334" s="60" t="str">
        <f>IF(A334="Plan",SUMIF('Control de pagos'!B:B,Descripción!B334,'Control de pagos'!D:D),"")</f>
        <v/>
      </c>
      <c r="H334" s="60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1" t="str">
        <f t="shared" si="5"/>
        <v/>
      </c>
    </row>
    <row r="335" spans="7:9">
      <c r="G335" s="60" t="str">
        <f>IF(A335="Plan",SUMIF('Control de pagos'!B:B,Descripción!B335,'Control de pagos'!D:D),"")</f>
        <v/>
      </c>
      <c r="H335" s="60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1" t="str">
        <f t="shared" si="5"/>
        <v/>
      </c>
    </row>
    <row r="336" spans="7:9">
      <c r="G336" s="60" t="str">
        <f>IF(A336="Plan",SUMIF('Control de pagos'!B:B,Descripción!B336,'Control de pagos'!D:D),"")</f>
        <v/>
      </c>
      <c r="H336" s="60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1" t="str">
        <f t="shared" si="5"/>
        <v/>
      </c>
    </row>
    <row r="337" spans="7:9">
      <c r="G337" s="60" t="str">
        <f>IF(A337="Plan",SUMIF('Control de pagos'!B:B,Descripción!B337,'Control de pagos'!D:D),"")</f>
        <v/>
      </c>
      <c r="H337" s="60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1" t="str">
        <f t="shared" si="5"/>
        <v/>
      </c>
    </row>
    <row r="338" spans="7:9">
      <c r="G338" s="60" t="str">
        <f>IF(A338="Plan",SUMIF('Control de pagos'!B:B,Descripción!B338,'Control de pagos'!D:D),"")</f>
        <v/>
      </c>
      <c r="H338" s="60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1" t="str">
        <f t="shared" si="5"/>
        <v/>
      </c>
    </row>
    <row r="339" spans="7:9">
      <c r="G339" s="60" t="str">
        <f>IF(A339="Plan",SUMIF('Control de pagos'!B:B,Descripción!B339,'Control de pagos'!D:D),"")</f>
        <v/>
      </c>
      <c r="H339" s="60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1" t="str">
        <f t="shared" si="5"/>
        <v/>
      </c>
    </row>
    <row r="340" spans="7:9">
      <c r="G340" s="60" t="str">
        <f>IF(A340="Plan",SUMIF('Control de pagos'!B:B,Descripción!B340,'Control de pagos'!D:D),"")</f>
        <v/>
      </c>
      <c r="H340" s="60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1" t="str">
        <f t="shared" ref="I340:I403" si="6">IF(G340="","",G340-H340)</f>
        <v/>
      </c>
    </row>
    <row r="341" spans="7:9">
      <c r="G341" s="60" t="str">
        <f>IF(A341="Plan",SUMIF('Control de pagos'!B:B,Descripción!B341,'Control de pagos'!D:D),"")</f>
        <v/>
      </c>
      <c r="H341" s="60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1" t="str">
        <f t="shared" si="6"/>
        <v/>
      </c>
    </row>
    <row r="342" spans="7:9">
      <c r="G342" s="60" t="str">
        <f>IF(A342="Plan",SUMIF('Control de pagos'!B:B,Descripción!B342,'Control de pagos'!D:D),"")</f>
        <v/>
      </c>
      <c r="H342" s="60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1" t="str">
        <f t="shared" si="6"/>
        <v/>
      </c>
    </row>
    <row r="343" spans="7:9">
      <c r="G343" s="60" t="str">
        <f>IF(A343="Plan",SUMIF('Control de pagos'!B:B,Descripción!B343,'Control de pagos'!D:D),"")</f>
        <v/>
      </c>
      <c r="H343" s="60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1" t="str">
        <f t="shared" si="6"/>
        <v/>
      </c>
    </row>
    <row r="344" spans="7:9">
      <c r="G344" s="60" t="str">
        <f>IF(A344="Plan",SUMIF('Control de pagos'!B:B,Descripción!B344,'Control de pagos'!D:D),"")</f>
        <v/>
      </c>
      <c r="H344" s="60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1" t="str">
        <f t="shared" si="6"/>
        <v/>
      </c>
    </row>
    <row r="345" spans="7:9">
      <c r="G345" s="60" t="str">
        <f>IF(A345="Plan",SUMIF('Control de pagos'!B:B,Descripción!B345,'Control de pagos'!D:D),"")</f>
        <v/>
      </c>
      <c r="H345" s="60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1" t="str">
        <f t="shared" si="6"/>
        <v/>
      </c>
    </row>
    <row r="346" spans="7:9">
      <c r="G346" s="60" t="str">
        <f>IF(A346="Plan",SUMIF('Control de pagos'!B:B,Descripción!B346,'Control de pagos'!D:D),"")</f>
        <v/>
      </c>
      <c r="H346" s="60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1" t="str">
        <f t="shared" si="6"/>
        <v/>
      </c>
    </row>
    <row r="347" spans="7:9">
      <c r="G347" s="60" t="str">
        <f>IF(A347="Plan",SUMIF('Control de pagos'!B:B,Descripción!B347,'Control de pagos'!D:D),"")</f>
        <v/>
      </c>
      <c r="H347" s="60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1" t="str">
        <f t="shared" si="6"/>
        <v/>
      </c>
    </row>
    <row r="348" spans="7:9">
      <c r="G348" s="60" t="str">
        <f>IF(A348="Plan",SUMIF('Control de pagos'!B:B,Descripción!B348,'Control de pagos'!D:D),"")</f>
        <v/>
      </c>
      <c r="H348" s="60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1" t="str">
        <f t="shared" si="6"/>
        <v/>
      </c>
    </row>
    <row r="349" spans="7:9">
      <c r="G349" s="60" t="str">
        <f>IF(A349="Plan",SUMIF('Control de pagos'!B:B,Descripción!B349,'Control de pagos'!D:D),"")</f>
        <v/>
      </c>
      <c r="H349" s="60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1" t="str">
        <f t="shared" si="6"/>
        <v/>
      </c>
    </row>
    <row r="350" spans="7:9">
      <c r="G350" s="60" t="str">
        <f>IF(A350="Plan",SUMIF('Control de pagos'!B:B,Descripción!B350,'Control de pagos'!D:D),"")</f>
        <v/>
      </c>
      <c r="H350" s="60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1" t="str">
        <f t="shared" si="6"/>
        <v/>
      </c>
    </row>
    <row r="351" spans="7:9">
      <c r="G351" s="60" t="str">
        <f>IF(A351="Plan",SUMIF('Control de pagos'!B:B,Descripción!B351,'Control de pagos'!D:D),"")</f>
        <v/>
      </c>
      <c r="H351" s="60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1" t="str">
        <f t="shared" si="6"/>
        <v/>
      </c>
    </row>
    <row r="352" spans="7:9">
      <c r="G352" s="60" t="str">
        <f>IF(A352="Plan",SUMIF('Control de pagos'!B:B,Descripción!B352,'Control de pagos'!D:D),"")</f>
        <v/>
      </c>
      <c r="H352" s="60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1" t="str">
        <f t="shared" si="6"/>
        <v/>
      </c>
    </row>
    <row r="353" spans="7:9">
      <c r="G353" s="60" t="str">
        <f>IF(A353="Plan",SUMIF('Control de pagos'!B:B,Descripción!B353,'Control de pagos'!D:D),"")</f>
        <v/>
      </c>
      <c r="H353" s="60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1" t="str">
        <f t="shared" si="6"/>
        <v/>
      </c>
    </row>
    <row r="354" spans="7:9">
      <c r="G354" s="60" t="str">
        <f>IF(A354="Plan",SUMIF('Control de pagos'!B:B,Descripción!B354,'Control de pagos'!D:D),"")</f>
        <v/>
      </c>
      <c r="H354" s="60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1" t="str">
        <f t="shared" si="6"/>
        <v/>
      </c>
    </row>
    <row r="355" spans="7:9">
      <c r="G355" s="60" t="str">
        <f>IF(A355="Plan",SUMIF('Control de pagos'!B:B,Descripción!B355,'Control de pagos'!D:D),"")</f>
        <v/>
      </c>
      <c r="H355" s="60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1" t="str">
        <f t="shared" si="6"/>
        <v/>
      </c>
    </row>
    <row r="356" spans="7:9">
      <c r="G356" s="60" t="str">
        <f>IF(A356="Plan",SUMIF('Control de pagos'!B:B,Descripción!B356,'Control de pagos'!D:D),"")</f>
        <v/>
      </c>
      <c r="H356" s="60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1" t="str">
        <f t="shared" si="6"/>
        <v/>
      </c>
    </row>
    <row r="357" spans="7:9">
      <c r="G357" s="60" t="str">
        <f>IF(A357="Plan",SUMIF('Control de pagos'!B:B,Descripción!B357,'Control de pagos'!D:D),"")</f>
        <v/>
      </c>
      <c r="H357" s="60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1" t="str">
        <f t="shared" si="6"/>
        <v/>
      </c>
    </row>
    <row r="358" spans="7:9">
      <c r="G358" s="60" t="str">
        <f>IF(A358="Plan",SUMIF('Control de pagos'!B:B,Descripción!B358,'Control de pagos'!D:D),"")</f>
        <v/>
      </c>
      <c r="H358" s="60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1" t="str">
        <f t="shared" si="6"/>
        <v/>
      </c>
    </row>
    <row r="359" spans="7:9">
      <c r="G359" s="60" t="str">
        <f>IF(A359="Plan",SUMIF('Control de pagos'!B:B,Descripción!B359,'Control de pagos'!D:D),"")</f>
        <v/>
      </c>
      <c r="H359" s="60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1" t="str">
        <f t="shared" si="6"/>
        <v/>
      </c>
    </row>
    <row r="360" spans="7:9">
      <c r="G360" s="60" t="str">
        <f>IF(A360="Plan",SUMIF('Control de pagos'!B:B,Descripción!B360,'Control de pagos'!D:D),"")</f>
        <v/>
      </c>
      <c r="H360" s="60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1" t="str">
        <f t="shared" si="6"/>
        <v/>
      </c>
    </row>
    <row r="361" spans="7:9">
      <c r="G361" s="60" t="str">
        <f>IF(A361="Plan",SUMIF('Control de pagos'!B:B,Descripción!B361,'Control de pagos'!D:D),"")</f>
        <v/>
      </c>
      <c r="H361" s="60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1" t="str">
        <f t="shared" si="6"/>
        <v/>
      </c>
    </row>
    <row r="362" spans="7:9">
      <c r="G362" s="60" t="str">
        <f>IF(A362="Plan",SUMIF('Control de pagos'!B:B,Descripción!B362,'Control de pagos'!D:D),"")</f>
        <v/>
      </c>
      <c r="H362" s="60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1" t="str">
        <f t="shared" si="6"/>
        <v/>
      </c>
    </row>
    <row r="363" spans="7:9">
      <c r="G363" s="60" t="str">
        <f>IF(A363="Plan",SUMIF('Control de pagos'!B:B,Descripción!B363,'Control de pagos'!D:D),"")</f>
        <v/>
      </c>
      <c r="H363" s="60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1" t="str">
        <f t="shared" si="6"/>
        <v/>
      </c>
    </row>
    <row r="364" spans="7:9">
      <c r="G364" s="60" t="str">
        <f>IF(A364="Plan",SUMIF('Control de pagos'!B:B,Descripción!B364,'Control de pagos'!D:D),"")</f>
        <v/>
      </c>
      <c r="H364" s="60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1" t="str">
        <f t="shared" si="6"/>
        <v/>
      </c>
    </row>
    <row r="365" spans="7:9">
      <c r="G365" s="60" t="str">
        <f>IF(A365="Plan",SUMIF('Control de pagos'!B:B,Descripción!B365,'Control de pagos'!D:D),"")</f>
        <v/>
      </c>
      <c r="H365" s="60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1" t="str">
        <f t="shared" si="6"/>
        <v/>
      </c>
    </row>
    <row r="366" spans="7:9">
      <c r="G366" s="60" t="str">
        <f>IF(A366="Plan",SUMIF('Control de pagos'!B:B,Descripción!B366,'Control de pagos'!D:D),"")</f>
        <v/>
      </c>
      <c r="H366" s="60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1" t="str">
        <f t="shared" si="6"/>
        <v/>
      </c>
    </row>
    <row r="367" spans="7:9">
      <c r="G367" s="60" t="str">
        <f>IF(A367="Plan",SUMIF('Control de pagos'!B:B,Descripción!B367,'Control de pagos'!D:D),"")</f>
        <v/>
      </c>
      <c r="H367" s="60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1" t="str">
        <f t="shared" si="6"/>
        <v/>
      </c>
    </row>
    <row r="368" spans="7:9">
      <c r="G368" s="60" t="str">
        <f>IF(A368="Plan",SUMIF('Control de pagos'!B:B,Descripción!B368,'Control de pagos'!D:D),"")</f>
        <v/>
      </c>
      <c r="H368" s="60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1" t="str">
        <f t="shared" si="6"/>
        <v/>
      </c>
    </row>
    <row r="369" spans="7:9">
      <c r="G369" s="60" t="str">
        <f>IF(A369="Plan",SUMIF('Control de pagos'!B:B,Descripción!B369,'Control de pagos'!D:D),"")</f>
        <v/>
      </c>
      <c r="H369" s="60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1" t="str">
        <f t="shared" si="6"/>
        <v/>
      </c>
    </row>
    <row r="370" spans="7:9">
      <c r="G370" s="60" t="str">
        <f>IF(A370="Plan",SUMIF('Control de pagos'!B:B,Descripción!B370,'Control de pagos'!D:D),"")</f>
        <v/>
      </c>
      <c r="H370" s="60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1" t="str">
        <f t="shared" si="6"/>
        <v/>
      </c>
    </row>
    <row r="371" spans="7:9">
      <c r="G371" s="60" t="str">
        <f>IF(A371="Plan",SUMIF('Control de pagos'!B:B,Descripción!B371,'Control de pagos'!D:D),"")</f>
        <v/>
      </c>
      <c r="H371" s="60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1" t="str">
        <f t="shared" si="6"/>
        <v/>
      </c>
    </row>
    <row r="372" spans="7:9">
      <c r="G372" s="60" t="str">
        <f>IF(A372="Plan",SUMIF('Control de pagos'!B:B,Descripción!B372,'Control de pagos'!D:D),"")</f>
        <v/>
      </c>
      <c r="H372" s="60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1" t="str">
        <f t="shared" si="6"/>
        <v/>
      </c>
    </row>
    <row r="373" spans="7:9">
      <c r="G373" s="60" t="str">
        <f>IF(A373="Plan",SUMIF('Control de pagos'!B:B,Descripción!B373,'Control de pagos'!D:D),"")</f>
        <v/>
      </c>
      <c r="H373" s="60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1" t="str">
        <f t="shared" si="6"/>
        <v/>
      </c>
    </row>
    <row r="374" spans="7:9">
      <c r="G374" s="60" t="str">
        <f>IF(A374="Plan",SUMIF('Control de pagos'!B:B,Descripción!B374,'Control de pagos'!D:D),"")</f>
        <v/>
      </c>
      <c r="H374" s="60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1" t="str">
        <f t="shared" si="6"/>
        <v/>
      </c>
    </row>
    <row r="375" spans="7:9">
      <c r="G375" s="60" t="str">
        <f>IF(A375="Plan",SUMIF('Control de pagos'!B:B,Descripción!B375,'Control de pagos'!D:D),"")</f>
        <v/>
      </c>
      <c r="H375" s="60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1" t="str">
        <f t="shared" si="6"/>
        <v/>
      </c>
    </row>
    <row r="376" spans="7:9">
      <c r="G376" s="60" t="str">
        <f>IF(A376="Plan",SUMIF('Control de pagos'!B:B,Descripción!B376,'Control de pagos'!D:D),"")</f>
        <v/>
      </c>
      <c r="H376" s="60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1" t="str">
        <f t="shared" si="6"/>
        <v/>
      </c>
    </row>
    <row r="377" spans="7:9">
      <c r="G377" s="60" t="str">
        <f>IF(A377="Plan",SUMIF('Control de pagos'!B:B,Descripción!B377,'Control de pagos'!D:D),"")</f>
        <v/>
      </c>
      <c r="H377" s="60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1" t="str">
        <f t="shared" si="6"/>
        <v/>
      </c>
    </row>
    <row r="378" spans="7:9">
      <c r="G378" s="60" t="str">
        <f>IF(A378="Plan",SUMIF('Control de pagos'!B:B,Descripción!B378,'Control de pagos'!D:D),"")</f>
        <v/>
      </c>
      <c r="H378" s="60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1" t="str">
        <f t="shared" si="6"/>
        <v/>
      </c>
    </row>
    <row r="379" spans="7:9">
      <c r="G379" s="60" t="str">
        <f>IF(A379="Plan",SUMIF('Control de pagos'!B:B,Descripción!B379,'Control de pagos'!D:D),"")</f>
        <v/>
      </c>
      <c r="H379" s="60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1" t="str">
        <f t="shared" si="6"/>
        <v/>
      </c>
    </row>
    <row r="380" spans="7:9">
      <c r="G380" s="60" t="str">
        <f>IF(A380="Plan",SUMIF('Control de pagos'!B:B,Descripción!B380,'Control de pagos'!D:D),"")</f>
        <v/>
      </c>
      <c r="H380" s="60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1" t="str">
        <f t="shared" si="6"/>
        <v/>
      </c>
    </row>
    <row r="381" spans="7:9">
      <c r="G381" s="60" t="str">
        <f>IF(A381="Plan",SUMIF('Control de pagos'!B:B,Descripción!B381,'Control de pagos'!D:D),"")</f>
        <v/>
      </c>
      <c r="H381" s="60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1" t="str">
        <f t="shared" si="6"/>
        <v/>
      </c>
    </row>
    <row r="382" spans="7:9">
      <c r="G382" s="60" t="str">
        <f>IF(A382="Plan",SUMIF('Control de pagos'!B:B,Descripción!B382,'Control de pagos'!D:D),"")</f>
        <v/>
      </c>
      <c r="H382" s="60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1" t="str">
        <f t="shared" si="6"/>
        <v/>
      </c>
    </row>
    <row r="383" spans="7:9">
      <c r="G383" s="60" t="str">
        <f>IF(A383="Plan",SUMIF('Control de pagos'!B:B,Descripción!B383,'Control de pagos'!D:D),"")</f>
        <v/>
      </c>
      <c r="H383" s="60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1" t="str">
        <f t="shared" si="6"/>
        <v/>
      </c>
    </row>
    <row r="384" spans="7:9">
      <c r="G384" s="60" t="str">
        <f>IF(A384="Plan",SUMIF('Control de pagos'!B:B,Descripción!B384,'Control de pagos'!D:D),"")</f>
        <v/>
      </c>
      <c r="H384" s="60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1" t="str">
        <f t="shared" si="6"/>
        <v/>
      </c>
    </row>
    <row r="385" spans="7:9">
      <c r="G385" s="60" t="str">
        <f>IF(A385="Plan",SUMIF('Control de pagos'!B:B,Descripción!B385,'Control de pagos'!D:D),"")</f>
        <v/>
      </c>
      <c r="H385" s="60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1" t="str">
        <f t="shared" si="6"/>
        <v/>
      </c>
    </row>
    <row r="386" spans="7:9">
      <c r="G386" s="60" t="str">
        <f>IF(A386="Plan",SUMIF('Control de pagos'!B:B,Descripción!B386,'Control de pagos'!D:D),"")</f>
        <v/>
      </c>
      <c r="H386" s="60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1" t="str">
        <f t="shared" si="6"/>
        <v/>
      </c>
    </row>
    <row r="387" spans="7:9">
      <c r="G387" s="60" t="str">
        <f>IF(A387="Plan",SUMIF('Control de pagos'!B:B,Descripción!B387,'Control de pagos'!D:D),"")</f>
        <v/>
      </c>
      <c r="H387" s="60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1" t="str">
        <f t="shared" si="6"/>
        <v/>
      </c>
    </row>
    <row r="388" spans="7:9">
      <c r="G388" s="60" t="str">
        <f>IF(A388="Plan",SUMIF('Control de pagos'!B:B,Descripción!B388,'Control de pagos'!D:D),"")</f>
        <v/>
      </c>
      <c r="H388" s="60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1" t="str">
        <f t="shared" si="6"/>
        <v/>
      </c>
    </row>
    <row r="389" spans="7:9">
      <c r="G389" s="60" t="str">
        <f>IF(A389="Plan",SUMIF('Control de pagos'!B:B,Descripción!B389,'Control de pagos'!D:D),"")</f>
        <v/>
      </c>
      <c r="H389" s="60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1" t="str">
        <f t="shared" si="6"/>
        <v/>
      </c>
    </row>
    <row r="390" spans="7:9">
      <c r="G390" s="60" t="str">
        <f>IF(A390="Plan",SUMIF('Control de pagos'!B:B,Descripción!B390,'Control de pagos'!D:D),"")</f>
        <v/>
      </c>
      <c r="H390" s="60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1" t="str">
        <f t="shared" si="6"/>
        <v/>
      </c>
    </row>
    <row r="391" spans="7:9">
      <c r="G391" s="60" t="str">
        <f>IF(A391="Plan",SUMIF('Control de pagos'!B:B,Descripción!B391,'Control de pagos'!D:D),"")</f>
        <v/>
      </c>
      <c r="H391" s="60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1" t="str">
        <f t="shared" si="6"/>
        <v/>
      </c>
    </row>
    <row r="392" spans="7:9">
      <c r="G392" s="60" t="str">
        <f>IF(A392="Plan",SUMIF('Control de pagos'!B:B,Descripción!B392,'Control de pagos'!D:D),"")</f>
        <v/>
      </c>
      <c r="H392" s="60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1" t="str">
        <f t="shared" si="6"/>
        <v/>
      </c>
    </row>
    <row r="393" spans="7:9">
      <c r="G393" s="60" t="str">
        <f>IF(A393="Plan",SUMIF('Control de pagos'!B:B,Descripción!B393,'Control de pagos'!D:D),"")</f>
        <v/>
      </c>
      <c r="H393" s="60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1" t="str">
        <f t="shared" si="6"/>
        <v/>
      </c>
    </row>
    <row r="394" spans="7:9">
      <c r="G394" s="60" t="str">
        <f>IF(A394="Plan",SUMIF('Control de pagos'!B:B,Descripción!B394,'Control de pagos'!D:D),"")</f>
        <v/>
      </c>
      <c r="H394" s="60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1" t="str">
        <f t="shared" si="6"/>
        <v/>
      </c>
    </row>
    <row r="395" spans="7:9">
      <c r="G395" s="60" t="str">
        <f>IF(A395="Plan",SUMIF('Control de pagos'!B:B,Descripción!B395,'Control de pagos'!D:D),"")</f>
        <v/>
      </c>
      <c r="H395" s="60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1" t="str">
        <f t="shared" si="6"/>
        <v/>
      </c>
    </row>
    <row r="396" spans="7:9">
      <c r="G396" s="60" t="str">
        <f>IF(A396="Plan",SUMIF('Control de pagos'!B:B,Descripción!B396,'Control de pagos'!D:D),"")</f>
        <v/>
      </c>
      <c r="H396" s="60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1" t="str">
        <f t="shared" si="6"/>
        <v/>
      </c>
    </row>
    <row r="397" spans="7:9">
      <c r="G397" s="60" t="str">
        <f>IF(A397="Plan",SUMIF('Control de pagos'!B:B,Descripción!B397,'Control de pagos'!D:D),"")</f>
        <v/>
      </c>
      <c r="H397" s="60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1" t="str">
        <f t="shared" si="6"/>
        <v/>
      </c>
    </row>
    <row r="398" spans="7:9">
      <c r="G398" s="60" t="str">
        <f>IF(A398="Plan",SUMIF('Control de pagos'!B:B,Descripción!B398,'Control de pagos'!D:D),"")</f>
        <v/>
      </c>
      <c r="H398" s="60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1" t="str">
        <f t="shared" si="6"/>
        <v/>
      </c>
    </row>
    <row r="399" spans="7:9">
      <c r="G399" s="60" t="str">
        <f>IF(A399="Plan",SUMIF('Control de pagos'!B:B,Descripción!B399,'Control de pagos'!D:D),"")</f>
        <v/>
      </c>
      <c r="H399" s="60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1" t="str">
        <f t="shared" si="6"/>
        <v/>
      </c>
    </row>
    <row r="400" spans="7:9">
      <c r="G400" s="60" t="str">
        <f>IF(A400="Plan",SUMIF('Control de pagos'!B:B,Descripción!B400,'Control de pagos'!D:D),"")</f>
        <v/>
      </c>
      <c r="H400" s="60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1" t="str">
        <f t="shared" si="6"/>
        <v/>
      </c>
    </row>
    <row r="401" spans="7:9">
      <c r="G401" s="60" t="str">
        <f>IF(A401="Plan",SUMIF('Control de pagos'!B:B,Descripción!B401,'Control de pagos'!D:D),"")</f>
        <v/>
      </c>
      <c r="H401" s="60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1" t="str">
        <f t="shared" si="6"/>
        <v/>
      </c>
    </row>
    <row r="402" spans="7:9">
      <c r="G402" s="60" t="str">
        <f>IF(A402="Plan",SUMIF('Control de pagos'!B:B,Descripción!B402,'Control de pagos'!D:D),"")</f>
        <v/>
      </c>
      <c r="H402" s="60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1" t="str">
        <f t="shared" si="6"/>
        <v/>
      </c>
    </row>
    <row r="403" spans="7:9">
      <c r="G403" s="60" t="str">
        <f>IF(A403="Plan",SUMIF('Control de pagos'!B:B,Descripción!B403,'Control de pagos'!D:D),"")</f>
        <v/>
      </c>
      <c r="H403" s="60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1" t="str">
        <f t="shared" si="6"/>
        <v/>
      </c>
    </row>
    <row r="404" spans="7:9">
      <c r="G404" s="60" t="str">
        <f>IF(A404="Plan",SUMIF('Control de pagos'!B:B,Descripción!B404,'Control de pagos'!D:D),"")</f>
        <v/>
      </c>
      <c r="H404" s="60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1" t="str">
        <f t="shared" ref="I404:I467" si="7">IF(G404="","",G404-H404)</f>
        <v/>
      </c>
    </row>
    <row r="405" spans="7:9">
      <c r="G405" s="60" t="str">
        <f>IF(A405="Plan",SUMIF('Control de pagos'!B:B,Descripción!B405,'Control de pagos'!D:D),"")</f>
        <v/>
      </c>
      <c r="H405" s="60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1" t="str">
        <f t="shared" si="7"/>
        <v/>
      </c>
    </row>
    <row r="406" spans="7:9">
      <c r="G406" s="60" t="str">
        <f>IF(A406="Plan",SUMIF('Control de pagos'!B:B,Descripción!B406,'Control de pagos'!D:D),"")</f>
        <v/>
      </c>
      <c r="H406" s="60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1" t="str">
        <f t="shared" si="7"/>
        <v/>
      </c>
    </row>
    <row r="407" spans="7:9">
      <c r="G407" s="60" t="str">
        <f>IF(A407="Plan",SUMIF('Control de pagos'!B:B,Descripción!B407,'Control de pagos'!D:D),"")</f>
        <v/>
      </c>
      <c r="H407" s="60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1" t="str">
        <f t="shared" si="7"/>
        <v/>
      </c>
    </row>
    <row r="408" spans="7:9">
      <c r="G408" s="60" t="str">
        <f>IF(A408="Plan",SUMIF('Control de pagos'!B:B,Descripción!B408,'Control de pagos'!D:D),"")</f>
        <v/>
      </c>
      <c r="H408" s="60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1" t="str">
        <f t="shared" si="7"/>
        <v/>
      </c>
    </row>
    <row r="409" spans="7:9">
      <c r="G409" s="60" t="str">
        <f>IF(A409="Plan",SUMIF('Control de pagos'!B:B,Descripción!B409,'Control de pagos'!D:D),"")</f>
        <v/>
      </c>
      <c r="H409" s="60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1" t="str">
        <f t="shared" si="7"/>
        <v/>
      </c>
    </row>
    <row r="410" spans="7:9">
      <c r="G410" s="60" t="str">
        <f>IF(A410="Plan",SUMIF('Control de pagos'!B:B,Descripción!B410,'Control de pagos'!D:D),"")</f>
        <v/>
      </c>
      <c r="H410" s="60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1" t="str">
        <f t="shared" si="7"/>
        <v/>
      </c>
    </row>
    <row r="411" spans="7:9">
      <c r="G411" s="60" t="str">
        <f>IF(A411="Plan",SUMIF('Control de pagos'!B:B,Descripción!B411,'Control de pagos'!D:D),"")</f>
        <v/>
      </c>
      <c r="H411" s="60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1" t="str">
        <f t="shared" si="7"/>
        <v/>
      </c>
    </row>
    <row r="412" spans="7:9">
      <c r="G412" s="60" t="str">
        <f>IF(A412="Plan",SUMIF('Control de pagos'!B:B,Descripción!B412,'Control de pagos'!D:D),"")</f>
        <v/>
      </c>
      <c r="H412" s="60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1" t="str">
        <f t="shared" si="7"/>
        <v/>
      </c>
    </row>
    <row r="413" spans="7:9">
      <c r="G413" s="60" t="str">
        <f>IF(A413="Plan",SUMIF('Control de pagos'!B:B,Descripción!B413,'Control de pagos'!D:D),"")</f>
        <v/>
      </c>
      <c r="H413" s="60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1" t="str">
        <f t="shared" si="7"/>
        <v/>
      </c>
    </row>
    <row r="414" spans="7:9">
      <c r="G414" s="60" t="str">
        <f>IF(A414="Plan",SUMIF('Control de pagos'!B:B,Descripción!B414,'Control de pagos'!D:D),"")</f>
        <v/>
      </c>
      <c r="H414" s="60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1" t="str">
        <f t="shared" si="7"/>
        <v/>
      </c>
    </row>
    <row r="415" spans="7:9">
      <c r="G415" s="60" t="str">
        <f>IF(A415="Plan",SUMIF('Control de pagos'!B:B,Descripción!B415,'Control de pagos'!D:D),"")</f>
        <v/>
      </c>
      <c r="H415" s="60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1" t="str">
        <f t="shared" si="7"/>
        <v/>
      </c>
    </row>
    <row r="416" spans="7:9">
      <c r="G416" s="60" t="str">
        <f>IF(A416="Plan",SUMIF('Control de pagos'!B:B,Descripción!B416,'Control de pagos'!D:D),"")</f>
        <v/>
      </c>
      <c r="H416" s="60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1" t="str">
        <f t="shared" si="7"/>
        <v/>
      </c>
    </row>
    <row r="417" spans="7:9">
      <c r="G417" s="60" t="str">
        <f>IF(A417="Plan",SUMIF('Control de pagos'!B:B,Descripción!B417,'Control de pagos'!D:D),"")</f>
        <v/>
      </c>
      <c r="H417" s="60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1" t="str">
        <f t="shared" si="7"/>
        <v/>
      </c>
    </row>
    <row r="418" spans="7:9">
      <c r="G418" s="60" t="str">
        <f>IF(A418="Plan",SUMIF('Control de pagos'!B:B,Descripción!B418,'Control de pagos'!D:D),"")</f>
        <v/>
      </c>
      <c r="H418" s="60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1" t="str">
        <f t="shared" si="7"/>
        <v/>
      </c>
    </row>
    <row r="419" spans="7:9">
      <c r="G419" s="60" t="str">
        <f>IF(A419="Plan",SUMIF('Control de pagos'!B:B,Descripción!B419,'Control de pagos'!D:D),"")</f>
        <v/>
      </c>
      <c r="H419" s="60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1" t="str">
        <f t="shared" si="7"/>
        <v/>
      </c>
    </row>
    <row r="420" spans="7:9">
      <c r="G420" s="60" t="str">
        <f>IF(A420="Plan",SUMIF('Control de pagos'!B:B,Descripción!B420,'Control de pagos'!D:D),"")</f>
        <v/>
      </c>
      <c r="H420" s="60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1" t="str">
        <f t="shared" si="7"/>
        <v/>
      </c>
    </row>
    <row r="421" spans="7:9">
      <c r="G421" s="60" t="str">
        <f>IF(A421="Plan",SUMIF('Control de pagos'!B:B,Descripción!B421,'Control de pagos'!D:D),"")</f>
        <v/>
      </c>
      <c r="H421" s="60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1" t="str">
        <f t="shared" si="7"/>
        <v/>
      </c>
    </row>
    <row r="422" spans="7:9">
      <c r="G422" s="60" t="str">
        <f>IF(A422="Plan",SUMIF('Control de pagos'!B:B,Descripción!B422,'Control de pagos'!D:D),"")</f>
        <v/>
      </c>
      <c r="H422" s="60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1" t="str">
        <f t="shared" si="7"/>
        <v/>
      </c>
    </row>
    <row r="423" spans="7:9">
      <c r="G423" s="60" t="str">
        <f>IF(A423="Plan",SUMIF('Control de pagos'!B:B,Descripción!B423,'Control de pagos'!D:D),"")</f>
        <v/>
      </c>
      <c r="H423" s="60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1" t="str">
        <f t="shared" si="7"/>
        <v/>
      </c>
    </row>
    <row r="424" spans="7:9">
      <c r="G424" s="60" t="str">
        <f>IF(A424="Plan",SUMIF('Control de pagos'!B:B,Descripción!B424,'Control de pagos'!D:D),"")</f>
        <v/>
      </c>
      <c r="H424" s="60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1" t="str">
        <f t="shared" si="7"/>
        <v/>
      </c>
    </row>
    <row r="425" spans="7:9">
      <c r="G425" s="60" t="str">
        <f>IF(A425="Plan",SUMIF('Control de pagos'!B:B,Descripción!B425,'Control de pagos'!D:D),"")</f>
        <v/>
      </c>
      <c r="H425" s="60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1" t="str">
        <f t="shared" si="7"/>
        <v/>
      </c>
    </row>
    <row r="426" spans="7:9">
      <c r="G426" s="60" t="str">
        <f>IF(A426="Plan",SUMIF('Control de pagos'!B:B,Descripción!B426,'Control de pagos'!D:D),"")</f>
        <v/>
      </c>
      <c r="H426" s="60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1" t="str">
        <f t="shared" si="7"/>
        <v/>
      </c>
    </row>
    <row r="427" spans="7:9">
      <c r="G427" s="60" t="str">
        <f>IF(A427="Plan",SUMIF('Control de pagos'!B:B,Descripción!B427,'Control de pagos'!D:D),"")</f>
        <v/>
      </c>
      <c r="H427" s="60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1" t="str">
        <f t="shared" si="7"/>
        <v/>
      </c>
    </row>
    <row r="428" spans="7:9">
      <c r="G428" s="60" t="str">
        <f>IF(A428="Plan",SUMIF('Control de pagos'!B:B,Descripción!B428,'Control de pagos'!D:D),"")</f>
        <v/>
      </c>
      <c r="H428" s="60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1" t="str">
        <f t="shared" si="7"/>
        <v/>
      </c>
    </row>
    <row r="429" spans="7:9">
      <c r="G429" s="60" t="str">
        <f>IF(A429="Plan",SUMIF('Control de pagos'!B:B,Descripción!B429,'Control de pagos'!D:D),"")</f>
        <v/>
      </c>
      <c r="H429" s="60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1" t="str">
        <f t="shared" si="7"/>
        <v/>
      </c>
    </row>
    <row r="430" spans="7:9">
      <c r="G430" s="60" t="str">
        <f>IF(A430="Plan",SUMIF('Control de pagos'!B:B,Descripción!B430,'Control de pagos'!D:D),"")</f>
        <v/>
      </c>
      <c r="H430" s="60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1" t="str">
        <f t="shared" si="7"/>
        <v/>
      </c>
    </row>
    <row r="431" spans="7:9">
      <c r="G431" s="60" t="str">
        <f>IF(A431="Plan",SUMIF('Control de pagos'!B:B,Descripción!B431,'Control de pagos'!D:D),"")</f>
        <v/>
      </c>
      <c r="H431" s="60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1" t="str">
        <f t="shared" si="7"/>
        <v/>
      </c>
    </row>
    <row r="432" spans="7:9">
      <c r="G432" s="60" t="str">
        <f>IF(A432="Plan",SUMIF('Control de pagos'!B:B,Descripción!B432,'Control de pagos'!D:D),"")</f>
        <v/>
      </c>
      <c r="H432" s="60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1" t="str">
        <f t="shared" si="7"/>
        <v/>
      </c>
    </row>
    <row r="433" spans="7:9">
      <c r="G433" s="60" t="str">
        <f>IF(A433="Plan",SUMIF('Control de pagos'!B:B,Descripción!B433,'Control de pagos'!D:D),"")</f>
        <v/>
      </c>
      <c r="H433" s="60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1" t="str">
        <f t="shared" si="7"/>
        <v/>
      </c>
    </row>
    <row r="434" spans="7:9">
      <c r="G434" s="60" t="str">
        <f>IF(A434="Plan",SUMIF('Control de pagos'!B:B,Descripción!B434,'Control de pagos'!D:D),"")</f>
        <v/>
      </c>
      <c r="H434" s="60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1" t="str">
        <f t="shared" si="7"/>
        <v/>
      </c>
    </row>
    <row r="435" spans="7:9">
      <c r="G435" s="60" t="str">
        <f>IF(A435="Plan",SUMIF('Control de pagos'!B:B,Descripción!B435,'Control de pagos'!D:D),"")</f>
        <v/>
      </c>
      <c r="H435" s="60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1" t="str">
        <f t="shared" si="7"/>
        <v/>
      </c>
    </row>
    <row r="436" spans="7:9">
      <c r="G436" s="60" t="str">
        <f>IF(A436="Plan",SUMIF('Control de pagos'!B:B,Descripción!B436,'Control de pagos'!D:D),"")</f>
        <v/>
      </c>
      <c r="H436" s="60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1" t="str">
        <f t="shared" si="7"/>
        <v/>
      </c>
    </row>
    <row r="437" spans="7:9">
      <c r="G437" s="60" t="str">
        <f>IF(A437="Plan",SUMIF('Control de pagos'!B:B,Descripción!B437,'Control de pagos'!D:D),"")</f>
        <v/>
      </c>
      <c r="H437" s="60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1" t="str">
        <f t="shared" si="7"/>
        <v/>
      </c>
    </row>
    <row r="438" spans="7:9">
      <c r="G438" s="60" t="str">
        <f>IF(A438="Plan",SUMIF('Control de pagos'!B:B,Descripción!B438,'Control de pagos'!D:D),"")</f>
        <v/>
      </c>
      <c r="H438" s="60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1" t="str">
        <f t="shared" si="7"/>
        <v/>
      </c>
    </row>
    <row r="439" spans="7:9">
      <c r="G439" s="60" t="str">
        <f>IF(A439="Plan",SUMIF('Control de pagos'!B:B,Descripción!B439,'Control de pagos'!D:D),"")</f>
        <v/>
      </c>
      <c r="H439" s="60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1" t="str">
        <f t="shared" si="7"/>
        <v/>
      </c>
    </row>
    <row r="440" spans="7:9">
      <c r="G440" s="60" t="str">
        <f>IF(A440="Plan",SUMIF('Control de pagos'!B:B,Descripción!B440,'Control de pagos'!D:D),"")</f>
        <v/>
      </c>
      <c r="H440" s="60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1" t="str">
        <f t="shared" si="7"/>
        <v/>
      </c>
    </row>
    <row r="441" spans="7:9">
      <c r="G441" s="60" t="str">
        <f>IF(A441="Plan",SUMIF('Control de pagos'!B:B,Descripción!B441,'Control de pagos'!D:D),"")</f>
        <v/>
      </c>
      <c r="H441" s="60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1" t="str">
        <f t="shared" si="7"/>
        <v/>
      </c>
    </row>
    <row r="442" spans="7:9">
      <c r="G442" s="60" t="str">
        <f>IF(A442="Plan",SUMIF('Control de pagos'!B:B,Descripción!B442,'Control de pagos'!D:D),"")</f>
        <v/>
      </c>
      <c r="H442" s="60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1" t="str">
        <f t="shared" si="7"/>
        <v/>
      </c>
    </row>
    <row r="443" spans="7:9">
      <c r="G443" s="60" t="str">
        <f>IF(A443="Plan",SUMIF('Control de pagos'!B:B,Descripción!B443,'Control de pagos'!D:D),"")</f>
        <v/>
      </c>
      <c r="H443" s="60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1" t="str">
        <f t="shared" si="7"/>
        <v/>
      </c>
    </row>
    <row r="444" spans="7:9">
      <c r="G444" s="60" t="str">
        <f>IF(A444="Plan",SUMIF('Control de pagos'!B:B,Descripción!B444,'Control de pagos'!D:D),"")</f>
        <v/>
      </c>
      <c r="H444" s="60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1" t="str">
        <f t="shared" si="7"/>
        <v/>
      </c>
    </row>
    <row r="445" spans="7:9">
      <c r="G445" s="60" t="str">
        <f>IF(A445="Plan",SUMIF('Control de pagos'!B:B,Descripción!B445,'Control de pagos'!D:D),"")</f>
        <v/>
      </c>
      <c r="H445" s="60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1" t="str">
        <f t="shared" si="7"/>
        <v/>
      </c>
    </row>
    <row r="446" spans="7:9">
      <c r="G446" s="60" t="str">
        <f>IF(A446="Plan",SUMIF('Control de pagos'!B:B,Descripción!B446,'Control de pagos'!D:D),"")</f>
        <v/>
      </c>
      <c r="H446" s="60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1" t="str">
        <f t="shared" si="7"/>
        <v/>
      </c>
    </row>
    <row r="447" spans="7:9">
      <c r="G447" s="60" t="str">
        <f>IF(A447="Plan",SUMIF('Control de pagos'!B:B,Descripción!B447,'Control de pagos'!D:D),"")</f>
        <v/>
      </c>
      <c r="H447" s="60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1" t="str">
        <f t="shared" si="7"/>
        <v/>
      </c>
    </row>
    <row r="448" spans="7:9">
      <c r="G448" s="60" t="str">
        <f>IF(A448="Plan",SUMIF('Control de pagos'!B:B,Descripción!B448,'Control de pagos'!D:D),"")</f>
        <v/>
      </c>
      <c r="H448" s="60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1" t="str">
        <f t="shared" si="7"/>
        <v/>
      </c>
    </row>
    <row r="449" spans="7:9">
      <c r="G449" s="60" t="str">
        <f>IF(A449="Plan",SUMIF('Control de pagos'!B:B,Descripción!B449,'Control de pagos'!D:D),"")</f>
        <v/>
      </c>
      <c r="H449" s="60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1" t="str">
        <f t="shared" si="7"/>
        <v/>
      </c>
    </row>
    <row r="450" spans="7:9">
      <c r="G450" s="60" t="str">
        <f>IF(A450="Plan",SUMIF('Control de pagos'!B:B,Descripción!B450,'Control de pagos'!D:D),"")</f>
        <v/>
      </c>
      <c r="H450" s="60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1" t="str">
        <f t="shared" si="7"/>
        <v/>
      </c>
    </row>
    <row r="451" spans="7:9">
      <c r="G451" s="60" t="str">
        <f>IF(A451="Plan",SUMIF('Control de pagos'!B:B,Descripción!B451,'Control de pagos'!D:D),"")</f>
        <v/>
      </c>
      <c r="H451" s="60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1" t="str">
        <f t="shared" si="7"/>
        <v/>
      </c>
    </row>
    <row r="452" spans="7:9">
      <c r="G452" s="60" t="str">
        <f>IF(A452="Plan",SUMIF('Control de pagos'!B:B,Descripción!B452,'Control de pagos'!D:D),"")</f>
        <v/>
      </c>
      <c r="H452" s="60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1" t="str">
        <f t="shared" si="7"/>
        <v/>
      </c>
    </row>
    <row r="453" spans="7:9">
      <c r="G453" s="60" t="str">
        <f>IF(A453="Plan",SUMIF('Control de pagos'!B:B,Descripción!B453,'Control de pagos'!D:D),"")</f>
        <v/>
      </c>
      <c r="H453" s="60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1" t="str">
        <f t="shared" si="7"/>
        <v/>
      </c>
    </row>
    <row r="454" spans="7:9">
      <c r="G454" s="60" t="str">
        <f>IF(A454="Plan",SUMIF('Control de pagos'!B:B,Descripción!B454,'Control de pagos'!D:D),"")</f>
        <v/>
      </c>
      <c r="H454" s="60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1" t="str">
        <f t="shared" si="7"/>
        <v/>
      </c>
    </row>
    <row r="455" spans="7:9">
      <c r="G455" s="60" t="str">
        <f>IF(A455="Plan",SUMIF('Control de pagos'!B:B,Descripción!B455,'Control de pagos'!D:D),"")</f>
        <v/>
      </c>
      <c r="H455" s="60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1" t="str">
        <f t="shared" si="7"/>
        <v/>
      </c>
    </row>
    <row r="456" spans="7:9">
      <c r="G456" s="60" t="str">
        <f>IF(A456="Plan",SUMIF('Control de pagos'!B:B,Descripción!B456,'Control de pagos'!D:D),"")</f>
        <v/>
      </c>
      <c r="H456" s="60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1" t="str">
        <f t="shared" si="7"/>
        <v/>
      </c>
    </row>
    <row r="457" spans="7:9">
      <c r="G457" s="60" t="str">
        <f>IF(A457="Plan",SUMIF('Control de pagos'!B:B,Descripción!B457,'Control de pagos'!D:D),"")</f>
        <v/>
      </c>
      <c r="H457" s="60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1" t="str">
        <f t="shared" si="7"/>
        <v/>
      </c>
    </row>
    <row r="458" spans="7:9">
      <c r="G458" s="60" t="str">
        <f>IF(A458="Plan",SUMIF('Control de pagos'!B:B,Descripción!B458,'Control de pagos'!D:D),"")</f>
        <v/>
      </c>
      <c r="H458" s="60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1" t="str">
        <f t="shared" si="7"/>
        <v/>
      </c>
    </row>
    <row r="459" spans="7:9">
      <c r="G459" s="60" t="str">
        <f>IF(A459="Plan",SUMIF('Control de pagos'!B:B,Descripción!B459,'Control de pagos'!D:D),"")</f>
        <v/>
      </c>
      <c r="H459" s="60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1" t="str">
        <f t="shared" si="7"/>
        <v/>
      </c>
    </row>
    <row r="460" spans="7:9">
      <c r="G460" s="60" t="str">
        <f>IF(A460="Plan",SUMIF('Control de pagos'!B:B,Descripción!B460,'Control de pagos'!D:D),"")</f>
        <v/>
      </c>
      <c r="H460" s="60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1" t="str">
        <f t="shared" si="7"/>
        <v/>
      </c>
    </row>
    <row r="461" spans="7:9">
      <c r="G461" s="60" t="str">
        <f>IF(A461="Plan",SUMIF('Control de pagos'!B:B,Descripción!B461,'Control de pagos'!D:D),"")</f>
        <v/>
      </c>
      <c r="H461" s="60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1" t="str">
        <f t="shared" si="7"/>
        <v/>
      </c>
    </row>
    <row r="462" spans="7:9">
      <c r="G462" s="60" t="str">
        <f>IF(A462="Plan",SUMIF('Control de pagos'!B:B,Descripción!B462,'Control de pagos'!D:D),"")</f>
        <v/>
      </c>
      <c r="H462" s="60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1" t="str">
        <f t="shared" si="7"/>
        <v/>
      </c>
    </row>
    <row r="463" spans="7:9">
      <c r="G463" s="60" t="str">
        <f>IF(A463="Plan",SUMIF('Control de pagos'!B:B,Descripción!B463,'Control de pagos'!D:D),"")</f>
        <v/>
      </c>
      <c r="H463" s="60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1" t="str">
        <f t="shared" si="7"/>
        <v/>
      </c>
    </row>
    <row r="464" spans="7:9">
      <c r="G464" s="60" t="str">
        <f>IF(A464="Plan",SUMIF('Control de pagos'!B:B,Descripción!B464,'Control de pagos'!D:D),"")</f>
        <v/>
      </c>
      <c r="H464" s="60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1" t="str">
        <f t="shared" si="7"/>
        <v/>
      </c>
    </row>
    <row r="465" spans="7:9">
      <c r="G465" s="60" t="str">
        <f>IF(A465="Plan",SUMIF('Control de pagos'!B:B,Descripción!B465,'Control de pagos'!D:D),"")</f>
        <v/>
      </c>
      <c r="H465" s="60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1" t="str">
        <f t="shared" si="7"/>
        <v/>
      </c>
    </row>
    <row r="466" spans="7:9">
      <c r="G466" s="60" t="str">
        <f>IF(A466="Plan",SUMIF('Control de pagos'!B:B,Descripción!B466,'Control de pagos'!D:D),"")</f>
        <v/>
      </c>
      <c r="H466" s="60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1" t="str">
        <f t="shared" si="7"/>
        <v/>
      </c>
    </row>
    <row r="467" spans="7:9">
      <c r="G467" s="60" t="str">
        <f>IF(A467="Plan",SUMIF('Control de pagos'!B:B,Descripción!B467,'Control de pagos'!D:D),"")</f>
        <v/>
      </c>
      <c r="H467" s="60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1" t="str">
        <f t="shared" si="7"/>
        <v/>
      </c>
    </row>
    <row r="468" spans="7:9">
      <c r="G468" s="60" t="str">
        <f>IF(A468="Plan",SUMIF('Control de pagos'!B:B,Descripción!B468,'Control de pagos'!D:D),"")</f>
        <v/>
      </c>
      <c r="H468" s="60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1" t="str">
        <f t="shared" ref="I468:I531" si="8">IF(G468="","",G468-H468)</f>
        <v/>
      </c>
    </row>
    <row r="469" spans="7:9">
      <c r="G469" s="60" t="str">
        <f>IF(A469="Plan",SUMIF('Control de pagos'!B:B,Descripción!B469,'Control de pagos'!D:D),"")</f>
        <v/>
      </c>
      <c r="H469" s="60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1" t="str">
        <f t="shared" si="8"/>
        <v/>
      </c>
    </row>
    <row r="470" spans="7:9">
      <c r="G470" s="60" t="str">
        <f>IF(A470="Plan",SUMIF('Control de pagos'!B:B,Descripción!B470,'Control de pagos'!D:D),"")</f>
        <v/>
      </c>
      <c r="H470" s="60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1" t="str">
        <f t="shared" si="8"/>
        <v/>
      </c>
    </row>
    <row r="471" spans="7:9">
      <c r="G471" s="60" t="str">
        <f>IF(A471="Plan",SUMIF('Control de pagos'!B:B,Descripción!B471,'Control de pagos'!D:D),"")</f>
        <v/>
      </c>
      <c r="H471" s="60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1" t="str">
        <f t="shared" si="8"/>
        <v/>
      </c>
    </row>
    <row r="472" spans="7:9">
      <c r="G472" s="60" t="str">
        <f>IF(A472="Plan",SUMIF('Control de pagos'!B:B,Descripción!B472,'Control de pagos'!D:D),"")</f>
        <v/>
      </c>
      <c r="H472" s="60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1" t="str">
        <f t="shared" si="8"/>
        <v/>
      </c>
    </row>
    <row r="473" spans="7:9">
      <c r="G473" s="60" t="str">
        <f>IF(A473="Plan",SUMIF('Control de pagos'!B:B,Descripción!B473,'Control de pagos'!D:D),"")</f>
        <v/>
      </c>
      <c r="H473" s="60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1" t="str">
        <f t="shared" si="8"/>
        <v/>
      </c>
    </row>
    <row r="474" spans="7:9">
      <c r="G474" s="60" t="str">
        <f>IF(A474="Plan",SUMIF('Control de pagos'!B:B,Descripción!B474,'Control de pagos'!D:D),"")</f>
        <v/>
      </c>
      <c r="H474" s="60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1" t="str">
        <f t="shared" si="8"/>
        <v/>
      </c>
    </row>
    <row r="475" spans="7:9">
      <c r="G475" s="60" t="str">
        <f>IF(A475="Plan",SUMIF('Control de pagos'!B:B,Descripción!B475,'Control de pagos'!D:D),"")</f>
        <v/>
      </c>
      <c r="H475" s="60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1" t="str">
        <f t="shared" si="8"/>
        <v/>
      </c>
    </row>
    <row r="476" spans="7:9">
      <c r="G476" s="60" t="str">
        <f>IF(A476="Plan",SUMIF('Control de pagos'!B:B,Descripción!B476,'Control de pagos'!D:D),"")</f>
        <v/>
      </c>
      <c r="H476" s="60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1" t="str">
        <f t="shared" si="8"/>
        <v/>
      </c>
    </row>
    <row r="477" spans="7:9">
      <c r="G477" s="60" t="str">
        <f>IF(A477="Plan",SUMIF('Control de pagos'!B:B,Descripción!B477,'Control de pagos'!D:D),"")</f>
        <v/>
      </c>
      <c r="H477" s="60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1" t="str">
        <f t="shared" si="8"/>
        <v/>
      </c>
    </row>
    <row r="478" spans="7:9">
      <c r="G478" s="60" t="str">
        <f>IF(A478="Plan",SUMIF('Control de pagos'!B:B,Descripción!B478,'Control de pagos'!D:D),"")</f>
        <v/>
      </c>
      <c r="H478" s="60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1" t="str">
        <f t="shared" si="8"/>
        <v/>
      </c>
    </row>
    <row r="479" spans="7:9">
      <c r="G479" s="60" t="str">
        <f>IF(A479="Plan",SUMIF('Control de pagos'!B:B,Descripción!B479,'Control de pagos'!D:D),"")</f>
        <v/>
      </c>
      <c r="H479" s="60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1" t="str">
        <f t="shared" si="8"/>
        <v/>
      </c>
    </row>
    <row r="480" spans="7:9">
      <c r="G480" s="60" t="str">
        <f>IF(A480="Plan",SUMIF('Control de pagos'!B:B,Descripción!B480,'Control de pagos'!D:D),"")</f>
        <v/>
      </c>
      <c r="H480" s="60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1" t="str">
        <f t="shared" si="8"/>
        <v/>
      </c>
    </row>
    <row r="481" spans="7:9">
      <c r="G481" s="60" t="str">
        <f>IF(A481="Plan",SUMIF('Control de pagos'!B:B,Descripción!B481,'Control de pagos'!D:D),"")</f>
        <v/>
      </c>
      <c r="H481" s="60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1" t="str">
        <f t="shared" si="8"/>
        <v/>
      </c>
    </row>
    <row r="482" spans="7:9">
      <c r="G482" s="60" t="str">
        <f>IF(A482="Plan",SUMIF('Control de pagos'!B:B,Descripción!B482,'Control de pagos'!D:D),"")</f>
        <v/>
      </c>
      <c r="H482" s="60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1" t="str">
        <f t="shared" si="8"/>
        <v/>
      </c>
    </row>
    <row r="483" spans="7:9">
      <c r="G483" s="60" t="str">
        <f>IF(A483="Plan",SUMIF('Control de pagos'!B:B,Descripción!B483,'Control de pagos'!D:D),"")</f>
        <v/>
      </c>
      <c r="H483" s="60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1" t="str">
        <f t="shared" si="8"/>
        <v/>
      </c>
    </row>
    <row r="484" spans="7:9">
      <c r="G484" s="60" t="str">
        <f>IF(A484="Plan",SUMIF('Control de pagos'!B:B,Descripción!B484,'Control de pagos'!D:D),"")</f>
        <v/>
      </c>
      <c r="H484" s="60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1" t="str">
        <f t="shared" si="8"/>
        <v/>
      </c>
    </row>
    <row r="485" spans="7:9">
      <c r="G485" s="60" t="str">
        <f>IF(A485="Plan",SUMIF('Control de pagos'!B:B,Descripción!B485,'Control de pagos'!D:D),"")</f>
        <v/>
      </c>
      <c r="H485" s="60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1" t="str">
        <f t="shared" si="8"/>
        <v/>
      </c>
    </row>
    <row r="486" spans="7:9">
      <c r="G486" s="60" t="str">
        <f>IF(A486="Plan",SUMIF('Control de pagos'!B:B,Descripción!B486,'Control de pagos'!D:D),"")</f>
        <v/>
      </c>
      <c r="H486" s="60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1" t="str">
        <f t="shared" si="8"/>
        <v/>
      </c>
    </row>
    <row r="487" spans="7:9">
      <c r="G487" s="60" t="str">
        <f>IF(A487="Plan",SUMIF('Control de pagos'!B:B,Descripción!B487,'Control de pagos'!D:D),"")</f>
        <v/>
      </c>
      <c r="H487" s="60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1" t="str">
        <f t="shared" si="8"/>
        <v/>
      </c>
    </row>
    <row r="488" spans="7:9">
      <c r="G488" s="60" t="str">
        <f>IF(A488="Plan",SUMIF('Control de pagos'!B:B,Descripción!B488,'Control de pagos'!D:D),"")</f>
        <v/>
      </c>
      <c r="H488" s="60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1" t="str">
        <f t="shared" si="8"/>
        <v/>
      </c>
    </row>
    <row r="489" spans="7:9">
      <c r="G489" s="60" t="str">
        <f>IF(A489="Plan",SUMIF('Control de pagos'!B:B,Descripción!B489,'Control de pagos'!D:D),"")</f>
        <v/>
      </c>
      <c r="H489" s="60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1" t="str">
        <f t="shared" si="8"/>
        <v/>
      </c>
    </row>
    <row r="490" spans="7:9">
      <c r="G490" s="60" t="str">
        <f>IF(A490="Plan",SUMIF('Control de pagos'!B:B,Descripción!B490,'Control de pagos'!D:D),"")</f>
        <v/>
      </c>
      <c r="H490" s="60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1" t="str">
        <f t="shared" si="8"/>
        <v/>
      </c>
    </row>
    <row r="491" spans="7:9">
      <c r="G491" s="60" t="str">
        <f>IF(A491="Plan",SUMIF('Control de pagos'!B:B,Descripción!B491,'Control de pagos'!D:D),"")</f>
        <v/>
      </c>
      <c r="H491" s="60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1" t="str">
        <f t="shared" si="8"/>
        <v/>
      </c>
    </row>
    <row r="492" spans="7:9">
      <c r="G492" s="60" t="str">
        <f>IF(A492="Plan",SUMIF('Control de pagos'!B:B,Descripción!B492,'Control de pagos'!D:D),"")</f>
        <v/>
      </c>
      <c r="H492" s="60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1" t="str">
        <f t="shared" si="8"/>
        <v/>
      </c>
    </row>
    <row r="493" spans="7:9">
      <c r="G493" s="60" t="str">
        <f>IF(A493="Plan",SUMIF('Control de pagos'!B:B,Descripción!B493,'Control de pagos'!D:D),"")</f>
        <v/>
      </c>
      <c r="H493" s="60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1" t="str">
        <f t="shared" si="8"/>
        <v/>
      </c>
    </row>
    <row r="494" spans="7:9">
      <c r="G494" s="60" t="str">
        <f>IF(A494="Plan",SUMIF('Control de pagos'!B:B,Descripción!B494,'Control de pagos'!D:D),"")</f>
        <v/>
      </c>
      <c r="H494" s="60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1" t="str">
        <f t="shared" si="8"/>
        <v/>
      </c>
    </row>
    <row r="495" spans="7:9">
      <c r="G495" s="60" t="str">
        <f>IF(A495="Plan",SUMIF('Control de pagos'!B:B,Descripción!B495,'Control de pagos'!D:D),"")</f>
        <v/>
      </c>
      <c r="H495" s="60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1" t="str">
        <f t="shared" si="8"/>
        <v/>
      </c>
    </row>
    <row r="496" spans="7:9">
      <c r="G496" s="60" t="str">
        <f>IF(A496="Plan",SUMIF('Control de pagos'!B:B,Descripción!B496,'Control de pagos'!D:D),"")</f>
        <v/>
      </c>
      <c r="H496" s="60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1" t="str">
        <f t="shared" si="8"/>
        <v/>
      </c>
    </row>
    <row r="497" spans="7:9">
      <c r="G497" s="60" t="str">
        <f>IF(A497="Plan",SUMIF('Control de pagos'!B:B,Descripción!B497,'Control de pagos'!D:D),"")</f>
        <v/>
      </c>
      <c r="H497" s="60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1" t="str">
        <f t="shared" si="8"/>
        <v/>
      </c>
    </row>
    <row r="498" spans="7:9">
      <c r="G498" s="60" t="str">
        <f>IF(A498="Plan",SUMIF('Control de pagos'!B:B,Descripción!B498,'Control de pagos'!D:D),"")</f>
        <v/>
      </c>
      <c r="H498" s="60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1" t="str">
        <f t="shared" si="8"/>
        <v/>
      </c>
    </row>
    <row r="499" spans="7:9">
      <c r="G499" s="60" t="str">
        <f>IF(A499="Plan",SUMIF('Control de pagos'!B:B,Descripción!B499,'Control de pagos'!D:D),"")</f>
        <v/>
      </c>
      <c r="H499" s="60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1" t="str">
        <f t="shared" si="8"/>
        <v/>
      </c>
    </row>
    <row r="500" spans="7:9">
      <c r="G500" s="60" t="str">
        <f>IF(A500="Plan",SUMIF('Control de pagos'!B:B,Descripción!B500,'Control de pagos'!D:D),"")</f>
        <v/>
      </c>
      <c r="H500" s="60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1" t="str">
        <f t="shared" si="8"/>
        <v/>
      </c>
    </row>
    <row r="501" spans="7:9">
      <c r="G501" s="60" t="str">
        <f>IF(A501="Plan",SUMIF('Control de pagos'!B:B,Descripción!B501,'Control de pagos'!D:D),"")</f>
        <v/>
      </c>
      <c r="H501" s="60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1" t="str">
        <f t="shared" si="8"/>
        <v/>
      </c>
    </row>
    <row r="502" spans="7:9">
      <c r="G502" s="60" t="str">
        <f>IF(A502="Plan",SUMIF('Control de pagos'!B:B,Descripción!B502,'Control de pagos'!D:D),"")</f>
        <v/>
      </c>
      <c r="H502" s="60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1" t="str">
        <f t="shared" si="8"/>
        <v/>
      </c>
    </row>
    <row r="503" spans="7:9">
      <c r="G503" s="60" t="str">
        <f>IF(A503="Plan",SUMIF('Control de pagos'!B:B,Descripción!B503,'Control de pagos'!D:D),"")</f>
        <v/>
      </c>
      <c r="H503" s="60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1" t="str">
        <f t="shared" si="8"/>
        <v/>
      </c>
    </row>
    <row r="504" spans="7:9">
      <c r="G504" s="60" t="str">
        <f>IF(A504="Plan",SUMIF('Control de pagos'!B:B,Descripción!B504,'Control de pagos'!D:D),"")</f>
        <v/>
      </c>
      <c r="H504" s="60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1" t="str">
        <f t="shared" si="8"/>
        <v/>
      </c>
    </row>
    <row r="505" spans="7:9">
      <c r="G505" s="60" t="str">
        <f>IF(A505="Plan",SUMIF('Control de pagos'!B:B,Descripción!B505,'Control de pagos'!D:D),"")</f>
        <v/>
      </c>
      <c r="H505" s="60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1" t="str">
        <f t="shared" si="8"/>
        <v/>
      </c>
    </row>
    <row r="506" spans="7:9">
      <c r="G506" s="60" t="str">
        <f>IF(A506="Plan",SUMIF('Control de pagos'!B:B,Descripción!B506,'Control de pagos'!D:D),"")</f>
        <v/>
      </c>
      <c r="H506" s="60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1" t="str">
        <f t="shared" si="8"/>
        <v/>
      </c>
    </row>
    <row r="507" spans="7:9">
      <c r="G507" s="60" t="str">
        <f>IF(A507="Plan",SUMIF('Control de pagos'!B:B,Descripción!B507,'Control de pagos'!D:D),"")</f>
        <v/>
      </c>
      <c r="H507" s="60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1" t="str">
        <f t="shared" si="8"/>
        <v/>
      </c>
    </row>
    <row r="508" spans="7:9">
      <c r="G508" s="60" t="str">
        <f>IF(A508="Plan",SUMIF('Control de pagos'!B:B,Descripción!B508,'Control de pagos'!D:D),"")</f>
        <v/>
      </c>
      <c r="H508" s="60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1" t="str">
        <f t="shared" si="8"/>
        <v/>
      </c>
    </row>
    <row r="509" spans="7:9">
      <c r="G509" s="60" t="str">
        <f>IF(A509="Plan",SUMIF('Control de pagos'!B:B,Descripción!B509,'Control de pagos'!D:D),"")</f>
        <v/>
      </c>
      <c r="H509" s="60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1" t="str">
        <f t="shared" si="8"/>
        <v/>
      </c>
    </row>
    <row r="510" spans="7:9">
      <c r="G510" s="60" t="str">
        <f>IF(A510="Plan",SUMIF('Control de pagos'!B:B,Descripción!B510,'Control de pagos'!D:D),"")</f>
        <v/>
      </c>
      <c r="H510" s="60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1" t="str">
        <f t="shared" si="8"/>
        <v/>
      </c>
    </row>
    <row r="511" spans="7:9">
      <c r="G511" s="60" t="str">
        <f>IF(A511="Plan",SUMIF('Control de pagos'!B:B,Descripción!B511,'Control de pagos'!D:D),"")</f>
        <v/>
      </c>
      <c r="H511" s="60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1" t="str">
        <f t="shared" si="8"/>
        <v/>
      </c>
    </row>
    <row r="512" spans="7:9">
      <c r="G512" s="60" t="str">
        <f>IF(A512="Plan",SUMIF('Control de pagos'!B:B,Descripción!B512,'Control de pagos'!D:D),"")</f>
        <v/>
      </c>
      <c r="H512" s="60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1" t="str">
        <f t="shared" si="8"/>
        <v/>
      </c>
    </row>
    <row r="513" spans="7:9">
      <c r="G513" s="60" t="str">
        <f>IF(A513="Plan",SUMIF('Control de pagos'!B:B,Descripción!B513,'Control de pagos'!D:D),"")</f>
        <v/>
      </c>
      <c r="H513" s="60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1" t="str">
        <f t="shared" si="8"/>
        <v/>
      </c>
    </row>
    <row r="514" spans="7:9">
      <c r="G514" s="60" t="str">
        <f>IF(A514="Plan",SUMIF('Control de pagos'!B:B,Descripción!B514,'Control de pagos'!D:D),"")</f>
        <v/>
      </c>
      <c r="H514" s="60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1" t="str">
        <f t="shared" si="8"/>
        <v/>
      </c>
    </row>
    <row r="515" spans="7:9">
      <c r="G515" s="60" t="str">
        <f>IF(A515="Plan",SUMIF('Control de pagos'!B:B,Descripción!B515,'Control de pagos'!D:D),"")</f>
        <v/>
      </c>
      <c r="H515" s="60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1" t="str">
        <f t="shared" si="8"/>
        <v/>
      </c>
    </row>
    <row r="516" spans="7:9">
      <c r="G516" s="60" t="str">
        <f>IF(A516="Plan",SUMIF('Control de pagos'!B:B,Descripción!B516,'Control de pagos'!D:D),"")</f>
        <v/>
      </c>
      <c r="H516" s="60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1" t="str">
        <f t="shared" si="8"/>
        <v/>
      </c>
    </row>
    <row r="517" spans="7:9">
      <c r="G517" s="60" t="str">
        <f>IF(A517="Plan",SUMIF('Control de pagos'!B:B,Descripción!B517,'Control de pagos'!D:D),"")</f>
        <v/>
      </c>
      <c r="H517" s="60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1" t="str">
        <f t="shared" si="8"/>
        <v/>
      </c>
    </row>
    <row r="518" spans="7:9">
      <c r="G518" s="60" t="str">
        <f>IF(A518="Plan",SUMIF('Control de pagos'!B:B,Descripción!B518,'Control de pagos'!D:D),"")</f>
        <v/>
      </c>
      <c r="H518" s="60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1" t="str">
        <f t="shared" si="8"/>
        <v/>
      </c>
    </row>
    <row r="519" spans="7:9">
      <c r="G519" s="60" t="str">
        <f>IF(A519="Plan",SUMIF('Control de pagos'!B:B,Descripción!B519,'Control de pagos'!D:D),"")</f>
        <v/>
      </c>
      <c r="H519" s="60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1" t="str">
        <f t="shared" si="8"/>
        <v/>
      </c>
    </row>
    <row r="520" spans="7:9">
      <c r="G520" s="60" t="str">
        <f>IF(A520="Plan",SUMIF('Control de pagos'!B:B,Descripción!B520,'Control de pagos'!D:D),"")</f>
        <v/>
      </c>
      <c r="H520" s="60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1" t="str">
        <f t="shared" si="8"/>
        <v/>
      </c>
    </row>
    <row r="521" spans="7:9">
      <c r="G521" s="60" t="str">
        <f>IF(A521="Plan",SUMIF('Control de pagos'!B:B,Descripción!B521,'Control de pagos'!D:D),"")</f>
        <v/>
      </c>
      <c r="H521" s="60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1" t="str">
        <f t="shared" si="8"/>
        <v/>
      </c>
    </row>
    <row r="522" spans="7:9">
      <c r="G522" s="60" t="str">
        <f>IF(A522="Plan",SUMIF('Control de pagos'!B:B,Descripción!B522,'Control de pagos'!D:D),"")</f>
        <v/>
      </c>
      <c r="H522" s="60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1" t="str">
        <f t="shared" si="8"/>
        <v/>
      </c>
    </row>
    <row r="523" spans="7:9">
      <c r="G523" s="60" t="str">
        <f>IF(A523="Plan",SUMIF('Control de pagos'!B:B,Descripción!B523,'Control de pagos'!D:D),"")</f>
        <v/>
      </c>
      <c r="H523" s="60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1" t="str">
        <f t="shared" si="8"/>
        <v/>
      </c>
    </row>
    <row r="524" spans="7:9">
      <c r="G524" s="60" t="str">
        <f>IF(A524="Plan",SUMIF('Control de pagos'!B:B,Descripción!B524,'Control de pagos'!D:D),"")</f>
        <v/>
      </c>
      <c r="H524" s="60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1" t="str">
        <f t="shared" si="8"/>
        <v/>
      </c>
    </row>
    <row r="525" spans="7:9">
      <c r="G525" s="60" t="str">
        <f>IF(A525="Plan",SUMIF('Control de pagos'!B:B,Descripción!B525,'Control de pagos'!D:D),"")</f>
        <v/>
      </c>
      <c r="H525" s="60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1" t="str">
        <f t="shared" si="8"/>
        <v/>
      </c>
    </row>
    <row r="526" spans="7:9">
      <c r="G526" s="60" t="str">
        <f>IF(A526="Plan",SUMIF('Control de pagos'!B:B,Descripción!B526,'Control de pagos'!D:D),"")</f>
        <v/>
      </c>
      <c r="H526" s="60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1" t="str">
        <f t="shared" si="8"/>
        <v/>
      </c>
    </row>
    <row r="527" spans="7:9">
      <c r="G527" s="60" t="str">
        <f>IF(A527="Plan",SUMIF('Control de pagos'!B:B,Descripción!B527,'Control de pagos'!D:D),"")</f>
        <v/>
      </c>
      <c r="H527" s="60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1" t="str">
        <f t="shared" si="8"/>
        <v/>
      </c>
    </row>
    <row r="528" spans="7:9">
      <c r="G528" s="60" t="str">
        <f>IF(A528="Plan",SUMIF('Control de pagos'!B:B,Descripción!B528,'Control de pagos'!D:D),"")</f>
        <v/>
      </c>
      <c r="H528" s="60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1" t="str">
        <f t="shared" si="8"/>
        <v/>
      </c>
    </row>
    <row r="529" spans="7:9">
      <c r="G529" s="60" t="str">
        <f>IF(A529="Plan",SUMIF('Control de pagos'!B:B,Descripción!B529,'Control de pagos'!D:D),"")</f>
        <v/>
      </c>
      <c r="H529" s="60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1" t="str">
        <f t="shared" si="8"/>
        <v/>
      </c>
    </row>
    <row r="530" spans="7:9">
      <c r="G530" s="60" t="str">
        <f>IF(A530="Plan",SUMIF('Control de pagos'!B:B,Descripción!B530,'Control de pagos'!D:D),"")</f>
        <v/>
      </c>
      <c r="H530" s="60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1" t="str">
        <f t="shared" si="8"/>
        <v/>
      </c>
    </row>
    <row r="531" spans="7:9">
      <c r="G531" s="60" t="str">
        <f>IF(A531="Plan",SUMIF('Control de pagos'!B:B,Descripción!B531,'Control de pagos'!D:D),"")</f>
        <v/>
      </c>
      <c r="H531" s="60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1" t="str">
        <f t="shared" si="8"/>
        <v/>
      </c>
    </row>
    <row r="532" spans="7:9">
      <c r="G532" s="60" t="str">
        <f>IF(A532="Plan",SUMIF('Control de pagos'!B:B,Descripción!B532,'Control de pagos'!D:D),"")</f>
        <v/>
      </c>
      <c r="H532" s="60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1" t="str">
        <f t="shared" ref="I532:I595" si="9">IF(G532="","",G532-H532)</f>
        <v/>
      </c>
    </row>
    <row r="533" spans="7:9">
      <c r="G533" s="60" t="str">
        <f>IF(A533="Plan",SUMIF('Control de pagos'!B:B,Descripción!B533,'Control de pagos'!D:D),"")</f>
        <v/>
      </c>
      <c r="H533" s="60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1" t="str">
        <f t="shared" si="9"/>
        <v/>
      </c>
    </row>
    <row r="534" spans="7:9">
      <c r="G534" s="60" t="str">
        <f>IF(A534="Plan",SUMIF('Control de pagos'!B:B,Descripción!B534,'Control de pagos'!D:D),"")</f>
        <v/>
      </c>
      <c r="H534" s="60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1" t="str">
        <f t="shared" si="9"/>
        <v/>
      </c>
    </row>
    <row r="535" spans="7:9">
      <c r="G535" s="60" t="str">
        <f>IF(A535="Plan",SUMIF('Control de pagos'!B:B,Descripción!B535,'Control de pagos'!D:D),"")</f>
        <v/>
      </c>
      <c r="H535" s="60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1" t="str">
        <f t="shared" si="9"/>
        <v/>
      </c>
    </row>
    <row r="536" spans="7:9">
      <c r="G536" s="60" t="str">
        <f>IF(A536="Plan",SUMIF('Control de pagos'!B:B,Descripción!B536,'Control de pagos'!D:D),"")</f>
        <v/>
      </c>
      <c r="H536" s="60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1" t="str">
        <f t="shared" si="9"/>
        <v/>
      </c>
    </row>
    <row r="537" spans="7:9">
      <c r="G537" s="60" t="str">
        <f>IF(A537="Plan",SUMIF('Control de pagos'!B:B,Descripción!B537,'Control de pagos'!D:D),"")</f>
        <v/>
      </c>
      <c r="H537" s="60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1" t="str">
        <f t="shared" si="9"/>
        <v/>
      </c>
    </row>
    <row r="538" spans="7:9">
      <c r="G538" s="60" t="str">
        <f>IF(A538="Plan",SUMIF('Control de pagos'!B:B,Descripción!B538,'Control de pagos'!D:D),"")</f>
        <v/>
      </c>
      <c r="H538" s="60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1" t="str">
        <f t="shared" si="9"/>
        <v/>
      </c>
    </row>
    <row r="539" spans="7:9">
      <c r="G539" s="60" t="str">
        <f>IF(A539="Plan",SUMIF('Control de pagos'!B:B,Descripción!B539,'Control de pagos'!D:D),"")</f>
        <v/>
      </c>
      <c r="H539" s="60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1" t="str">
        <f t="shared" si="9"/>
        <v/>
      </c>
    </row>
    <row r="540" spans="7:9">
      <c r="G540" s="60" t="str">
        <f>IF(A540="Plan",SUMIF('Control de pagos'!B:B,Descripción!B540,'Control de pagos'!D:D),"")</f>
        <v/>
      </c>
      <c r="H540" s="60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1" t="str">
        <f t="shared" si="9"/>
        <v/>
      </c>
    </row>
    <row r="541" spans="7:9">
      <c r="G541" s="60" t="str">
        <f>IF(A541="Plan",SUMIF('Control de pagos'!B:B,Descripción!B541,'Control de pagos'!D:D),"")</f>
        <v/>
      </c>
      <c r="H541" s="60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1" t="str">
        <f t="shared" si="9"/>
        <v/>
      </c>
    </row>
    <row r="542" spans="7:9">
      <c r="G542" s="60" t="str">
        <f>IF(A542="Plan",SUMIF('Control de pagos'!B:B,Descripción!B542,'Control de pagos'!D:D),"")</f>
        <v/>
      </c>
      <c r="H542" s="60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1" t="str">
        <f t="shared" si="9"/>
        <v/>
      </c>
    </row>
    <row r="543" spans="7:9">
      <c r="G543" s="60" t="str">
        <f>IF(A543="Plan",SUMIF('Control de pagos'!B:B,Descripción!B543,'Control de pagos'!D:D),"")</f>
        <v/>
      </c>
      <c r="H543" s="60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1" t="str">
        <f t="shared" si="9"/>
        <v/>
      </c>
    </row>
    <row r="544" spans="7:9">
      <c r="G544" s="60" t="str">
        <f>IF(A544="Plan",SUMIF('Control de pagos'!B:B,Descripción!B544,'Control de pagos'!D:D),"")</f>
        <v/>
      </c>
      <c r="H544" s="60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1" t="str">
        <f t="shared" si="9"/>
        <v/>
      </c>
    </row>
    <row r="545" spans="7:9">
      <c r="G545" s="60" t="str">
        <f>IF(A545="Plan",SUMIF('Control de pagos'!B:B,Descripción!B545,'Control de pagos'!D:D),"")</f>
        <v/>
      </c>
      <c r="H545" s="60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1" t="str">
        <f t="shared" si="9"/>
        <v/>
      </c>
    </row>
    <row r="546" spans="7:9">
      <c r="G546" s="60" t="str">
        <f>IF(A546="Plan",SUMIF('Control de pagos'!B:B,Descripción!B546,'Control de pagos'!D:D),"")</f>
        <v/>
      </c>
      <c r="H546" s="60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1" t="str">
        <f t="shared" si="9"/>
        <v/>
      </c>
    </row>
    <row r="547" spans="7:9">
      <c r="G547" s="60" t="str">
        <f>IF(A547="Plan",SUMIF('Control de pagos'!B:B,Descripción!B547,'Control de pagos'!D:D),"")</f>
        <v/>
      </c>
      <c r="H547" s="60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1" t="str">
        <f t="shared" si="9"/>
        <v/>
      </c>
    </row>
    <row r="548" spans="7:9">
      <c r="G548" s="60" t="str">
        <f>IF(A548="Plan",SUMIF('Control de pagos'!B:B,Descripción!B548,'Control de pagos'!D:D),"")</f>
        <v/>
      </c>
      <c r="H548" s="60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1" t="str">
        <f t="shared" si="9"/>
        <v/>
      </c>
    </row>
    <row r="549" spans="7:9">
      <c r="G549" s="60" t="str">
        <f>IF(A549="Plan",SUMIF('Control de pagos'!B:B,Descripción!B549,'Control de pagos'!D:D),"")</f>
        <v/>
      </c>
      <c r="H549" s="60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1" t="str">
        <f t="shared" si="9"/>
        <v/>
      </c>
    </row>
    <row r="550" spans="7:9">
      <c r="G550" s="60" t="str">
        <f>IF(A550="Plan",SUMIF('Control de pagos'!B:B,Descripción!B550,'Control de pagos'!D:D),"")</f>
        <v/>
      </c>
      <c r="H550" s="60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1" t="str">
        <f t="shared" si="9"/>
        <v/>
      </c>
    </row>
    <row r="551" spans="7:9">
      <c r="G551" s="60" t="str">
        <f>IF(A551="Plan",SUMIF('Control de pagos'!B:B,Descripción!B551,'Control de pagos'!D:D),"")</f>
        <v/>
      </c>
      <c r="H551" s="60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1" t="str">
        <f t="shared" si="9"/>
        <v/>
      </c>
    </row>
    <row r="552" spans="7:9">
      <c r="G552" s="60" t="str">
        <f>IF(A552="Plan",SUMIF('Control de pagos'!B:B,Descripción!B552,'Control de pagos'!D:D),"")</f>
        <v/>
      </c>
      <c r="H552" s="60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1" t="str">
        <f t="shared" si="9"/>
        <v/>
      </c>
    </row>
    <row r="553" spans="7:9">
      <c r="G553" s="60" t="str">
        <f>IF(A553="Plan",SUMIF('Control de pagos'!B:B,Descripción!B553,'Control de pagos'!D:D),"")</f>
        <v/>
      </c>
      <c r="H553" s="60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1" t="str">
        <f t="shared" si="9"/>
        <v/>
      </c>
    </row>
    <row r="554" spans="7:9">
      <c r="G554" s="60" t="str">
        <f>IF(A554="Plan",SUMIF('Control de pagos'!B:B,Descripción!B554,'Control de pagos'!D:D),"")</f>
        <v/>
      </c>
      <c r="H554" s="60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1" t="str">
        <f t="shared" si="9"/>
        <v/>
      </c>
    </row>
    <row r="555" spans="7:9">
      <c r="G555" s="60" t="str">
        <f>IF(A555="Plan",SUMIF('Control de pagos'!B:B,Descripción!B555,'Control de pagos'!D:D),"")</f>
        <v/>
      </c>
      <c r="H555" s="60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1" t="str">
        <f t="shared" si="9"/>
        <v/>
      </c>
    </row>
    <row r="556" spans="7:9">
      <c r="G556" s="60" t="str">
        <f>IF(A556="Plan",SUMIF('Control de pagos'!B:B,Descripción!B556,'Control de pagos'!D:D),"")</f>
        <v/>
      </c>
      <c r="H556" s="60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1" t="str">
        <f t="shared" si="9"/>
        <v/>
      </c>
    </row>
    <row r="557" spans="7:9">
      <c r="G557" s="60" t="str">
        <f>IF(A557="Plan",SUMIF('Control de pagos'!B:B,Descripción!B557,'Control de pagos'!D:D),"")</f>
        <v/>
      </c>
      <c r="H557" s="60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1" t="str">
        <f t="shared" si="9"/>
        <v/>
      </c>
    </row>
    <row r="558" spans="7:9">
      <c r="G558" s="60" t="str">
        <f>IF(A558="Plan",SUMIF('Control de pagos'!B:B,Descripción!B558,'Control de pagos'!D:D),"")</f>
        <v/>
      </c>
      <c r="H558" s="60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1" t="str">
        <f t="shared" si="9"/>
        <v/>
      </c>
    </row>
    <row r="559" spans="7:9">
      <c r="G559" s="60" t="str">
        <f>IF(A559="Plan",SUMIF('Control de pagos'!B:B,Descripción!B559,'Control de pagos'!D:D),"")</f>
        <v/>
      </c>
      <c r="H559" s="60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1" t="str">
        <f t="shared" si="9"/>
        <v/>
      </c>
    </row>
    <row r="560" spans="7:9">
      <c r="G560" s="60" t="str">
        <f>IF(A560="Plan",SUMIF('Control de pagos'!B:B,Descripción!B560,'Control de pagos'!D:D),"")</f>
        <v/>
      </c>
      <c r="H560" s="60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1" t="str">
        <f t="shared" si="9"/>
        <v/>
      </c>
    </row>
    <row r="561" spans="7:9">
      <c r="G561" s="60" t="str">
        <f>IF(A561="Plan",SUMIF('Control de pagos'!B:B,Descripción!B561,'Control de pagos'!D:D),"")</f>
        <v/>
      </c>
      <c r="H561" s="60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1" t="str">
        <f t="shared" si="9"/>
        <v/>
      </c>
    </row>
    <row r="562" spans="7:9">
      <c r="G562" s="60" t="str">
        <f>IF(A562="Plan",SUMIF('Control de pagos'!B:B,Descripción!B562,'Control de pagos'!D:D),"")</f>
        <v/>
      </c>
      <c r="H562" s="60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1" t="str">
        <f t="shared" si="9"/>
        <v/>
      </c>
    </row>
    <row r="563" spans="7:9">
      <c r="G563" s="60" t="str">
        <f>IF(A563="Plan",SUMIF('Control de pagos'!B:B,Descripción!B563,'Control de pagos'!D:D),"")</f>
        <v/>
      </c>
      <c r="H563" s="60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1" t="str">
        <f t="shared" si="9"/>
        <v/>
      </c>
    </row>
    <row r="564" spans="7:9">
      <c r="G564" s="60" t="str">
        <f>IF(A564="Plan",SUMIF('Control de pagos'!B:B,Descripción!B564,'Control de pagos'!D:D),"")</f>
        <v/>
      </c>
      <c r="H564" s="60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1" t="str">
        <f t="shared" si="9"/>
        <v/>
      </c>
    </row>
    <row r="565" spans="7:9">
      <c r="G565" s="60" t="str">
        <f>IF(A565="Plan",SUMIF('Control de pagos'!B:B,Descripción!B565,'Control de pagos'!D:D),"")</f>
        <v/>
      </c>
      <c r="H565" s="60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1" t="str">
        <f t="shared" si="9"/>
        <v/>
      </c>
    </row>
    <row r="566" spans="7:9">
      <c r="G566" s="60" t="str">
        <f>IF(A566="Plan",SUMIF('Control de pagos'!B:B,Descripción!B566,'Control de pagos'!D:D),"")</f>
        <v/>
      </c>
      <c r="H566" s="60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1" t="str">
        <f t="shared" si="9"/>
        <v/>
      </c>
    </row>
    <row r="567" spans="7:9">
      <c r="G567" s="60" t="str">
        <f>IF(A567="Plan",SUMIF('Control de pagos'!B:B,Descripción!B567,'Control de pagos'!D:D),"")</f>
        <v/>
      </c>
      <c r="H567" s="60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1" t="str">
        <f t="shared" si="9"/>
        <v/>
      </c>
    </row>
    <row r="568" spans="7:9">
      <c r="G568" s="60" t="str">
        <f>IF(A568="Plan",SUMIF('Control de pagos'!B:B,Descripción!B568,'Control de pagos'!D:D),"")</f>
        <v/>
      </c>
      <c r="H568" s="60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1" t="str">
        <f t="shared" si="9"/>
        <v/>
      </c>
    </row>
    <row r="569" spans="7:9">
      <c r="G569" s="60" t="str">
        <f>IF(A569="Plan",SUMIF('Control de pagos'!B:B,Descripción!B569,'Control de pagos'!D:D),"")</f>
        <v/>
      </c>
      <c r="H569" s="60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1" t="str">
        <f t="shared" si="9"/>
        <v/>
      </c>
    </row>
    <row r="570" spans="7:9">
      <c r="G570" s="60" t="str">
        <f>IF(A570="Plan",SUMIF('Control de pagos'!B:B,Descripción!B570,'Control de pagos'!D:D),"")</f>
        <v/>
      </c>
      <c r="H570" s="60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1" t="str">
        <f t="shared" si="9"/>
        <v/>
      </c>
    </row>
    <row r="571" spans="7:9">
      <c r="G571" s="60" t="str">
        <f>IF(A571="Plan",SUMIF('Control de pagos'!B:B,Descripción!B571,'Control de pagos'!D:D),"")</f>
        <v/>
      </c>
      <c r="H571" s="60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1" t="str">
        <f t="shared" si="9"/>
        <v/>
      </c>
    </row>
    <row r="572" spans="7:9">
      <c r="G572" s="60" t="str">
        <f>IF(A572="Plan",SUMIF('Control de pagos'!B:B,Descripción!B572,'Control de pagos'!D:D),"")</f>
        <v/>
      </c>
      <c r="H572" s="60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1" t="str">
        <f t="shared" si="9"/>
        <v/>
      </c>
    </row>
    <row r="573" spans="7:9">
      <c r="G573" s="60" t="str">
        <f>IF(A573="Plan",SUMIF('Control de pagos'!B:B,Descripción!B573,'Control de pagos'!D:D),"")</f>
        <v/>
      </c>
      <c r="H573" s="60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1" t="str">
        <f t="shared" si="9"/>
        <v/>
      </c>
    </row>
    <row r="574" spans="7:9">
      <c r="G574" s="60" t="str">
        <f>IF(A574="Plan",SUMIF('Control de pagos'!B:B,Descripción!B574,'Control de pagos'!D:D),"")</f>
        <v/>
      </c>
      <c r="H574" s="60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1" t="str">
        <f t="shared" si="9"/>
        <v/>
      </c>
    </row>
    <row r="575" spans="7:9">
      <c r="G575" s="60" t="str">
        <f>IF(A575="Plan",SUMIF('Control de pagos'!B:B,Descripción!B575,'Control de pagos'!D:D),"")</f>
        <v/>
      </c>
      <c r="H575" s="60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1" t="str">
        <f t="shared" si="9"/>
        <v/>
      </c>
    </row>
    <row r="576" spans="7:9">
      <c r="G576" s="60" t="str">
        <f>IF(A576="Plan",SUMIF('Control de pagos'!B:B,Descripción!B576,'Control de pagos'!D:D),"")</f>
        <v/>
      </c>
      <c r="H576" s="60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1" t="str">
        <f t="shared" si="9"/>
        <v/>
      </c>
    </row>
    <row r="577" spans="7:9">
      <c r="G577" s="60" t="str">
        <f>IF(A577="Plan",SUMIF('Control de pagos'!B:B,Descripción!B577,'Control de pagos'!D:D),"")</f>
        <v/>
      </c>
      <c r="H577" s="60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1" t="str">
        <f t="shared" si="9"/>
        <v/>
      </c>
    </row>
    <row r="578" spans="7:9">
      <c r="G578" s="60" t="str">
        <f>IF(A578="Plan",SUMIF('Control de pagos'!B:B,Descripción!B578,'Control de pagos'!D:D),"")</f>
        <v/>
      </c>
      <c r="H578" s="60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1" t="str">
        <f t="shared" si="9"/>
        <v/>
      </c>
    </row>
    <row r="579" spans="7:9">
      <c r="G579" s="60" t="str">
        <f>IF(A579="Plan",SUMIF('Control de pagos'!B:B,Descripción!B579,'Control de pagos'!D:D),"")</f>
        <v/>
      </c>
      <c r="H579" s="60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1" t="str">
        <f t="shared" si="9"/>
        <v/>
      </c>
    </row>
    <row r="580" spans="7:9">
      <c r="G580" s="60" t="str">
        <f>IF(A580="Plan",SUMIF('Control de pagos'!B:B,Descripción!B580,'Control de pagos'!D:D),"")</f>
        <v/>
      </c>
      <c r="H580" s="60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1" t="str">
        <f t="shared" si="9"/>
        <v/>
      </c>
    </row>
    <row r="581" spans="7:9">
      <c r="G581" s="60" t="str">
        <f>IF(A581="Plan",SUMIF('Control de pagos'!B:B,Descripción!B581,'Control de pagos'!D:D),"")</f>
        <v/>
      </c>
      <c r="H581" s="60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1" t="str">
        <f t="shared" si="9"/>
        <v/>
      </c>
    </row>
    <row r="582" spans="7:9">
      <c r="G582" s="60" t="str">
        <f>IF(A582="Plan",SUMIF('Control de pagos'!B:B,Descripción!B582,'Control de pagos'!D:D),"")</f>
        <v/>
      </c>
      <c r="H582" s="60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1" t="str">
        <f t="shared" si="9"/>
        <v/>
      </c>
    </row>
    <row r="583" spans="7:9">
      <c r="G583" s="60" t="str">
        <f>IF(A583="Plan",SUMIF('Control de pagos'!B:B,Descripción!B583,'Control de pagos'!D:D),"")</f>
        <v/>
      </c>
      <c r="H583" s="60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1" t="str">
        <f t="shared" si="9"/>
        <v/>
      </c>
    </row>
    <row r="584" spans="7:9">
      <c r="G584" s="60" t="str">
        <f>IF(A584="Plan",SUMIF('Control de pagos'!B:B,Descripción!B584,'Control de pagos'!D:D),"")</f>
        <v/>
      </c>
      <c r="H584" s="60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1" t="str">
        <f t="shared" si="9"/>
        <v/>
      </c>
    </row>
    <row r="585" spans="7:9">
      <c r="G585" s="60" t="str">
        <f>IF(A585="Plan",SUMIF('Control de pagos'!B:B,Descripción!B585,'Control de pagos'!D:D),"")</f>
        <v/>
      </c>
      <c r="H585" s="60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1" t="str">
        <f t="shared" si="9"/>
        <v/>
      </c>
    </row>
    <row r="586" spans="7:9">
      <c r="G586" s="60" t="str">
        <f>IF(A586="Plan",SUMIF('Control de pagos'!B:B,Descripción!B586,'Control de pagos'!D:D),"")</f>
        <v/>
      </c>
      <c r="H586" s="60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1" t="str">
        <f t="shared" si="9"/>
        <v/>
      </c>
    </row>
    <row r="587" spans="7:9">
      <c r="G587" s="60" t="str">
        <f>IF(A587="Plan",SUMIF('Control de pagos'!B:B,Descripción!B587,'Control de pagos'!D:D),"")</f>
        <v/>
      </c>
      <c r="H587" s="60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1" t="str">
        <f t="shared" si="9"/>
        <v/>
      </c>
    </row>
    <row r="588" spans="7:9">
      <c r="G588" s="60" t="str">
        <f>IF(A588="Plan",SUMIF('Control de pagos'!B:B,Descripción!B588,'Control de pagos'!D:D),"")</f>
        <v/>
      </c>
      <c r="H588" s="60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1" t="str">
        <f t="shared" si="9"/>
        <v/>
      </c>
    </row>
    <row r="589" spans="7:9">
      <c r="G589" s="60" t="str">
        <f>IF(A589="Plan",SUMIF('Control de pagos'!B:B,Descripción!B589,'Control de pagos'!D:D),"")</f>
        <v/>
      </c>
      <c r="H589" s="60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1" t="str">
        <f t="shared" si="9"/>
        <v/>
      </c>
    </row>
    <row r="590" spans="7:9">
      <c r="G590" s="60" t="str">
        <f>IF(A590="Plan",SUMIF('Control de pagos'!B:B,Descripción!B590,'Control de pagos'!D:D),"")</f>
        <v/>
      </c>
      <c r="H590" s="60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1" t="str">
        <f t="shared" si="9"/>
        <v/>
      </c>
    </row>
    <row r="591" spans="7:9">
      <c r="G591" s="60" t="str">
        <f>IF(A591="Plan",SUMIF('Control de pagos'!B:B,Descripción!B591,'Control de pagos'!D:D),"")</f>
        <v/>
      </c>
      <c r="H591" s="60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1" t="str">
        <f t="shared" si="9"/>
        <v/>
      </c>
    </row>
    <row r="592" spans="7:9">
      <c r="G592" s="60" t="str">
        <f>IF(A592="Plan",SUMIF('Control de pagos'!B:B,Descripción!B592,'Control de pagos'!D:D),"")</f>
        <v/>
      </c>
      <c r="H592" s="60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1" t="str">
        <f t="shared" si="9"/>
        <v/>
      </c>
    </row>
    <row r="593" spans="7:9">
      <c r="G593" s="60" t="str">
        <f>IF(A593="Plan",SUMIF('Control de pagos'!B:B,Descripción!B593,'Control de pagos'!D:D),"")</f>
        <v/>
      </c>
      <c r="H593" s="60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1" t="str">
        <f t="shared" si="9"/>
        <v/>
      </c>
    </row>
    <row r="594" spans="7:9">
      <c r="G594" s="60" t="str">
        <f>IF(A594="Plan",SUMIF('Control de pagos'!B:B,Descripción!B594,'Control de pagos'!D:D),"")</f>
        <v/>
      </c>
      <c r="H594" s="60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1" t="str">
        <f t="shared" si="9"/>
        <v/>
      </c>
    </row>
    <row r="595" spans="7:9">
      <c r="G595" s="60" t="str">
        <f>IF(A595="Plan",SUMIF('Control de pagos'!B:B,Descripción!B595,'Control de pagos'!D:D),"")</f>
        <v/>
      </c>
      <c r="H595" s="60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1" t="str">
        <f t="shared" si="9"/>
        <v/>
      </c>
    </row>
    <row r="596" spans="7:9">
      <c r="G596" s="60" t="str">
        <f>IF(A596="Plan",SUMIF('Control de pagos'!B:B,Descripción!B596,'Control de pagos'!D:D),"")</f>
        <v/>
      </c>
      <c r="H596" s="60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1" t="str">
        <f t="shared" ref="I596:I659" si="10">IF(G596="","",G596-H596)</f>
        <v/>
      </c>
    </row>
    <row r="597" spans="7:9">
      <c r="G597" s="60" t="str">
        <f>IF(A597="Plan",SUMIF('Control de pagos'!B:B,Descripción!B597,'Control de pagos'!D:D),"")</f>
        <v/>
      </c>
      <c r="H597" s="60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1" t="str">
        <f t="shared" si="10"/>
        <v/>
      </c>
    </row>
    <row r="598" spans="7:9">
      <c r="G598" s="60" t="str">
        <f>IF(A598="Plan",SUMIF('Control de pagos'!B:B,Descripción!B598,'Control de pagos'!D:D),"")</f>
        <v/>
      </c>
      <c r="H598" s="60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1" t="str">
        <f t="shared" si="10"/>
        <v/>
      </c>
    </row>
    <row r="599" spans="7:9">
      <c r="G599" s="60" t="str">
        <f>IF(A599="Plan",SUMIF('Control de pagos'!B:B,Descripción!B599,'Control de pagos'!D:D),"")</f>
        <v/>
      </c>
      <c r="H599" s="60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1" t="str">
        <f t="shared" si="10"/>
        <v/>
      </c>
    </row>
    <row r="600" spans="7:9">
      <c r="G600" s="60" t="str">
        <f>IF(A600="Plan",SUMIF('Control de pagos'!B:B,Descripción!B600,'Control de pagos'!D:D),"")</f>
        <v/>
      </c>
      <c r="H600" s="60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1" t="str">
        <f t="shared" si="10"/>
        <v/>
      </c>
    </row>
    <row r="601" spans="7:9">
      <c r="G601" s="60" t="str">
        <f>IF(A601="Plan",SUMIF('Control de pagos'!B:B,Descripción!B601,'Control de pagos'!D:D),"")</f>
        <v/>
      </c>
      <c r="H601" s="60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1" t="str">
        <f t="shared" si="10"/>
        <v/>
      </c>
    </row>
    <row r="602" spans="7:9">
      <c r="G602" s="60" t="str">
        <f>IF(A602="Plan",SUMIF('Control de pagos'!B:B,Descripción!B602,'Control de pagos'!D:D),"")</f>
        <v/>
      </c>
      <c r="H602" s="60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1" t="str">
        <f t="shared" si="10"/>
        <v/>
      </c>
    </row>
    <row r="603" spans="7:9">
      <c r="G603" s="60" t="str">
        <f>IF(A603="Plan",SUMIF('Control de pagos'!B:B,Descripción!B603,'Control de pagos'!D:D),"")</f>
        <v/>
      </c>
      <c r="H603" s="60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1" t="str">
        <f t="shared" si="10"/>
        <v/>
      </c>
    </row>
    <row r="604" spans="7:9">
      <c r="G604" s="60" t="str">
        <f>IF(A604="Plan",SUMIF('Control de pagos'!B:B,Descripción!B604,'Control de pagos'!D:D),"")</f>
        <v/>
      </c>
      <c r="H604" s="60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1" t="str">
        <f t="shared" si="10"/>
        <v/>
      </c>
    </row>
    <row r="605" spans="7:9">
      <c r="G605" s="60" t="str">
        <f>IF(A605="Plan",SUMIF('Control de pagos'!B:B,Descripción!B605,'Control de pagos'!D:D),"")</f>
        <v/>
      </c>
      <c r="H605" s="60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1" t="str">
        <f t="shared" si="10"/>
        <v/>
      </c>
    </row>
    <row r="606" spans="7:9">
      <c r="G606" s="60" t="str">
        <f>IF(A606="Plan",SUMIF('Control de pagos'!B:B,Descripción!B606,'Control de pagos'!D:D),"")</f>
        <v/>
      </c>
      <c r="H606" s="60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1" t="str">
        <f t="shared" si="10"/>
        <v/>
      </c>
    </row>
    <row r="607" spans="7:9">
      <c r="G607" s="60" t="str">
        <f>IF(A607="Plan",SUMIF('Control de pagos'!B:B,Descripción!B607,'Control de pagos'!D:D),"")</f>
        <v/>
      </c>
      <c r="H607" s="60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1" t="str">
        <f t="shared" si="10"/>
        <v/>
      </c>
    </row>
    <row r="608" spans="7:9">
      <c r="G608" s="60" t="str">
        <f>IF(A608="Plan",SUMIF('Control de pagos'!B:B,Descripción!B608,'Control de pagos'!D:D),"")</f>
        <v/>
      </c>
      <c r="H608" s="60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1" t="str">
        <f t="shared" si="10"/>
        <v/>
      </c>
    </row>
    <row r="609" spans="7:9">
      <c r="G609" s="60" t="str">
        <f>IF(A609="Plan",SUMIF('Control de pagos'!B:B,Descripción!B609,'Control de pagos'!D:D),"")</f>
        <v/>
      </c>
      <c r="H609" s="60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1" t="str">
        <f t="shared" si="10"/>
        <v/>
      </c>
    </row>
    <row r="610" spans="7:9">
      <c r="G610" s="60" t="str">
        <f>IF(A610="Plan",SUMIF('Control de pagos'!B:B,Descripción!B610,'Control de pagos'!D:D),"")</f>
        <v/>
      </c>
      <c r="H610" s="60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1" t="str">
        <f t="shared" si="10"/>
        <v/>
      </c>
    </row>
    <row r="611" spans="7:9">
      <c r="G611" s="60" t="str">
        <f>IF(A611="Plan",SUMIF('Control de pagos'!B:B,Descripción!B611,'Control de pagos'!D:D),"")</f>
        <v/>
      </c>
      <c r="H611" s="60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1" t="str">
        <f t="shared" si="10"/>
        <v/>
      </c>
    </row>
    <row r="612" spans="7:9">
      <c r="G612" s="60" t="str">
        <f>IF(A612="Plan",SUMIF('Control de pagos'!B:B,Descripción!B612,'Control de pagos'!D:D),"")</f>
        <v/>
      </c>
      <c r="H612" s="60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1" t="str">
        <f t="shared" si="10"/>
        <v/>
      </c>
    </row>
    <row r="613" spans="7:9">
      <c r="G613" s="60" t="str">
        <f>IF(A613="Plan",SUMIF('Control de pagos'!B:B,Descripción!B613,'Control de pagos'!D:D),"")</f>
        <v/>
      </c>
      <c r="H613" s="60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1" t="str">
        <f t="shared" si="10"/>
        <v/>
      </c>
    </row>
    <row r="614" spans="7:9">
      <c r="G614" s="60" t="str">
        <f>IF(A614="Plan",SUMIF('Control de pagos'!B:B,Descripción!B614,'Control de pagos'!D:D),"")</f>
        <v/>
      </c>
      <c r="H614" s="60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1" t="str">
        <f t="shared" si="10"/>
        <v/>
      </c>
    </row>
    <row r="615" spans="7:9">
      <c r="G615" s="60" t="str">
        <f>IF(A615="Plan",SUMIF('Control de pagos'!B:B,Descripción!B615,'Control de pagos'!D:D),"")</f>
        <v/>
      </c>
      <c r="H615" s="60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1" t="str">
        <f t="shared" si="10"/>
        <v/>
      </c>
    </row>
    <row r="616" spans="7:9">
      <c r="G616" s="60" t="str">
        <f>IF(A616="Plan",SUMIF('Control de pagos'!B:B,Descripción!B616,'Control de pagos'!D:D),"")</f>
        <v/>
      </c>
      <c r="H616" s="60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1" t="str">
        <f t="shared" si="10"/>
        <v/>
      </c>
    </row>
    <row r="617" spans="7:9">
      <c r="G617" s="60" t="str">
        <f>IF(A617="Plan",SUMIF('Control de pagos'!B:B,Descripción!B617,'Control de pagos'!D:D),"")</f>
        <v/>
      </c>
      <c r="H617" s="60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1" t="str">
        <f t="shared" si="10"/>
        <v/>
      </c>
    </row>
    <row r="618" spans="7:9">
      <c r="G618" s="60" t="str">
        <f>IF(A618="Plan",SUMIF('Control de pagos'!B:B,Descripción!B618,'Control de pagos'!D:D),"")</f>
        <v/>
      </c>
      <c r="H618" s="60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1" t="str">
        <f t="shared" si="10"/>
        <v/>
      </c>
    </row>
    <row r="619" spans="7:9">
      <c r="G619" s="60" t="str">
        <f>IF(A619="Plan",SUMIF('Control de pagos'!B:B,Descripción!B619,'Control de pagos'!D:D),"")</f>
        <v/>
      </c>
      <c r="H619" s="60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1" t="str">
        <f t="shared" si="10"/>
        <v/>
      </c>
    </row>
    <row r="620" spans="7:9">
      <c r="G620" s="60" t="str">
        <f>IF(A620="Plan",SUMIF('Control de pagos'!B:B,Descripción!B620,'Control de pagos'!D:D),"")</f>
        <v/>
      </c>
      <c r="H620" s="60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1" t="str">
        <f t="shared" si="10"/>
        <v/>
      </c>
    </row>
    <row r="621" spans="7:9">
      <c r="G621" s="60" t="str">
        <f>IF(A621="Plan",SUMIF('Control de pagos'!B:B,Descripción!B621,'Control de pagos'!D:D),"")</f>
        <v/>
      </c>
      <c r="H621" s="60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1" t="str">
        <f t="shared" si="10"/>
        <v/>
      </c>
    </row>
    <row r="622" spans="7:9">
      <c r="G622" s="60" t="str">
        <f>IF(A622="Plan",SUMIF('Control de pagos'!B:B,Descripción!B622,'Control de pagos'!D:D),"")</f>
        <v/>
      </c>
      <c r="H622" s="60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1" t="str">
        <f t="shared" si="10"/>
        <v/>
      </c>
    </row>
    <row r="623" spans="7:9">
      <c r="G623" s="60" t="str">
        <f>IF(A623="Plan",SUMIF('Control de pagos'!B:B,Descripción!B623,'Control de pagos'!D:D),"")</f>
        <v/>
      </c>
      <c r="H623" s="60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1" t="str">
        <f t="shared" si="10"/>
        <v/>
      </c>
    </row>
    <row r="624" spans="7:9">
      <c r="G624" s="60" t="str">
        <f>IF(A624="Plan",SUMIF('Control de pagos'!B:B,Descripción!B624,'Control de pagos'!D:D),"")</f>
        <v/>
      </c>
      <c r="H624" s="60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1" t="str">
        <f t="shared" si="10"/>
        <v/>
      </c>
    </row>
    <row r="625" spans="7:9">
      <c r="G625" s="60" t="str">
        <f>IF(A625="Plan",SUMIF('Control de pagos'!B:B,Descripción!B625,'Control de pagos'!D:D),"")</f>
        <v/>
      </c>
      <c r="H625" s="60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1" t="str">
        <f t="shared" si="10"/>
        <v/>
      </c>
    </row>
    <row r="626" spans="7:9">
      <c r="G626" s="60" t="str">
        <f>IF(A626="Plan",SUMIF('Control de pagos'!B:B,Descripción!B626,'Control de pagos'!D:D),"")</f>
        <v/>
      </c>
      <c r="H626" s="60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1" t="str">
        <f t="shared" si="10"/>
        <v/>
      </c>
    </row>
    <row r="627" spans="7:9">
      <c r="G627" s="60" t="str">
        <f>IF(A627="Plan",SUMIF('Control de pagos'!B:B,Descripción!B627,'Control de pagos'!D:D),"")</f>
        <v/>
      </c>
      <c r="H627" s="60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1" t="str">
        <f t="shared" si="10"/>
        <v/>
      </c>
    </row>
    <row r="628" spans="7:9">
      <c r="G628" s="60" t="str">
        <f>IF(A628="Plan",SUMIF('Control de pagos'!B:B,Descripción!B628,'Control de pagos'!D:D),"")</f>
        <v/>
      </c>
      <c r="H628" s="60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1" t="str">
        <f t="shared" si="10"/>
        <v/>
      </c>
    </row>
    <row r="629" spans="7:9">
      <c r="G629" s="60" t="str">
        <f>IF(A629="Plan",SUMIF('Control de pagos'!B:B,Descripción!B629,'Control de pagos'!D:D),"")</f>
        <v/>
      </c>
      <c r="H629" s="60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1" t="str">
        <f t="shared" si="10"/>
        <v/>
      </c>
    </row>
    <row r="630" spans="7:9">
      <c r="G630" s="60" t="str">
        <f>IF(A630="Plan",SUMIF('Control de pagos'!B:B,Descripción!B630,'Control de pagos'!D:D),"")</f>
        <v/>
      </c>
      <c r="H630" s="60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1" t="str">
        <f t="shared" si="10"/>
        <v/>
      </c>
    </row>
    <row r="631" spans="7:9">
      <c r="G631" s="60" t="str">
        <f>IF(A631="Plan",SUMIF('Control de pagos'!B:B,Descripción!B631,'Control de pagos'!D:D),"")</f>
        <v/>
      </c>
      <c r="H631" s="60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1" t="str">
        <f t="shared" si="10"/>
        <v/>
      </c>
    </row>
    <row r="632" spans="7:9">
      <c r="G632" s="60" t="str">
        <f>IF(A632="Plan",SUMIF('Control de pagos'!B:B,Descripción!B632,'Control de pagos'!D:D),"")</f>
        <v/>
      </c>
      <c r="H632" s="60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1" t="str">
        <f t="shared" si="10"/>
        <v/>
      </c>
    </row>
    <row r="633" spans="7:9">
      <c r="G633" s="60" t="str">
        <f>IF(A633="Plan",SUMIF('Control de pagos'!B:B,Descripción!B633,'Control de pagos'!D:D),"")</f>
        <v/>
      </c>
      <c r="H633" s="60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1" t="str">
        <f t="shared" si="10"/>
        <v/>
      </c>
    </row>
    <row r="634" spans="7:9">
      <c r="G634" s="60" t="str">
        <f>IF(A634="Plan",SUMIF('Control de pagos'!B:B,Descripción!B634,'Control de pagos'!D:D),"")</f>
        <v/>
      </c>
      <c r="H634" s="60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1" t="str">
        <f t="shared" si="10"/>
        <v/>
      </c>
    </row>
    <row r="635" spans="7:9">
      <c r="G635" s="60" t="str">
        <f>IF(A635="Plan",SUMIF('Control de pagos'!B:B,Descripción!B635,'Control de pagos'!D:D),"")</f>
        <v/>
      </c>
      <c r="H635" s="60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1" t="str">
        <f t="shared" si="10"/>
        <v/>
      </c>
    </row>
    <row r="636" spans="7:9">
      <c r="G636" s="60" t="str">
        <f>IF(A636="Plan",SUMIF('Control de pagos'!B:B,Descripción!B636,'Control de pagos'!D:D),"")</f>
        <v/>
      </c>
      <c r="H636" s="60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1" t="str">
        <f t="shared" si="10"/>
        <v/>
      </c>
    </row>
    <row r="637" spans="7:9">
      <c r="G637" s="60" t="str">
        <f>IF(A637="Plan",SUMIF('Control de pagos'!B:B,Descripción!B637,'Control de pagos'!D:D),"")</f>
        <v/>
      </c>
      <c r="H637" s="60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1" t="str">
        <f t="shared" si="10"/>
        <v/>
      </c>
    </row>
    <row r="638" spans="7:9">
      <c r="G638" s="60" t="str">
        <f>IF(A638="Plan",SUMIF('Control de pagos'!B:B,Descripción!B638,'Control de pagos'!D:D),"")</f>
        <v/>
      </c>
      <c r="H638" s="60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1" t="str">
        <f t="shared" si="10"/>
        <v/>
      </c>
    </row>
    <row r="639" spans="7:9">
      <c r="G639" s="60" t="str">
        <f>IF(A639="Plan",SUMIF('Control de pagos'!B:B,Descripción!B639,'Control de pagos'!D:D),"")</f>
        <v/>
      </c>
      <c r="H639" s="60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1" t="str">
        <f t="shared" si="10"/>
        <v/>
      </c>
    </row>
    <row r="640" spans="7:9">
      <c r="G640" s="60" t="str">
        <f>IF(A640="Plan",SUMIF('Control de pagos'!B:B,Descripción!B640,'Control de pagos'!D:D),"")</f>
        <v/>
      </c>
      <c r="H640" s="60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1" t="str">
        <f t="shared" si="10"/>
        <v/>
      </c>
    </row>
    <row r="641" spans="7:9">
      <c r="G641" s="60" t="str">
        <f>IF(A641="Plan",SUMIF('Control de pagos'!B:B,Descripción!B641,'Control de pagos'!D:D),"")</f>
        <v/>
      </c>
      <c r="H641" s="60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1" t="str">
        <f t="shared" si="10"/>
        <v/>
      </c>
    </row>
    <row r="642" spans="7:9">
      <c r="G642" s="60" t="str">
        <f>IF(A642="Plan",SUMIF('Control de pagos'!B:B,Descripción!B642,'Control de pagos'!D:D),"")</f>
        <v/>
      </c>
      <c r="H642" s="60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1" t="str">
        <f t="shared" si="10"/>
        <v/>
      </c>
    </row>
    <row r="643" spans="7:9">
      <c r="G643" s="60" t="str">
        <f>IF(A643="Plan",SUMIF('Control de pagos'!B:B,Descripción!B643,'Control de pagos'!D:D),"")</f>
        <v/>
      </c>
      <c r="H643" s="60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1" t="str">
        <f t="shared" si="10"/>
        <v/>
      </c>
    </row>
    <row r="644" spans="7:9">
      <c r="G644" s="60" t="str">
        <f>IF(A644="Plan",SUMIF('Control de pagos'!B:B,Descripción!B644,'Control de pagos'!D:D),"")</f>
        <v/>
      </c>
      <c r="H644" s="60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1" t="str">
        <f t="shared" si="10"/>
        <v/>
      </c>
    </row>
    <row r="645" spans="7:9">
      <c r="G645" s="60" t="str">
        <f>IF(A645="Plan",SUMIF('Control de pagos'!B:B,Descripción!B645,'Control de pagos'!D:D),"")</f>
        <v/>
      </c>
      <c r="H645" s="60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1" t="str">
        <f t="shared" si="10"/>
        <v/>
      </c>
    </row>
    <row r="646" spans="7:9">
      <c r="G646" s="60" t="str">
        <f>IF(A646="Plan",SUMIF('Control de pagos'!B:B,Descripción!B646,'Control de pagos'!D:D),"")</f>
        <v/>
      </c>
      <c r="H646" s="60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1" t="str">
        <f t="shared" si="10"/>
        <v/>
      </c>
    </row>
    <row r="647" spans="7:9">
      <c r="G647" s="60" t="str">
        <f>IF(A647="Plan",SUMIF('Control de pagos'!B:B,Descripción!B647,'Control de pagos'!D:D),"")</f>
        <v/>
      </c>
      <c r="H647" s="60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1" t="str">
        <f t="shared" si="10"/>
        <v/>
      </c>
    </row>
    <row r="648" spans="7:9">
      <c r="G648" s="60" t="str">
        <f>IF(A648="Plan",SUMIF('Control de pagos'!B:B,Descripción!B648,'Control de pagos'!D:D),"")</f>
        <v/>
      </c>
      <c r="H648" s="60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1" t="str">
        <f t="shared" si="10"/>
        <v/>
      </c>
    </row>
    <row r="649" spans="7:9">
      <c r="G649" s="60" t="str">
        <f>IF(A649="Plan",SUMIF('Control de pagos'!B:B,Descripción!B649,'Control de pagos'!D:D),"")</f>
        <v/>
      </c>
      <c r="H649" s="60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1" t="str">
        <f t="shared" si="10"/>
        <v/>
      </c>
    </row>
    <row r="650" spans="7:9">
      <c r="G650" s="60" t="str">
        <f>IF(A650="Plan",SUMIF('Control de pagos'!B:B,Descripción!B650,'Control de pagos'!D:D),"")</f>
        <v/>
      </c>
      <c r="H650" s="60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1" t="str">
        <f t="shared" si="10"/>
        <v/>
      </c>
    </row>
    <row r="651" spans="7:9">
      <c r="G651" s="60" t="str">
        <f>IF(A651="Plan",SUMIF('Control de pagos'!B:B,Descripción!B651,'Control de pagos'!D:D),"")</f>
        <v/>
      </c>
      <c r="H651" s="60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1" t="str">
        <f t="shared" si="10"/>
        <v/>
      </c>
    </row>
    <row r="652" spans="7:9">
      <c r="G652" s="60" t="str">
        <f>IF(A652="Plan",SUMIF('Control de pagos'!B:B,Descripción!B652,'Control de pagos'!D:D),"")</f>
        <v/>
      </c>
      <c r="H652" s="60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1" t="str">
        <f t="shared" si="10"/>
        <v/>
      </c>
    </row>
    <row r="653" spans="7:9">
      <c r="G653" s="60" t="str">
        <f>IF(A653="Plan",SUMIF('Control de pagos'!B:B,Descripción!B653,'Control de pagos'!D:D),"")</f>
        <v/>
      </c>
      <c r="H653" s="60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1" t="str">
        <f t="shared" si="10"/>
        <v/>
      </c>
    </row>
    <row r="654" spans="7:9">
      <c r="G654" s="60" t="str">
        <f>IF(A654="Plan",SUMIF('Control de pagos'!B:B,Descripción!B654,'Control de pagos'!D:D),"")</f>
        <v/>
      </c>
      <c r="H654" s="60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1" t="str">
        <f t="shared" si="10"/>
        <v/>
      </c>
    </row>
    <row r="655" spans="7:9">
      <c r="G655" s="60" t="str">
        <f>IF(A655="Plan",SUMIF('Control de pagos'!B:B,Descripción!B655,'Control de pagos'!D:D),"")</f>
        <v/>
      </c>
      <c r="H655" s="60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1" t="str">
        <f t="shared" si="10"/>
        <v/>
      </c>
    </row>
    <row r="656" spans="7:9">
      <c r="G656" s="60" t="str">
        <f>IF(A656="Plan",SUMIF('Control de pagos'!B:B,Descripción!B656,'Control de pagos'!D:D),"")</f>
        <v/>
      </c>
      <c r="H656" s="60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1" t="str">
        <f t="shared" si="10"/>
        <v/>
      </c>
    </row>
    <row r="657" spans="7:9">
      <c r="G657" s="60" t="str">
        <f>IF(A657="Plan",SUMIF('Control de pagos'!B:B,Descripción!B657,'Control de pagos'!D:D),"")</f>
        <v/>
      </c>
      <c r="H657" s="60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1" t="str">
        <f t="shared" si="10"/>
        <v/>
      </c>
    </row>
    <row r="658" spans="7:9">
      <c r="G658" s="60" t="str">
        <f>IF(A658="Plan",SUMIF('Control de pagos'!B:B,Descripción!B658,'Control de pagos'!D:D),"")</f>
        <v/>
      </c>
      <c r="H658" s="60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1" t="str">
        <f t="shared" si="10"/>
        <v/>
      </c>
    </row>
    <row r="659" spans="7:9">
      <c r="G659" s="60" t="str">
        <f>IF(A659="Plan",SUMIF('Control de pagos'!B:B,Descripción!B659,'Control de pagos'!D:D),"")</f>
        <v/>
      </c>
      <c r="H659" s="60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1" t="str">
        <f t="shared" si="10"/>
        <v/>
      </c>
    </row>
    <row r="660" spans="7:9">
      <c r="G660" s="60" t="str">
        <f>IF(A660="Plan",SUMIF('Control de pagos'!B:B,Descripción!B660,'Control de pagos'!D:D),"")</f>
        <v/>
      </c>
      <c r="H660" s="60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1" t="str">
        <f t="shared" ref="I660:I710" si="11">IF(G660="","",G660-H660)</f>
        <v/>
      </c>
    </row>
    <row r="661" spans="7:9">
      <c r="G661" s="60" t="str">
        <f>IF(A661="Plan",SUMIF('Control de pagos'!B:B,Descripción!B661,'Control de pagos'!D:D),"")</f>
        <v/>
      </c>
      <c r="H661" s="60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1" t="str">
        <f t="shared" si="11"/>
        <v/>
      </c>
    </row>
    <row r="662" spans="7:9">
      <c r="G662" s="60" t="str">
        <f>IF(A662="Plan",SUMIF('Control de pagos'!B:B,Descripción!B662,'Control de pagos'!D:D),"")</f>
        <v/>
      </c>
      <c r="H662" s="60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1" t="str">
        <f t="shared" si="11"/>
        <v/>
      </c>
    </row>
    <row r="663" spans="7:9">
      <c r="G663" s="60" t="str">
        <f>IF(A663="Plan",SUMIF('Control de pagos'!B:B,Descripción!B663,'Control de pagos'!D:D),"")</f>
        <v/>
      </c>
      <c r="H663" s="60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1" t="str">
        <f t="shared" si="11"/>
        <v/>
      </c>
    </row>
    <row r="664" spans="7:9">
      <c r="G664" s="60" t="str">
        <f>IF(A664="Plan",SUMIF('Control de pagos'!B:B,Descripción!B664,'Control de pagos'!D:D),"")</f>
        <v/>
      </c>
      <c r="H664" s="60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1" t="str">
        <f t="shared" si="11"/>
        <v/>
      </c>
    </row>
    <row r="665" spans="7:9">
      <c r="G665" s="60" t="str">
        <f>IF(A665="Plan",SUMIF('Control de pagos'!B:B,Descripción!B665,'Control de pagos'!D:D),"")</f>
        <v/>
      </c>
      <c r="H665" s="60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1" t="str">
        <f t="shared" si="11"/>
        <v/>
      </c>
    </row>
    <row r="666" spans="7:9">
      <c r="G666" s="60" t="str">
        <f>IF(A666="Plan",SUMIF('Control de pagos'!B:B,Descripción!B666,'Control de pagos'!D:D),"")</f>
        <v/>
      </c>
      <c r="H666" s="60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1" t="str">
        <f t="shared" si="11"/>
        <v/>
      </c>
    </row>
    <row r="667" spans="7:9">
      <c r="G667" s="60" t="str">
        <f>IF(A667="Plan",SUMIF('Control de pagos'!B:B,Descripción!B667,'Control de pagos'!D:D),"")</f>
        <v/>
      </c>
      <c r="H667" s="60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1" t="str">
        <f t="shared" si="11"/>
        <v/>
      </c>
    </row>
    <row r="668" spans="7:9">
      <c r="G668" s="60" t="str">
        <f>IF(A668="Plan",SUMIF('Control de pagos'!B:B,Descripción!B668,'Control de pagos'!D:D),"")</f>
        <v/>
      </c>
      <c r="H668" s="60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1" t="str">
        <f t="shared" si="11"/>
        <v/>
      </c>
    </row>
    <row r="669" spans="7:9">
      <c r="G669" s="60" t="str">
        <f>IF(A669="Plan",SUMIF('Control de pagos'!B:B,Descripción!B669,'Control de pagos'!D:D),"")</f>
        <v/>
      </c>
      <c r="H669" s="60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1" t="str">
        <f t="shared" si="11"/>
        <v/>
      </c>
    </row>
    <row r="670" spans="7:9">
      <c r="G670" s="60" t="str">
        <f>IF(A670="Plan",SUMIF('Control de pagos'!B:B,Descripción!B670,'Control de pagos'!D:D),"")</f>
        <v/>
      </c>
      <c r="H670" s="60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1" t="str">
        <f t="shared" si="11"/>
        <v/>
      </c>
    </row>
    <row r="671" spans="7:9">
      <c r="G671" s="60" t="str">
        <f>IF(A671="Plan",SUMIF('Control de pagos'!B:B,Descripción!B671,'Control de pagos'!D:D),"")</f>
        <v/>
      </c>
      <c r="H671" s="60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1" t="str">
        <f t="shared" si="11"/>
        <v/>
      </c>
    </row>
    <row r="672" spans="7:9">
      <c r="G672" s="60" t="str">
        <f>IF(A672="Plan",SUMIF('Control de pagos'!B:B,Descripción!B672,'Control de pagos'!D:D),"")</f>
        <v/>
      </c>
      <c r="H672" s="60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1" t="str">
        <f t="shared" si="11"/>
        <v/>
      </c>
    </row>
    <row r="673" spans="7:9">
      <c r="G673" s="60" t="str">
        <f>IF(A673="Plan",SUMIF('Control de pagos'!B:B,Descripción!B673,'Control de pagos'!D:D),"")</f>
        <v/>
      </c>
      <c r="H673" s="60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1" t="str">
        <f t="shared" si="11"/>
        <v/>
      </c>
    </row>
    <row r="674" spans="7:9">
      <c r="G674" s="60" t="str">
        <f>IF(A674="Plan",SUMIF('Control de pagos'!B:B,Descripción!B674,'Control de pagos'!D:D),"")</f>
        <v/>
      </c>
      <c r="H674" s="60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1" t="str">
        <f t="shared" si="11"/>
        <v/>
      </c>
    </row>
    <row r="675" spans="7:9">
      <c r="G675" s="60" t="str">
        <f>IF(A675="Plan",SUMIF('Control de pagos'!B:B,Descripción!B675,'Control de pagos'!D:D),"")</f>
        <v/>
      </c>
      <c r="H675" s="60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1" t="str">
        <f t="shared" si="11"/>
        <v/>
      </c>
    </row>
    <row r="676" spans="7:9">
      <c r="G676" s="60" t="str">
        <f>IF(A676="Plan",SUMIF('Control de pagos'!B:B,Descripción!B676,'Control de pagos'!D:D),"")</f>
        <v/>
      </c>
      <c r="H676" s="60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1" t="str">
        <f t="shared" si="11"/>
        <v/>
      </c>
    </row>
    <row r="677" spans="7:9">
      <c r="G677" s="60" t="str">
        <f>IF(A677="Plan",SUMIF('Control de pagos'!B:B,Descripción!B677,'Control de pagos'!D:D),"")</f>
        <v/>
      </c>
      <c r="H677" s="60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1" t="str">
        <f t="shared" si="11"/>
        <v/>
      </c>
    </row>
    <row r="678" spans="7:9">
      <c r="G678" s="60" t="str">
        <f>IF(A678="Plan",SUMIF('Control de pagos'!B:B,Descripción!B678,'Control de pagos'!D:D),"")</f>
        <v/>
      </c>
      <c r="H678" s="60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1" t="str">
        <f t="shared" si="11"/>
        <v/>
      </c>
    </row>
    <row r="679" spans="7:9">
      <c r="G679" s="60" t="str">
        <f>IF(A679="Plan",SUMIF('Control de pagos'!B:B,Descripción!B679,'Control de pagos'!D:D),"")</f>
        <v/>
      </c>
      <c r="H679" s="60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1" t="str">
        <f t="shared" si="11"/>
        <v/>
      </c>
    </row>
    <row r="680" spans="7:9">
      <c r="G680" s="60" t="str">
        <f>IF(A680="Plan",SUMIF('Control de pagos'!B:B,Descripción!B680,'Control de pagos'!D:D),"")</f>
        <v/>
      </c>
      <c r="H680" s="60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1" t="str">
        <f t="shared" si="11"/>
        <v/>
      </c>
    </row>
    <row r="681" spans="7:9">
      <c r="G681" s="60" t="str">
        <f>IF(A681="Plan",SUMIF('Control de pagos'!B:B,Descripción!B681,'Control de pagos'!D:D),"")</f>
        <v/>
      </c>
      <c r="H681" s="60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1" t="str">
        <f t="shared" si="11"/>
        <v/>
      </c>
    </row>
    <row r="682" spans="7:9">
      <c r="G682" s="60" t="str">
        <f>IF(A682="Plan",SUMIF('Control de pagos'!B:B,Descripción!B682,'Control de pagos'!D:D),"")</f>
        <v/>
      </c>
      <c r="H682" s="60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1" t="str">
        <f t="shared" si="11"/>
        <v/>
      </c>
    </row>
    <row r="683" spans="7:9">
      <c r="G683" s="60" t="str">
        <f>IF(A683="Plan",SUMIF('Control de pagos'!B:B,Descripción!B683,'Control de pagos'!D:D),"")</f>
        <v/>
      </c>
      <c r="H683" s="60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1" t="str">
        <f t="shared" si="11"/>
        <v/>
      </c>
    </row>
    <row r="684" spans="7:9">
      <c r="G684" s="60" t="str">
        <f>IF(A684="Plan",SUMIF('Control de pagos'!B:B,Descripción!B684,'Control de pagos'!D:D),"")</f>
        <v/>
      </c>
      <c r="H684" s="60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1" t="str">
        <f t="shared" si="11"/>
        <v/>
      </c>
    </row>
    <row r="685" spans="7:9">
      <c r="G685" s="60" t="str">
        <f>IF(A685="Plan",SUMIF('Control de pagos'!B:B,Descripción!B685,'Control de pagos'!D:D),"")</f>
        <v/>
      </c>
      <c r="H685" s="60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1" t="str">
        <f t="shared" si="11"/>
        <v/>
      </c>
    </row>
    <row r="686" spans="7:9">
      <c r="G686" s="60" t="str">
        <f>IF(A686="Plan",SUMIF('Control de pagos'!B:B,Descripción!B686,'Control de pagos'!D:D),"")</f>
        <v/>
      </c>
      <c r="H686" s="60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1" t="str">
        <f t="shared" si="11"/>
        <v/>
      </c>
    </row>
    <row r="687" spans="7:9">
      <c r="G687" s="60" t="str">
        <f>IF(A687="Plan",SUMIF('Control de pagos'!B:B,Descripción!B687,'Control de pagos'!D:D),"")</f>
        <v/>
      </c>
      <c r="H687" s="60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1" t="str">
        <f t="shared" si="11"/>
        <v/>
      </c>
    </row>
    <row r="688" spans="7:9">
      <c r="G688" s="60" t="str">
        <f>IF(A688="Plan",SUMIF('Control de pagos'!B:B,Descripción!B688,'Control de pagos'!D:D),"")</f>
        <v/>
      </c>
      <c r="H688" s="60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1" t="str">
        <f t="shared" si="11"/>
        <v/>
      </c>
    </row>
    <row r="689" spans="7:9">
      <c r="G689" s="60" t="str">
        <f>IF(A689="Plan",SUMIF('Control de pagos'!B:B,Descripción!B689,'Control de pagos'!D:D),"")</f>
        <v/>
      </c>
      <c r="H689" s="60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1" t="str">
        <f t="shared" si="11"/>
        <v/>
      </c>
    </row>
    <row r="690" spans="7:9">
      <c r="G690" s="60" t="str">
        <f>IF(A690="Plan",SUMIF('Control de pagos'!B:B,Descripción!B690,'Control de pagos'!D:D),"")</f>
        <v/>
      </c>
      <c r="H690" s="60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1" t="str">
        <f t="shared" si="11"/>
        <v/>
      </c>
    </row>
    <row r="691" spans="7:9">
      <c r="G691" s="60" t="str">
        <f>IF(A691="Plan",SUMIF('Control de pagos'!B:B,Descripción!B691,'Control de pagos'!D:D),"")</f>
        <v/>
      </c>
      <c r="H691" s="60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1" t="str">
        <f t="shared" si="11"/>
        <v/>
      </c>
    </row>
    <row r="692" spans="7:9">
      <c r="G692" s="60" t="str">
        <f>IF(A692="Plan",SUMIF('Control de pagos'!B:B,Descripción!B692,'Control de pagos'!D:D),"")</f>
        <v/>
      </c>
      <c r="H692" s="60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1" t="str">
        <f t="shared" si="11"/>
        <v/>
      </c>
    </row>
    <row r="693" spans="7:9">
      <c r="G693" s="60" t="str">
        <f>IF(A693="Plan",SUMIF('Control de pagos'!B:B,Descripción!B693,'Control de pagos'!D:D),"")</f>
        <v/>
      </c>
      <c r="H693" s="60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1" t="str">
        <f t="shared" si="11"/>
        <v/>
      </c>
    </row>
    <row r="694" spans="7:9">
      <c r="G694" s="60" t="str">
        <f>IF(A694="Plan",SUMIF('Control de pagos'!B:B,Descripción!B694,'Control de pagos'!D:D),"")</f>
        <v/>
      </c>
      <c r="H694" s="60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1" t="str">
        <f t="shared" si="11"/>
        <v/>
      </c>
    </row>
    <row r="695" spans="7:9">
      <c r="G695" s="60" t="str">
        <f>IF(A695="Plan",SUMIF('Control de pagos'!B:B,Descripción!B695,'Control de pagos'!D:D),"")</f>
        <v/>
      </c>
      <c r="H695" s="60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1" t="str">
        <f t="shared" si="11"/>
        <v/>
      </c>
    </row>
    <row r="696" spans="7:9">
      <c r="G696" s="60" t="str">
        <f>IF(A696="Plan",SUMIF('Control de pagos'!B:B,Descripción!B696,'Control de pagos'!D:D),"")</f>
        <v/>
      </c>
      <c r="H696" s="60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1" t="str">
        <f t="shared" si="11"/>
        <v/>
      </c>
    </row>
    <row r="697" spans="7:9">
      <c r="G697" s="60" t="str">
        <f>IF(A697="Plan",SUMIF('Control de pagos'!B:B,Descripción!B697,'Control de pagos'!D:D),"")</f>
        <v/>
      </c>
      <c r="H697" s="60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1" t="str">
        <f t="shared" si="11"/>
        <v/>
      </c>
    </row>
    <row r="698" spans="7:9">
      <c r="G698" s="60" t="str">
        <f>IF(A698="Plan",SUMIF('Control de pagos'!B:B,Descripción!B698,'Control de pagos'!D:D),"")</f>
        <v/>
      </c>
      <c r="H698" s="60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1" t="str">
        <f t="shared" si="11"/>
        <v/>
      </c>
    </row>
    <row r="699" spans="7:9">
      <c r="G699" s="60" t="str">
        <f>IF(A699="Plan",SUMIF('Control de pagos'!B:B,Descripción!B699,'Control de pagos'!D:D),"")</f>
        <v/>
      </c>
      <c r="H699" s="60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1" t="str">
        <f t="shared" si="11"/>
        <v/>
      </c>
    </row>
    <row r="700" spans="7:9">
      <c r="G700" s="60" t="str">
        <f>IF(A700="Plan",SUMIF('Control de pagos'!B:B,Descripción!B700,'Control de pagos'!D:D),"")</f>
        <v/>
      </c>
      <c r="H700" s="60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1" t="str">
        <f t="shared" si="11"/>
        <v/>
      </c>
    </row>
    <row r="701" spans="7:9">
      <c r="G701" s="60" t="str">
        <f>IF(A701="Plan",SUMIF('Control de pagos'!B:B,Descripción!B701,'Control de pagos'!D:D),"")</f>
        <v/>
      </c>
      <c r="H701" s="60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1" t="str">
        <f t="shared" si="11"/>
        <v/>
      </c>
    </row>
    <row r="702" spans="7:9">
      <c r="G702" s="60" t="str">
        <f>IF(A702="Plan",SUMIF('Control de pagos'!B:B,Descripción!B702,'Control de pagos'!D:D),"")</f>
        <v/>
      </c>
      <c r="H702" s="60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1" t="str">
        <f t="shared" si="11"/>
        <v/>
      </c>
    </row>
    <row r="703" spans="7:9">
      <c r="G703" s="60" t="str">
        <f>IF(A703="Plan",SUMIF('Control de pagos'!B:B,Descripción!B703,'Control de pagos'!D:D),"")</f>
        <v/>
      </c>
      <c r="H703" s="60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1" t="str">
        <f t="shared" si="11"/>
        <v/>
      </c>
    </row>
    <row r="704" spans="7:9">
      <c r="G704" s="60" t="str">
        <f>IF(A704="Plan",SUMIF('Control de pagos'!B:B,Descripción!B704,'Control de pagos'!D:D),"")</f>
        <v/>
      </c>
      <c r="H704" s="60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1" t="str">
        <f t="shared" si="11"/>
        <v/>
      </c>
    </row>
    <row r="705" spans="7:9">
      <c r="G705" s="60" t="str">
        <f>IF(A705="Plan",SUMIF('Control de pagos'!B:B,Descripción!B705,'Control de pagos'!D:D),"")</f>
        <v/>
      </c>
      <c r="H705" s="60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1" t="str">
        <f t="shared" si="11"/>
        <v/>
      </c>
    </row>
    <row r="706" spans="7:9">
      <c r="G706" s="60" t="str">
        <f>IF(A706="Plan",SUMIF('Control de pagos'!B:B,Descripción!B706,'Control de pagos'!D:D),"")</f>
        <v/>
      </c>
      <c r="H706" s="60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1" t="str">
        <f t="shared" si="11"/>
        <v/>
      </c>
    </row>
    <row r="707" spans="7:9">
      <c r="G707" s="60" t="str">
        <f>IF(A707="Plan",SUMIF('Control de pagos'!B:B,Descripción!B707,'Control de pagos'!D:D),"")</f>
        <v/>
      </c>
      <c r="H707" s="60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1" t="str">
        <f t="shared" si="11"/>
        <v/>
      </c>
    </row>
    <row r="708" spans="7:9">
      <c r="G708" s="60" t="str">
        <f>IF(A708="Plan",SUMIF('Control de pagos'!B:B,Descripción!B708,'Control de pagos'!D:D),"")</f>
        <v/>
      </c>
      <c r="H708" s="60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1" t="str">
        <f t="shared" si="11"/>
        <v/>
      </c>
    </row>
    <row r="709" spans="7:9">
      <c r="G709" s="60" t="str">
        <f>IF(A709="Plan",SUMIF('Control de pagos'!B:B,Descripción!B709,'Control de pagos'!D:D),"")</f>
        <v/>
      </c>
      <c r="H709" s="60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1" t="str">
        <f t="shared" si="11"/>
        <v/>
      </c>
    </row>
    <row r="710" spans="7:9">
      <c r="G710" s="60" t="str">
        <f>IF(A710="Plan",SUMIF('Control de pagos'!B:B,Descripción!B710,'Control de pagos'!D:D),"")</f>
        <v/>
      </c>
      <c r="H710" s="60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1" t="str">
        <f t="shared" si="11"/>
        <v/>
      </c>
    </row>
  </sheetData>
  <sheetProtection password="F0F4" sheet="1" objects="1" scenarios="1" formatCells="0" formatColumns="0" formatRows="0"/>
  <mergeCells count="33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289" activePane="bottomLeft" state="frozen"/>
      <selection pane="bottomLeft" activeCell="N310" sqref="N310:N31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49" t="s">
        <v>12</v>
      </c>
      <c r="C1" s="149"/>
      <c r="D1" s="149"/>
      <c r="E1" s="149"/>
      <c r="F1" s="149"/>
      <c r="G1" s="149"/>
      <c r="H1" s="149"/>
      <c r="I1" s="149"/>
      <c r="J1" s="149"/>
      <c r="K1" s="149"/>
      <c r="O1" s="150" t="s">
        <v>17</v>
      </c>
      <c r="P1" s="150"/>
      <c r="Q1" s="150"/>
      <c r="R1" s="150"/>
      <c r="S1" s="150"/>
      <c r="T1" s="150"/>
      <c r="U1" s="150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3" t="s">
        <v>80</v>
      </c>
      <c r="C4"/>
      <c r="D4"/>
      <c r="E4"/>
      <c r="F4"/>
      <c r="G4"/>
      <c r="H4"/>
      <c r="I4"/>
      <c r="J4"/>
      <c r="K4"/>
      <c r="N4" s="3" t="s">
        <v>75</v>
      </c>
      <c r="O4" s="83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4" t="s">
        <v>0</v>
      </c>
      <c r="C5" s="94" t="s">
        <v>1</v>
      </c>
      <c r="D5" s="94" t="s">
        <v>2</v>
      </c>
      <c r="E5" s="94" t="s">
        <v>3</v>
      </c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N5" s="3" t="s">
        <v>75</v>
      </c>
      <c r="O5" s="94" t="s">
        <v>13</v>
      </c>
      <c r="P5" s="94" t="s">
        <v>14</v>
      </c>
      <c r="Q5" s="94" t="s">
        <v>3</v>
      </c>
      <c r="R5" s="94" t="s">
        <v>4</v>
      </c>
      <c r="S5" s="94" t="s">
        <v>5</v>
      </c>
      <c r="T5" s="94" t="s">
        <v>15</v>
      </c>
      <c r="U5" s="94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4">
        <v>2010</v>
      </c>
      <c r="C6" s="84"/>
      <c r="D6" s="84"/>
      <c r="E6" s="85" t="s">
        <v>81</v>
      </c>
      <c r="F6" s="85" t="s">
        <v>10</v>
      </c>
      <c r="G6" s="85" t="s">
        <v>10</v>
      </c>
      <c r="H6" s="86">
        <v>40676</v>
      </c>
      <c r="I6" s="87">
        <v>985.37</v>
      </c>
      <c r="J6" s="87">
        <v>985.37</v>
      </c>
      <c r="K6" s="87">
        <v>0</v>
      </c>
      <c r="N6" s="3" t="s">
        <v>75</v>
      </c>
      <c r="O6" s="84" t="s">
        <v>83</v>
      </c>
      <c r="P6" s="93">
        <v>1000</v>
      </c>
      <c r="Q6" s="85" t="s">
        <v>81</v>
      </c>
      <c r="R6" s="85" t="s">
        <v>10</v>
      </c>
      <c r="S6" s="85" t="s">
        <v>10</v>
      </c>
      <c r="T6" s="84" t="s">
        <v>84</v>
      </c>
      <c r="U6" s="84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8">
        <v>2010</v>
      </c>
      <c r="C7" s="88"/>
      <c r="D7" s="88"/>
      <c r="E7" s="89" t="s">
        <v>81</v>
      </c>
      <c r="F7" s="89" t="s">
        <v>10</v>
      </c>
      <c r="G7" s="89" t="s">
        <v>82</v>
      </c>
      <c r="H7" s="90">
        <v>43353</v>
      </c>
      <c r="I7" s="91">
        <v>2599.41</v>
      </c>
      <c r="J7" s="91">
        <v>2599.41</v>
      </c>
      <c r="K7" s="92">
        <v>0</v>
      </c>
      <c r="N7" s="3" t="s">
        <v>75</v>
      </c>
      <c r="O7" s="88">
        <v>1</v>
      </c>
      <c r="P7" s="91">
        <v>1552.44</v>
      </c>
      <c r="Q7" s="89" t="s">
        <v>81</v>
      </c>
      <c r="R7" s="89" t="s">
        <v>10</v>
      </c>
      <c r="S7" s="89" t="s">
        <v>10</v>
      </c>
      <c r="T7" s="88" t="s">
        <v>84</v>
      </c>
      <c r="U7" s="88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8">
        <v>2014</v>
      </c>
      <c r="C8" s="88"/>
      <c r="D8" s="88"/>
      <c r="E8" s="89" t="s">
        <v>81</v>
      </c>
      <c r="F8" s="89" t="s">
        <v>10</v>
      </c>
      <c r="G8" s="89" t="s">
        <v>10</v>
      </c>
      <c r="H8" s="90">
        <v>42139</v>
      </c>
      <c r="I8" s="91">
        <v>4843.5600000000004</v>
      </c>
      <c r="J8" s="91">
        <v>4843.5600000000004</v>
      </c>
      <c r="K8" s="92">
        <v>0</v>
      </c>
      <c r="N8" s="3" t="s">
        <v>75</v>
      </c>
      <c r="O8" s="88">
        <v>2</v>
      </c>
      <c r="P8" s="91">
        <v>1552.44</v>
      </c>
      <c r="Q8" s="89" t="s">
        <v>81</v>
      </c>
      <c r="R8" s="89" t="s">
        <v>10</v>
      </c>
      <c r="S8" s="89" t="s">
        <v>10</v>
      </c>
      <c r="T8" s="88" t="s">
        <v>84</v>
      </c>
      <c r="U8" s="88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8">
        <v>2014</v>
      </c>
      <c r="C9" s="88"/>
      <c r="D9" s="88"/>
      <c r="E9" s="89" t="s">
        <v>81</v>
      </c>
      <c r="F9" s="89" t="s">
        <v>10</v>
      </c>
      <c r="G9" s="89" t="s">
        <v>82</v>
      </c>
      <c r="H9" s="90">
        <v>43353</v>
      </c>
      <c r="I9" s="91">
        <v>5792.9</v>
      </c>
      <c r="J9" s="91">
        <v>5792.9</v>
      </c>
      <c r="K9" s="92">
        <v>0</v>
      </c>
      <c r="N9" s="3" t="s">
        <v>75</v>
      </c>
      <c r="O9" s="88">
        <v>3</v>
      </c>
      <c r="P9" s="91">
        <v>1552.44</v>
      </c>
      <c r="Q9" s="89" t="s">
        <v>81</v>
      </c>
      <c r="R9" s="89" t="s">
        <v>10</v>
      </c>
      <c r="S9" s="89" t="s">
        <v>10</v>
      </c>
      <c r="T9" s="88" t="s">
        <v>84</v>
      </c>
      <c r="U9" s="88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8">
        <v>2015</v>
      </c>
      <c r="C10" s="88"/>
      <c r="D10" s="88"/>
      <c r="E10" s="89" t="s">
        <v>81</v>
      </c>
      <c r="F10" s="89" t="s">
        <v>10</v>
      </c>
      <c r="G10" s="89" t="s">
        <v>10</v>
      </c>
      <c r="H10" s="90">
        <v>42510</v>
      </c>
      <c r="I10" s="91">
        <v>24538.720000000001</v>
      </c>
      <c r="J10" s="91">
        <v>16798.02</v>
      </c>
      <c r="K10" s="91">
        <v>7740.7</v>
      </c>
      <c r="N10" s="3" t="s">
        <v>75</v>
      </c>
      <c r="O10" s="88">
        <v>4</v>
      </c>
      <c r="P10" s="91">
        <v>1552.44</v>
      </c>
      <c r="Q10" s="89" t="s">
        <v>81</v>
      </c>
      <c r="R10" s="89" t="s">
        <v>10</v>
      </c>
      <c r="S10" s="89" t="s">
        <v>10</v>
      </c>
      <c r="T10" s="88" t="s">
        <v>84</v>
      </c>
      <c r="U10" s="88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8">
        <v>2015</v>
      </c>
      <c r="C11" s="88"/>
      <c r="D11" s="88"/>
      <c r="E11" s="89" t="s">
        <v>81</v>
      </c>
      <c r="F11" s="89" t="s">
        <v>10</v>
      </c>
      <c r="G11" s="89" t="s">
        <v>82</v>
      </c>
      <c r="H11" s="90">
        <v>43353</v>
      </c>
      <c r="I11" s="91">
        <v>13959.15</v>
      </c>
      <c r="J11" s="91">
        <v>13959.15</v>
      </c>
      <c r="K11" s="92">
        <v>0</v>
      </c>
      <c r="N11" s="3" t="s">
        <v>75</v>
      </c>
      <c r="O11" s="88">
        <v>5</v>
      </c>
      <c r="P11" s="92">
        <v>530.94000000000005</v>
      </c>
      <c r="Q11" s="89" t="s">
        <v>81</v>
      </c>
      <c r="R11" s="89" t="s">
        <v>10</v>
      </c>
      <c r="S11" s="89" t="s">
        <v>10</v>
      </c>
      <c r="T11" s="88" t="s">
        <v>84</v>
      </c>
      <c r="U11" s="88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8">
        <v>2015</v>
      </c>
      <c r="C12" s="88"/>
      <c r="D12" s="88"/>
      <c r="E12" s="89" t="s">
        <v>81</v>
      </c>
      <c r="F12" s="89" t="s">
        <v>10</v>
      </c>
      <c r="G12" s="89" t="s">
        <v>82</v>
      </c>
      <c r="H12" s="90">
        <v>43353</v>
      </c>
      <c r="I12" s="91">
        <v>6432.52</v>
      </c>
      <c r="J12" s="91">
        <v>2562.17</v>
      </c>
      <c r="K12" s="91">
        <v>3870.35</v>
      </c>
      <c r="N12" s="3" t="s">
        <v>75</v>
      </c>
      <c r="O12" s="88">
        <v>5</v>
      </c>
      <c r="P12" s="91">
        <v>1021.5</v>
      </c>
      <c r="Q12" s="89" t="s">
        <v>81</v>
      </c>
      <c r="R12" s="89" t="s">
        <v>10</v>
      </c>
      <c r="S12" s="89" t="s">
        <v>82</v>
      </c>
      <c r="T12" s="88" t="s">
        <v>84</v>
      </c>
      <c r="U12" s="88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8">
        <v>2017</v>
      </c>
      <c r="C13" s="88"/>
      <c r="D13" s="88"/>
      <c r="E13" s="89" t="s">
        <v>81</v>
      </c>
      <c r="F13" s="89" t="s">
        <v>10</v>
      </c>
      <c r="G13" s="89" t="s">
        <v>10</v>
      </c>
      <c r="H13" s="90">
        <v>43264</v>
      </c>
      <c r="I13" s="91">
        <v>21638.51</v>
      </c>
      <c r="J13" s="92">
        <v>0</v>
      </c>
      <c r="K13" s="91">
        <v>21638.51</v>
      </c>
      <c r="N13" s="3" t="s">
        <v>75</v>
      </c>
      <c r="O13" s="88">
        <v>6</v>
      </c>
      <c r="P13" s="91">
        <v>1552.44</v>
      </c>
      <c r="Q13" s="89" t="s">
        <v>81</v>
      </c>
      <c r="R13" s="89" t="s">
        <v>10</v>
      </c>
      <c r="S13" s="89" t="s">
        <v>82</v>
      </c>
      <c r="T13" s="88" t="s">
        <v>84</v>
      </c>
      <c r="U13" s="88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8">
        <v>2017</v>
      </c>
      <c r="C14" s="88"/>
      <c r="D14" s="88"/>
      <c r="E14" s="89" t="s">
        <v>81</v>
      </c>
      <c r="F14" s="89" t="s">
        <v>10</v>
      </c>
      <c r="G14" s="89" t="s">
        <v>82</v>
      </c>
      <c r="H14" s="90">
        <v>43353</v>
      </c>
      <c r="I14" s="91">
        <v>1904.19</v>
      </c>
      <c r="J14" s="92">
        <v>0</v>
      </c>
      <c r="K14" s="91">
        <v>1904.19</v>
      </c>
      <c r="N14" s="3" t="s">
        <v>75</v>
      </c>
      <c r="O14" s="88">
        <v>7</v>
      </c>
      <c r="P14" s="91">
        <v>1296.4100000000001</v>
      </c>
      <c r="Q14" s="89" t="s">
        <v>81</v>
      </c>
      <c r="R14" s="89" t="s">
        <v>10</v>
      </c>
      <c r="S14" s="89" t="s">
        <v>82</v>
      </c>
      <c r="T14" s="88" t="s">
        <v>84</v>
      </c>
      <c r="U14" s="88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89</v>
      </c>
      <c r="B15" s="83" t="s">
        <v>80</v>
      </c>
      <c r="C15"/>
      <c r="D15"/>
      <c r="E15"/>
      <c r="F15"/>
      <c r="G15"/>
      <c r="H15"/>
      <c r="I15"/>
      <c r="J15"/>
      <c r="K15"/>
      <c r="N15" s="3" t="s">
        <v>75</v>
      </c>
      <c r="O15" s="88">
        <v>7</v>
      </c>
      <c r="P15" s="92">
        <v>256.02999999999997</v>
      </c>
      <c r="Q15" s="89" t="s">
        <v>81</v>
      </c>
      <c r="R15" s="89" t="s">
        <v>10</v>
      </c>
      <c r="S15" s="89" t="s">
        <v>10</v>
      </c>
      <c r="T15" s="88" t="s">
        <v>87</v>
      </c>
      <c r="U15" s="88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89</v>
      </c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5</v>
      </c>
      <c r="H16" s="94" t="s">
        <v>6</v>
      </c>
      <c r="I16" s="94" t="s">
        <v>7</v>
      </c>
      <c r="J16" s="94" t="s">
        <v>8</v>
      </c>
      <c r="K16" s="94" t="s">
        <v>9</v>
      </c>
      <c r="N16" s="3" t="s">
        <v>75</v>
      </c>
      <c r="O16" s="88">
        <v>8</v>
      </c>
      <c r="P16" s="91">
        <v>1552.44</v>
      </c>
      <c r="Q16" s="89" t="s">
        <v>81</v>
      </c>
      <c r="R16" s="89" t="s">
        <v>10</v>
      </c>
      <c r="S16" s="89" t="s">
        <v>10</v>
      </c>
      <c r="T16" s="88" t="s">
        <v>87</v>
      </c>
      <c r="U16" s="88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89</v>
      </c>
      <c r="B17" s="84">
        <v>2019</v>
      </c>
      <c r="C17" s="84"/>
      <c r="D17" s="84"/>
      <c r="E17" s="85" t="s">
        <v>90</v>
      </c>
      <c r="F17" s="85" t="s">
        <v>10</v>
      </c>
      <c r="G17" s="85" t="s">
        <v>91</v>
      </c>
      <c r="H17" s="86">
        <v>43978</v>
      </c>
      <c r="I17" s="87">
        <v>400</v>
      </c>
      <c r="J17" s="87">
        <v>0</v>
      </c>
      <c r="K17" s="87">
        <v>400</v>
      </c>
      <c r="N17" s="3" t="s">
        <v>75</v>
      </c>
      <c r="O17" s="88">
        <v>9</v>
      </c>
      <c r="P17" s="91">
        <v>1552.44</v>
      </c>
      <c r="Q17" s="89" t="s">
        <v>81</v>
      </c>
      <c r="R17" s="89" t="s">
        <v>10</v>
      </c>
      <c r="S17" s="89" t="s">
        <v>10</v>
      </c>
      <c r="T17" s="88" t="s">
        <v>87</v>
      </c>
      <c r="U17" s="88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89</v>
      </c>
      <c r="B18" s="88">
        <v>2019</v>
      </c>
      <c r="C18" s="88"/>
      <c r="D18" s="88"/>
      <c r="E18" s="89" t="s">
        <v>81</v>
      </c>
      <c r="F18" s="89" t="s">
        <v>10</v>
      </c>
      <c r="G18" s="89" t="s">
        <v>91</v>
      </c>
      <c r="H18" s="90">
        <v>43994</v>
      </c>
      <c r="I18" s="92">
        <v>400</v>
      </c>
      <c r="J18" s="92">
        <v>0</v>
      </c>
      <c r="K18" s="92">
        <v>400</v>
      </c>
      <c r="N18" s="3" t="s">
        <v>75</v>
      </c>
      <c r="O18" s="88">
        <v>10</v>
      </c>
      <c r="P18" s="91">
        <v>1552.44</v>
      </c>
      <c r="Q18" s="89" t="s">
        <v>81</v>
      </c>
      <c r="R18" s="89" t="s">
        <v>10</v>
      </c>
      <c r="S18" s="89" t="s">
        <v>10</v>
      </c>
      <c r="T18" s="88" t="s">
        <v>87</v>
      </c>
      <c r="U18" s="88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89</v>
      </c>
      <c r="B19" s="88">
        <v>2019</v>
      </c>
      <c r="C19" s="88"/>
      <c r="D19" s="88"/>
      <c r="E19" s="89" t="s">
        <v>90</v>
      </c>
      <c r="F19" s="89" t="s">
        <v>10</v>
      </c>
      <c r="G19" s="89" t="s">
        <v>10</v>
      </c>
      <c r="H19" s="90">
        <v>43978</v>
      </c>
      <c r="I19" s="91">
        <v>631177.93000000005</v>
      </c>
      <c r="J19" s="92">
        <v>0</v>
      </c>
      <c r="K19" s="91">
        <v>631177.93000000005</v>
      </c>
      <c r="N19" s="3" t="s">
        <v>75</v>
      </c>
      <c r="O19" s="88">
        <v>11</v>
      </c>
      <c r="P19" s="91">
        <v>1552.44</v>
      </c>
      <c r="Q19" s="89" t="s">
        <v>81</v>
      </c>
      <c r="R19" s="89" t="s">
        <v>10</v>
      </c>
      <c r="S19" s="89" t="s">
        <v>10</v>
      </c>
      <c r="T19" s="88" t="s">
        <v>87</v>
      </c>
      <c r="U19" s="88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89</v>
      </c>
      <c r="B20" s="88">
        <v>2019</v>
      </c>
      <c r="C20" s="88"/>
      <c r="D20" s="88"/>
      <c r="E20" s="89" t="s">
        <v>90</v>
      </c>
      <c r="F20" s="89" t="s">
        <v>10</v>
      </c>
      <c r="G20" s="89" t="s">
        <v>82</v>
      </c>
      <c r="H20" s="90">
        <v>44132</v>
      </c>
      <c r="I20" s="91">
        <v>87409.73</v>
      </c>
      <c r="J20" s="91">
        <v>24291.94</v>
      </c>
      <c r="K20" s="91">
        <v>63117.79</v>
      </c>
      <c r="N20" s="3" t="s">
        <v>75</v>
      </c>
      <c r="O20" s="88">
        <v>12</v>
      </c>
      <c r="P20" s="91">
        <v>1552.44</v>
      </c>
      <c r="Q20" s="89" t="s">
        <v>81</v>
      </c>
      <c r="R20" s="89" t="s">
        <v>10</v>
      </c>
      <c r="S20" s="89" t="s">
        <v>10</v>
      </c>
      <c r="T20" s="88" t="s">
        <v>87</v>
      </c>
      <c r="U20" s="88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93</v>
      </c>
      <c r="B21" s="83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8">
        <v>13</v>
      </c>
      <c r="P21" s="91">
        <v>1552.44</v>
      </c>
      <c r="Q21" s="89" t="s">
        <v>81</v>
      </c>
      <c r="R21" s="89" t="s">
        <v>10</v>
      </c>
      <c r="S21" s="89" t="s">
        <v>10</v>
      </c>
      <c r="T21" s="88" t="s">
        <v>87</v>
      </c>
      <c r="U21" s="88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93</v>
      </c>
      <c r="B22" s="94" t="s">
        <v>0</v>
      </c>
      <c r="C22" s="94" t="s">
        <v>1</v>
      </c>
      <c r="D22" s="94" t="s">
        <v>2</v>
      </c>
      <c r="E22" s="94" t="s">
        <v>3</v>
      </c>
      <c r="F22" s="94" t="s">
        <v>4</v>
      </c>
      <c r="G22" s="94" t="s">
        <v>5</v>
      </c>
      <c r="H22" s="94" t="s">
        <v>6</v>
      </c>
      <c r="I22" s="94" t="s">
        <v>7</v>
      </c>
      <c r="J22" s="94" t="s">
        <v>8</v>
      </c>
      <c r="K22" s="94" t="s">
        <v>9</v>
      </c>
      <c r="N22" s="3" t="s">
        <v>75</v>
      </c>
      <c r="O22" s="88">
        <v>14</v>
      </c>
      <c r="P22" s="91">
        <v>1552.44</v>
      </c>
      <c r="Q22" s="89" t="s">
        <v>81</v>
      </c>
      <c r="R22" s="89" t="s">
        <v>10</v>
      </c>
      <c r="S22" s="89" t="s">
        <v>10</v>
      </c>
      <c r="T22" s="88" t="s">
        <v>87</v>
      </c>
      <c r="U22" s="88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93</v>
      </c>
      <c r="B23" s="88">
        <v>2019</v>
      </c>
      <c r="C23" s="88">
        <v>5</v>
      </c>
      <c r="D23" s="88"/>
      <c r="E23" s="89" t="s">
        <v>94</v>
      </c>
      <c r="F23" s="89" t="s">
        <v>10</v>
      </c>
      <c r="G23" s="89" t="s">
        <v>91</v>
      </c>
      <c r="H23" s="90">
        <v>43627</v>
      </c>
      <c r="I23" s="92">
        <v>400</v>
      </c>
      <c r="J23" s="92">
        <v>60</v>
      </c>
      <c r="K23" s="92">
        <v>340</v>
      </c>
      <c r="N23" s="3" t="s">
        <v>75</v>
      </c>
      <c r="O23" s="88">
        <v>15</v>
      </c>
      <c r="P23" s="91">
        <v>1552.44</v>
      </c>
      <c r="Q23" s="89" t="s">
        <v>81</v>
      </c>
      <c r="R23" s="89" t="s">
        <v>10</v>
      </c>
      <c r="S23" s="89" t="s">
        <v>10</v>
      </c>
      <c r="T23" s="88" t="s">
        <v>87</v>
      </c>
      <c r="U23" s="88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93</v>
      </c>
      <c r="B24" s="83" t="s">
        <v>95</v>
      </c>
      <c r="C24"/>
      <c r="D24"/>
      <c r="E24"/>
      <c r="F24"/>
      <c r="G24"/>
      <c r="H24"/>
      <c r="I24"/>
      <c r="J24"/>
      <c r="K24"/>
      <c r="N24" s="3" t="s">
        <v>75</v>
      </c>
      <c r="O24" s="88">
        <v>16</v>
      </c>
      <c r="P24" s="91">
        <v>1552.44</v>
      </c>
      <c r="Q24" s="89" t="s">
        <v>81</v>
      </c>
      <c r="R24" s="89" t="s">
        <v>10</v>
      </c>
      <c r="S24" s="89" t="s">
        <v>10</v>
      </c>
      <c r="T24" s="88" t="s">
        <v>87</v>
      </c>
      <c r="U24" s="88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93</v>
      </c>
      <c r="B25" s="94" t="s">
        <v>0</v>
      </c>
      <c r="C25" s="94" t="s">
        <v>1</v>
      </c>
      <c r="D25" s="94" t="s">
        <v>2</v>
      </c>
      <c r="E25" s="94" t="s">
        <v>3</v>
      </c>
      <c r="F25" s="94" t="s">
        <v>4</v>
      </c>
      <c r="G25" s="94" t="s">
        <v>5</v>
      </c>
      <c r="H25" s="94" t="s">
        <v>6</v>
      </c>
      <c r="I25" s="94" t="s">
        <v>7</v>
      </c>
      <c r="J25" s="94" t="s">
        <v>8</v>
      </c>
      <c r="K25" s="94" t="s">
        <v>9</v>
      </c>
      <c r="N25" s="3" t="s">
        <v>75</v>
      </c>
      <c r="O25" s="88">
        <v>17</v>
      </c>
      <c r="P25" s="91">
        <v>1552.44</v>
      </c>
      <c r="Q25" s="89" t="s">
        <v>81</v>
      </c>
      <c r="R25" s="89" t="s">
        <v>10</v>
      </c>
      <c r="S25" s="89" t="s">
        <v>10</v>
      </c>
      <c r="T25" s="88" t="s">
        <v>87</v>
      </c>
      <c r="U25" s="88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93</v>
      </c>
      <c r="B26" s="84">
        <v>2014</v>
      </c>
      <c r="C26" s="84">
        <v>12</v>
      </c>
      <c r="D26" s="84"/>
      <c r="E26" s="85" t="s">
        <v>96</v>
      </c>
      <c r="F26" s="85" t="s">
        <v>97</v>
      </c>
      <c r="G26" s="85" t="s">
        <v>91</v>
      </c>
      <c r="H26" s="86">
        <v>42034</v>
      </c>
      <c r="I26" s="87">
        <v>400</v>
      </c>
      <c r="J26" s="87">
        <v>60</v>
      </c>
      <c r="K26" s="87">
        <v>340</v>
      </c>
      <c r="N26" s="3" t="s">
        <v>75</v>
      </c>
      <c r="O26" s="88">
        <v>18</v>
      </c>
      <c r="P26" s="91">
        <v>1552.44</v>
      </c>
      <c r="Q26" s="89" t="s">
        <v>81</v>
      </c>
      <c r="R26" s="89" t="s">
        <v>10</v>
      </c>
      <c r="S26" s="89" t="s">
        <v>10</v>
      </c>
      <c r="T26" s="88" t="s">
        <v>87</v>
      </c>
      <c r="U26" s="88" t="s">
        <v>86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93</v>
      </c>
      <c r="B27" s="88">
        <v>2015</v>
      </c>
      <c r="C27" s="88">
        <v>1</v>
      </c>
      <c r="D27" s="88"/>
      <c r="E27" s="89" t="s">
        <v>96</v>
      </c>
      <c r="F27" s="89" t="s">
        <v>97</v>
      </c>
      <c r="G27" s="89" t="s">
        <v>91</v>
      </c>
      <c r="H27" s="90">
        <v>42062</v>
      </c>
      <c r="I27" s="92">
        <v>400</v>
      </c>
      <c r="J27" s="92">
        <v>60</v>
      </c>
      <c r="K27" s="92">
        <v>340</v>
      </c>
      <c r="N27" s="3" t="s">
        <v>75</v>
      </c>
      <c r="O27" s="88">
        <v>19</v>
      </c>
      <c r="P27" s="91">
        <v>1552.44</v>
      </c>
      <c r="Q27" s="89" t="s">
        <v>81</v>
      </c>
      <c r="R27" s="89" t="s">
        <v>10</v>
      </c>
      <c r="S27" s="89" t="s">
        <v>10</v>
      </c>
      <c r="T27" s="88" t="s">
        <v>87</v>
      </c>
      <c r="U27" s="88" t="s">
        <v>86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93</v>
      </c>
      <c r="B28" s="88">
        <v>2015</v>
      </c>
      <c r="C28" s="88">
        <v>2</v>
      </c>
      <c r="D28" s="88"/>
      <c r="E28" s="89" t="s">
        <v>96</v>
      </c>
      <c r="F28" s="89" t="s">
        <v>97</v>
      </c>
      <c r="G28" s="89" t="s">
        <v>91</v>
      </c>
      <c r="H28" s="90">
        <v>42094</v>
      </c>
      <c r="I28" s="92">
        <v>400</v>
      </c>
      <c r="J28" s="92">
        <v>60</v>
      </c>
      <c r="K28" s="92">
        <v>340</v>
      </c>
      <c r="N28" s="3" t="s">
        <v>75</v>
      </c>
      <c r="O28" s="88">
        <v>20</v>
      </c>
      <c r="P28" s="91">
        <v>1552.44</v>
      </c>
      <c r="Q28" s="89" t="s">
        <v>81</v>
      </c>
      <c r="R28" s="89" t="s">
        <v>10</v>
      </c>
      <c r="S28" s="89" t="s">
        <v>10</v>
      </c>
      <c r="T28" s="88" t="s">
        <v>87</v>
      </c>
      <c r="U28" s="88" t="s">
        <v>86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93</v>
      </c>
      <c r="B29" s="88">
        <v>2015</v>
      </c>
      <c r="C29" s="88">
        <v>3</v>
      </c>
      <c r="D29" s="88"/>
      <c r="E29" s="89" t="s">
        <v>96</v>
      </c>
      <c r="F29" s="89" t="s">
        <v>97</v>
      </c>
      <c r="G29" s="89" t="s">
        <v>91</v>
      </c>
      <c r="H29" s="90">
        <v>42124</v>
      </c>
      <c r="I29" s="92">
        <v>400</v>
      </c>
      <c r="J29" s="92">
        <v>60</v>
      </c>
      <c r="K29" s="92">
        <v>340</v>
      </c>
      <c r="N29" s="3" t="s">
        <v>75</v>
      </c>
      <c r="O29" s="88">
        <v>21</v>
      </c>
      <c r="P29" s="91">
        <v>1200.76</v>
      </c>
      <c r="Q29" s="89" t="s">
        <v>81</v>
      </c>
      <c r="R29" s="89" t="s">
        <v>10</v>
      </c>
      <c r="S29" s="89" t="s">
        <v>10</v>
      </c>
      <c r="T29" s="88" t="s">
        <v>87</v>
      </c>
      <c r="U29" s="88" t="s">
        <v>86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93</v>
      </c>
      <c r="B30" s="88">
        <v>2015</v>
      </c>
      <c r="C30" s="88">
        <v>4</v>
      </c>
      <c r="D30" s="88"/>
      <c r="E30" s="89" t="s">
        <v>96</v>
      </c>
      <c r="F30" s="89" t="s">
        <v>97</v>
      </c>
      <c r="G30" s="89" t="s">
        <v>91</v>
      </c>
      <c r="H30" s="90">
        <v>42153</v>
      </c>
      <c r="I30" s="92">
        <v>400</v>
      </c>
      <c r="J30" s="92">
        <v>60</v>
      </c>
      <c r="K30" s="92">
        <v>340</v>
      </c>
      <c r="N30" s="3" t="s">
        <v>75</v>
      </c>
      <c r="O30" s="88">
        <v>21</v>
      </c>
      <c r="P30" s="92">
        <v>351.68</v>
      </c>
      <c r="Q30" s="89" t="s">
        <v>81</v>
      </c>
      <c r="R30" s="89" t="s">
        <v>10</v>
      </c>
      <c r="S30" s="89" t="s">
        <v>82</v>
      </c>
      <c r="T30" s="88" t="s">
        <v>87</v>
      </c>
      <c r="U30" s="88" t="s">
        <v>86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93</v>
      </c>
      <c r="B31" s="88">
        <v>2015</v>
      </c>
      <c r="C31" s="88">
        <v>5</v>
      </c>
      <c r="D31" s="88"/>
      <c r="E31" s="89" t="s">
        <v>96</v>
      </c>
      <c r="F31" s="89" t="s">
        <v>97</v>
      </c>
      <c r="G31" s="89" t="s">
        <v>91</v>
      </c>
      <c r="H31" s="90">
        <v>42185</v>
      </c>
      <c r="I31" s="92">
        <v>400</v>
      </c>
      <c r="J31" s="92">
        <v>60</v>
      </c>
      <c r="K31" s="92">
        <v>340</v>
      </c>
      <c r="N31" s="3" t="s">
        <v>75</v>
      </c>
      <c r="O31" s="88">
        <v>22</v>
      </c>
      <c r="P31" s="91">
        <v>1552.51</v>
      </c>
      <c r="Q31" s="89" t="s">
        <v>81</v>
      </c>
      <c r="R31" s="89" t="s">
        <v>10</v>
      </c>
      <c r="S31" s="89" t="s">
        <v>82</v>
      </c>
      <c r="T31" s="88" t="s">
        <v>87</v>
      </c>
      <c r="U31" s="88" t="s">
        <v>86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93</v>
      </c>
      <c r="B32" s="88">
        <v>2015</v>
      </c>
      <c r="C32" s="88">
        <v>6</v>
      </c>
      <c r="D32" s="88"/>
      <c r="E32" s="89" t="s">
        <v>96</v>
      </c>
      <c r="F32" s="89" t="s">
        <v>97</v>
      </c>
      <c r="G32" s="89" t="s">
        <v>91</v>
      </c>
      <c r="H32" s="90">
        <v>42216</v>
      </c>
      <c r="I32" s="92">
        <v>400</v>
      </c>
      <c r="J32" s="92">
        <v>60</v>
      </c>
      <c r="K32" s="92">
        <v>340</v>
      </c>
      <c r="N32" s="3" t="s">
        <v>89</v>
      </c>
      <c r="O32" s="83" t="s">
        <v>17</v>
      </c>
      <c r="P32"/>
      <c r="Q32"/>
      <c r="R32"/>
      <c r="S32"/>
      <c r="T32"/>
      <c r="U32"/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93</v>
      </c>
      <c r="B33" s="88">
        <v>2015</v>
      </c>
      <c r="C33" s="88">
        <v>7</v>
      </c>
      <c r="D33" s="88"/>
      <c r="E33" s="89" t="s">
        <v>96</v>
      </c>
      <c r="F33" s="89" t="s">
        <v>97</v>
      </c>
      <c r="G33" s="89" t="s">
        <v>91</v>
      </c>
      <c r="H33" s="90">
        <v>42247</v>
      </c>
      <c r="I33" s="92">
        <v>400</v>
      </c>
      <c r="J33" s="92">
        <v>60</v>
      </c>
      <c r="K33" s="92">
        <v>340</v>
      </c>
      <c r="N33" s="3" t="s">
        <v>89</v>
      </c>
      <c r="O33" s="94" t="s">
        <v>13</v>
      </c>
      <c r="P33" s="94" t="s">
        <v>14</v>
      </c>
      <c r="Q33" s="94" t="s">
        <v>3</v>
      </c>
      <c r="R33" s="94" t="s">
        <v>4</v>
      </c>
      <c r="S33" s="94" t="s">
        <v>5</v>
      </c>
      <c r="T33" s="94" t="s">
        <v>15</v>
      </c>
      <c r="U33" s="94" t="s">
        <v>16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93</v>
      </c>
      <c r="B34" s="88">
        <v>2015</v>
      </c>
      <c r="C34" s="88">
        <v>8</v>
      </c>
      <c r="D34" s="88"/>
      <c r="E34" s="89" t="s">
        <v>96</v>
      </c>
      <c r="F34" s="89" t="s">
        <v>97</v>
      </c>
      <c r="G34" s="89" t="s">
        <v>91</v>
      </c>
      <c r="H34" s="90">
        <v>42277</v>
      </c>
      <c r="I34" s="92">
        <v>400</v>
      </c>
      <c r="J34" s="92">
        <v>60</v>
      </c>
      <c r="K34" s="92">
        <v>340</v>
      </c>
      <c r="N34" s="3" t="s">
        <v>89</v>
      </c>
      <c r="O34" s="84" t="s">
        <v>83</v>
      </c>
      <c r="P34" s="93">
        <v>6946.96</v>
      </c>
      <c r="Q34" s="85" t="s">
        <v>90</v>
      </c>
      <c r="R34" s="85" t="s">
        <v>10</v>
      </c>
      <c r="S34" s="85" t="s">
        <v>10</v>
      </c>
      <c r="T34" s="84" t="s">
        <v>92</v>
      </c>
      <c r="U34" s="84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93</v>
      </c>
      <c r="B35" s="88">
        <v>2015</v>
      </c>
      <c r="C35" s="88">
        <v>9</v>
      </c>
      <c r="D35" s="88"/>
      <c r="E35" s="89" t="s">
        <v>96</v>
      </c>
      <c r="F35" s="89" t="s">
        <v>97</v>
      </c>
      <c r="G35" s="89" t="s">
        <v>91</v>
      </c>
      <c r="H35" s="90">
        <v>42307</v>
      </c>
      <c r="I35" s="92">
        <v>400</v>
      </c>
      <c r="J35" s="92">
        <v>60</v>
      </c>
      <c r="K35" s="92">
        <v>340</v>
      </c>
      <c r="N35" s="3" t="s">
        <v>89</v>
      </c>
      <c r="O35" s="88" t="s">
        <v>83</v>
      </c>
      <c r="P35" s="92">
        <v>4</v>
      </c>
      <c r="Q35" s="89" t="s">
        <v>81</v>
      </c>
      <c r="R35" s="89" t="s">
        <v>10</v>
      </c>
      <c r="S35" s="89" t="s">
        <v>91</v>
      </c>
      <c r="T35" s="88" t="s">
        <v>92</v>
      </c>
      <c r="U35" s="88" t="s">
        <v>85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93</v>
      </c>
      <c r="B36" s="88">
        <v>2015</v>
      </c>
      <c r="C36" s="88">
        <v>10</v>
      </c>
      <c r="D36" s="88"/>
      <c r="E36" s="89" t="s">
        <v>96</v>
      </c>
      <c r="F36" s="89" t="s">
        <v>97</v>
      </c>
      <c r="G36" s="89" t="s">
        <v>91</v>
      </c>
      <c r="H36" s="90">
        <v>42338</v>
      </c>
      <c r="I36" s="92">
        <v>400</v>
      </c>
      <c r="J36" s="92">
        <v>60</v>
      </c>
      <c r="K36" s="92">
        <v>340</v>
      </c>
      <c r="N36" s="3" t="s">
        <v>89</v>
      </c>
      <c r="O36" s="88">
        <v>1</v>
      </c>
      <c r="P36" s="91">
        <v>5731.24</v>
      </c>
      <c r="Q36" s="89" t="s">
        <v>90</v>
      </c>
      <c r="R36" s="89" t="s">
        <v>10</v>
      </c>
      <c r="S36" s="89" t="s">
        <v>10</v>
      </c>
      <c r="T36" s="88" t="s">
        <v>92</v>
      </c>
      <c r="U36" s="88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93</v>
      </c>
      <c r="B37" s="88">
        <v>2015</v>
      </c>
      <c r="C37" s="88">
        <v>11</v>
      </c>
      <c r="D37" s="88"/>
      <c r="E37" s="89" t="s">
        <v>96</v>
      </c>
      <c r="F37" s="89" t="s">
        <v>97</v>
      </c>
      <c r="G37" s="89" t="s">
        <v>91</v>
      </c>
      <c r="H37" s="90">
        <v>42368</v>
      </c>
      <c r="I37" s="92">
        <v>400</v>
      </c>
      <c r="J37" s="92">
        <v>60</v>
      </c>
      <c r="K37" s="92">
        <v>340</v>
      </c>
      <c r="N37" s="3" t="s">
        <v>89</v>
      </c>
      <c r="O37" s="88">
        <v>1</v>
      </c>
      <c r="P37" s="92">
        <v>3.3</v>
      </c>
      <c r="Q37" s="89" t="s">
        <v>81</v>
      </c>
      <c r="R37" s="89" t="s">
        <v>10</v>
      </c>
      <c r="S37" s="89" t="s">
        <v>91</v>
      </c>
      <c r="T37" s="88" t="s">
        <v>92</v>
      </c>
      <c r="U37" s="88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93</v>
      </c>
      <c r="B38" s="88">
        <v>2015</v>
      </c>
      <c r="C38" s="88">
        <v>12</v>
      </c>
      <c r="D38" s="88"/>
      <c r="E38" s="89" t="s">
        <v>96</v>
      </c>
      <c r="F38" s="89" t="s">
        <v>97</v>
      </c>
      <c r="G38" s="89" t="s">
        <v>91</v>
      </c>
      <c r="H38" s="90">
        <v>42398</v>
      </c>
      <c r="I38" s="92">
        <v>400</v>
      </c>
      <c r="J38" s="92">
        <v>60</v>
      </c>
      <c r="K38" s="92">
        <v>340</v>
      </c>
      <c r="N38" s="3" t="s">
        <v>89</v>
      </c>
      <c r="O38" s="88">
        <v>2</v>
      </c>
      <c r="P38" s="91">
        <v>5731.24</v>
      </c>
      <c r="Q38" s="89" t="s">
        <v>90</v>
      </c>
      <c r="R38" s="89" t="s">
        <v>10</v>
      </c>
      <c r="S38" s="89" t="s">
        <v>10</v>
      </c>
      <c r="T38" s="88" t="s">
        <v>92</v>
      </c>
      <c r="U38" s="88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93</v>
      </c>
      <c r="B39" s="88">
        <v>2016</v>
      </c>
      <c r="C39" s="88">
        <v>2</v>
      </c>
      <c r="D39" s="88"/>
      <c r="E39" s="89" t="s">
        <v>96</v>
      </c>
      <c r="F39" s="89" t="s">
        <v>97</v>
      </c>
      <c r="G39" s="89" t="s">
        <v>91</v>
      </c>
      <c r="H39" s="90">
        <v>42460</v>
      </c>
      <c r="I39" s="92">
        <v>400</v>
      </c>
      <c r="J39" s="92">
        <v>60</v>
      </c>
      <c r="K39" s="92">
        <v>340</v>
      </c>
      <c r="N39" s="3" t="s">
        <v>89</v>
      </c>
      <c r="O39" s="88">
        <v>2</v>
      </c>
      <c r="P39" s="92">
        <v>3.3</v>
      </c>
      <c r="Q39" s="89" t="s">
        <v>81</v>
      </c>
      <c r="R39" s="89" t="s">
        <v>10</v>
      </c>
      <c r="S39" s="89" t="s">
        <v>91</v>
      </c>
      <c r="T39" s="88" t="s">
        <v>92</v>
      </c>
      <c r="U39" s="88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93</v>
      </c>
      <c r="B40" s="88">
        <v>2016</v>
      </c>
      <c r="C40" s="88">
        <v>3</v>
      </c>
      <c r="D40" s="88"/>
      <c r="E40" s="89" t="s">
        <v>96</v>
      </c>
      <c r="F40" s="89" t="s">
        <v>97</v>
      </c>
      <c r="G40" s="89" t="s">
        <v>91</v>
      </c>
      <c r="H40" s="90">
        <v>42489</v>
      </c>
      <c r="I40" s="92">
        <v>400</v>
      </c>
      <c r="J40" s="92">
        <v>60</v>
      </c>
      <c r="K40" s="92">
        <v>340</v>
      </c>
      <c r="N40" s="3" t="s">
        <v>89</v>
      </c>
      <c r="O40" s="88">
        <v>3</v>
      </c>
      <c r="P40" s="91">
        <v>5731.24</v>
      </c>
      <c r="Q40" s="89" t="s">
        <v>90</v>
      </c>
      <c r="R40" s="89" t="s">
        <v>10</v>
      </c>
      <c r="S40" s="89" t="s">
        <v>10</v>
      </c>
      <c r="T40" s="88" t="s">
        <v>92</v>
      </c>
      <c r="U40" s="88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93</v>
      </c>
      <c r="B41" s="88">
        <v>2016</v>
      </c>
      <c r="C41" s="88">
        <v>4</v>
      </c>
      <c r="D41" s="88"/>
      <c r="E41" s="89" t="s">
        <v>96</v>
      </c>
      <c r="F41" s="89" t="s">
        <v>97</v>
      </c>
      <c r="G41" s="89" t="s">
        <v>91</v>
      </c>
      <c r="H41" s="90">
        <v>42521</v>
      </c>
      <c r="I41" s="92">
        <v>400</v>
      </c>
      <c r="J41" s="92">
        <v>60</v>
      </c>
      <c r="K41" s="92">
        <v>340</v>
      </c>
      <c r="N41" s="3" t="s">
        <v>89</v>
      </c>
      <c r="O41" s="88">
        <v>3</v>
      </c>
      <c r="P41" s="92">
        <v>3.3</v>
      </c>
      <c r="Q41" s="89" t="s">
        <v>81</v>
      </c>
      <c r="R41" s="89" t="s">
        <v>10</v>
      </c>
      <c r="S41" s="89" t="s">
        <v>91</v>
      </c>
      <c r="T41" s="88" t="s">
        <v>92</v>
      </c>
      <c r="U41" s="88" t="s">
        <v>86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93</v>
      </c>
      <c r="B42" s="88">
        <v>2016</v>
      </c>
      <c r="C42" s="88">
        <v>5</v>
      </c>
      <c r="D42" s="88"/>
      <c r="E42" s="89" t="s">
        <v>96</v>
      </c>
      <c r="F42" s="89" t="s">
        <v>97</v>
      </c>
      <c r="G42" s="89" t="s">
        <v>91</v>
      </c>
      <c r="H42" s="90">
        <v>42551</v>
      </c>
      <c r="I42" s="92">
        <v>400</v>
      </c>
      <c r="J42" s="92">
        <v>60</v>
      </c>
      <c r="K42" s="92">
        <v>340</v>
      </c>
      <c r="N42" s="3" t="s">
        <v>89</v>
      </c>
      <c r="O42" s="88">
        <v>4</v>
      </c>
      <c r="P42" s="91">
        <v>5731.24</v>
      </c>
      <c r="Q42" s="89" t="s">
        <v>90</v>
      </c>
      <c r="R42" s="89" t="s">
        <v>10</v>
      </c>
      <c r="S42" s="89" t="s">
        <v>10</v>
      </c>
      <c r="T42" s="88" t="s">
        <v>92</v>
      </c>
      <c r="U42" s="88" t="s">
        <v>86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93</v>
      </c>
      <c r="B43" s="88">
        <v>2016</v>
      </c>
      <c r="C43" s="88">
        <v>6</v>
      </c>
      <c r="D43" s="88"/>
      <c r="E43" s="89" t="s">
        <v>96</v>
      </c>
      <c r="F43" s="89" t="s">
        <v>97</v>
      </c>
      <c r="G43" s="89" t="s">
        <v>91</v>
      </c>
      <c r="H43" s="90">
        <v>42580</v>
      </c>
      <c r="I43" s="92">
        <v>400</v>
      </c>
      <c r="J43" s="92">
        <v>60</v>
      </c>
      <c r="K43" s="92">
        <v>340</v>
      </c>
      <c r="N43" s="3" t="s">
        <v>89</v>
      </c>
      <c r="O43" s="88">
        <v>4</v>
      </c>
      <c r="P43" s="92">
        <v>3.3</v>
      </c>
      <c r="Q43" s="89" t="s">
        <v>81</v>
      </c>
      <c r="R43" s="89" t="s">
        <v>10</v>
      </c>
      <c r="S43" s="89" t="s">
        <v>91</v>
      </c>
      <c r="T43" s="88" t="s">
        <v>92</v>
      </c>
      <c r="U43" s="88" t="s">
        <v>86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93</v>
      </c>
      <c r="B44" s="88">
        <v>2016</v>
      </c>
      <c r="C44" s="88">
        <v>7</v>
      </c>
      <c r="D44" s="88"/>
      <c r="E44" s="89" t="s">
        <v>96</v>
      </c>
      <c r="F44" s="89" t="s">
        <v>97</v>
      </c>
      <c r="G44" s="89" t="s">
        <v>91</v>
      </c>
      <c r="H44" s="90">
        <v>42613</v>
      </c>
      <c r="I44" s="92">
        <v>400</v>
      </c>
      <c r="J44" s="92">
        <v>60</v>
      </c>
      <c r="K44" s="92">
        <v>340</v>
      </c>
      <c r="N44" s="3" t="s">
        <v>89</v>
      </c>
      <c r="O44" s="88">
        <v>5</v>
      </c>
      <c r="P44" s="91">
        <v>5731.24</v>
      </c>
      <c r="Q44" s="89" t="s">
        <v>90</v>
      </c>
      <c r="R44" s="89" t="s">
        <v>10</v>
      </c>
      <c r="S44" s="89" t="s">
        <v>10</v>
      </c>
      <c r="T44" s="88" t="s">
        <v>92</v>
      </c>
      <c r="U44" s="88" t="s">
        <v>86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93</v>
      </c>
      <c r="B45" s="88">
        <v>2016</v>
      </c>
      <c r="C45" s="88">
        <v>8</v>
      </c>
      <c r="D45" s="88"/>
      <c r="E45" s="89" t="s">
        <v>96</v>
      </c>
      <c r="F45" s="89" t="s">
        <v>97</v>
      </c>
      <c r="G45" s="89" t="s">
        <v>91</v>
      </c>
      <c r="H45" s="90">
        <v>42643</v>
      </c>
      <c r="I45" s="92">
        <v>400</v>
      </c>
      <c r="J45" s="92">
        <v>60</v>
      </c>
      <c r="K45" s="92">
        <v>340</v>
      </c>
      <c r="N45" s="3" t="s">
        <v>89</v>
      </c>
      <c r="O45" s="88">
        <v>5</v>
      </c>
      <c r="P45" s="92">
        <v>3.3</v>
      </c>
      <c r="Q45" s="89" t="s">
        <v>81</v>
      </c>
      <c r="R45" s="89" t="s">
        <v>10</v>
      </c>
      <c r="S45" s="89" t="s">
        <v>91</v>
      </c>
      <c r="T45" s="88" t="s">
        <v>92</v>
      </c>
      <c r="U45" s="88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93</v>
      </c>
      <c r="B46" s="88">
        <v>2016</v>
      </c>
      <c r="C46" s="88">
        <v>9</v>
      </c>
      <c r="D46" s="88"/>
      <c r="E46" s="89" t="s">
        <v>96</v>
      </c>
      <c r="F46" s="89" t="s">
        <v>97</v>
      </c>
      <c r="G46" s="89" t="s">
        <v>91</v>
      </c>
      <c r="H46" s="90">
        <v>42674</v>
      </c>
      <c r="I46" s="92">
        <v>400</v>
      </c>
      <c r="J46" s="92">
        <v>60</v>
      </c>
      <c r="K46" s="92">
        <v>340</v>
      </c>
      <c r="N46" s="3" t="s">
        <v>89</v>
      </c>
      <c r="O46" s="88">
        <v>6</v>
      </c>
      <c r="P46" s="91">
        <v>5731.24</v>
      </c>
      <c r="Q46" s="89" t="s">
        <v>90</v>
      </c>
      <c r="R46" s="89" t="s">
        <v>10</v>
      </c>
      <c r="S46" s="89" t="s">
        <v>10</v>
      </c>
      <c r="T46" s="88" t="s">
        <v>92</v>
      </c>
      <c r="U46" s="88" t="s">
        <v>86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93</v>
      </c>
      <c r="B47" s="88">
        <v>2016</v>
      </c>
      <c r="C47" s="88">
        <v>10</v>
      </c>
      <c r="D47" s="88"/>
      <c r="E47" s="89" t="s">
        <v>96</v>
      </c>
      <c r="F47" s="89" t="s">
        <v>97</v>
      </c>
      <c r="G47" s="89" t="s">
        <v>91</v>
      </c>
      <c r="H47" s="90">
        <v>42704</v>
      </c>
      <c r="I47" s="92">
        <v>400</v>
      </c>
      <c r="J47" s="92">
        <v>60</v>
      </c>
      <c r="K47" s="92">
        <v>340</v>
      </c>
      <c r="N47" s="3" t="s">
        <v>89</v>
      </c>
      <c r="O47" s="88">
        <v>6</v>
      </c>
      <c r="P47" s="92">
        <v>3.3</v>
      </c>
      <c r="Q47" s="89" t="s">
        <v>81</v>
      </c>
      <c r="R47" s="89" t="s">
        <v>10</v>
      </c>
      <c r="S47" s="89" t="s">
        <v>91</v>
      </c>
      <c r="T47" s="88" t="s">
        <v>92</v>
      </c>
      <c r="U47" s="88" t="s">
        <v>86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93</v>
      </c>
      <c r="B48" s="88">
        <v>2016</v>
      </c>
      <c r="C48" s="88">
        <v>11</v>
      </c>
      <c r="D48" s="88"/>
      <c r="E48" s="89" t="s">
        <v>96</v>
      </c>
      <c r="F48" s="89" t="s">
        <v>97</v>
      </c>
      <c r="G48" s="89" t="s">
        <v>91</v>
      </c>
      <c r="H48" s="90">
        <v>42734</v>
      </c>
      <c r="I48" s="92">
        <v>400</v>
      </c>
      <c r="J48" s="92">
        <v>60</v>
      </c>
      <c r="K48" s="92">
        <v>340</v>
      </c>
      <c r="N48" s="3" t="s">
        <v>89</v>
      </c>
      <c r="O48" s="88">
        <v>7</v>
      </c>
      <c r="P48" s="91">
        <v>5731.24</v>
      </c>
      <c r="Q48" s="89" t="s">
        <v>90</v>
      </c>
      <c r="R48" s="89" t="s">
        <v>10</v>
      </c>
      <c r="S48" s="89" t="s">
        <v>10</v>
      </c>
      <c r="T48" s="88" t="s">
        <v>92</v>
      </c>
      <c r="U48" s="88" t="s">
        <v>86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93</v>
      </c>
      <c r="B49" s="88">
        <v>2016</v>
      </c>
      <c r="C49" s="88">
        <v>12</v>
      </c>
      <c r="D49" s="88"/>
      <c r="E49" s="89" t="s">
        <v>96</v>
      </c>
      <c r="F49" s="89" t="s">
        <v>97</v>
      </c>
      <c r="G49" s="89" t="s">
        <v>91</v>
      </c>
      <c r="H49" s="90">
        <v>42766</v>
      </c>
      <c r="I49" s="92">
        <v>400</v>
      </c>
      <c r="J49" s="92">
        <v>60</v>
      </c>
      <c r="K49" s="92">
        <v>340</v>
      </c>
      <c r="N49" s="3" t="s">
        <v>89</v>
      </c>
      <c r="O49" s="88">
        <v>7</v>
      </c>
      <c r="P49" s="92">
        <v>3.3</v>
      </c>
      <c r="Q49" s="89" t="s">
        <v>81</v>
      </c>
      <c r="R49" s="89" t="s">
        <v>10</v>
      </c>
      <c r="S49" s="89" t="s">
        <v>91</v>
      </c>
      <c r="T49" s="88" t="s">
        <v>92</v>
      </c>
      <c r="U49" s="88" t="s">
        <v>86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93</v>
      </c>
      <c r="B50" s="88">
        <v>2017</v>
      </c>
      <c r="C50" s="88">
        <v>1</v>
      </c>
      <c r="D50" s="88"/>
      <c r="E50" s="89" t="s">
        <v>96</v>
      </c>
      <c r="F50" s="89" t="s">
        <v>97</v>
      </c>
      <c r="G50" s="89" t="s">
        <v>91</v>
      </c>
      <c r="H50" s="90">
        <v>42790</v>
      </c>
      <c r="I50" s="92">
        <v>400</v>
      </c>
      <c r="J50" s="92">
        <v>60</v>
      </c>
      <c r="K50" s="92">
        <v>340</v>
      </c>
      <c r="N50" s="3" t="s">
        <v>89</v>
      </c>
      <c r="O50" s="88">
        <v>8</v>
      </c>
      <c r="P50" s="91">
        <v>5731.24</v>
      </c>
      <c r="Q50" s="89" t="s">
        <v>90</v>
      </c>
      <c r="R50" s="89" t="s">
        <v>10</v>
      </c>
      <c r="S50" s="89" t="s">
        <v>10</v>
      </c>
      <c r="T50" s="88" t="s">
        <v>92</v>
      </c>
      <c r="U50" s="88" t="s">
        <v>86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93</v>
      </c>
      <c r="B51" s="88">
        <v>2017</v>
      </c>
      <c r="C51" s="88">
        <v>2</v>
      </c>
      <c r="D51" s="88"/>
      <c r="E51" s="89" t="s">
        <v>96</v>
      </c>
      <c r="F51" s="89" t="s">
        <v>97</v>
      </c>
      <c r="G51" s="89" t="s">
        <v>91</v>
      </c>
      <c r="H51" s="90">
        <v>42825</v>
      </c>
      <c r="I51" s="92">
        <v>400</v>
      </c>
      <c r="J51" s="92">
        <v>60</v>
      </c>
      <c r="K51" s="92">
        <v>340</v>
      </c>
      <c r="N51" s="3" t="s">
        <v>89</v>
      </c>
      <c r="O51" s="88">
        <v>8</v>
      </c>
      <c r="P51" s="92">
        <v>3.3</v>
      </c>
      <c r="Q51" s="89" t="s">
        <v>81</v>
      </c>
      <c r="R51" s="89" t="s">
        <v>10</v>
      </c>
      <c r="S51" s="89" t="s">
        <v>91</v>
      </c>
      <c r="T51" s="88" t="s">
        <v>92</v>
      </c>
      <c r="U51" s="88" t="s">
        <v>86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93</v>
      </c>
      <c r="B52" s="88">
        <v>2017</v>
      </c>
      <c r="C52" s="88">
        <v>3</v>
      </c>
      <c r="D52" s="88"/>
      <c r="E52" s="89" t="s">
        <v>96</v>
      </c>
      <c r="F52" s="89" t="s">
        <v>97</v>
      </c>
      <c r="G52" s="89" t="s">
        <v>91</v>
      </c>
      <c r="H52" s="90">
        <v>42853</v>
      </c>
      <c r="I52" s="92">
        <v>400</v>
      </c>
      <c r="J52" s="92">
        <v>60</v>
      </c>
      <c r="K52" s="92">
        <v>340</v>
      </c>
      <c r="N52" s="3" t="s">
        <v>89</v>
      </c>
      <c r="O52" s="88">
        <v>9</v>
      </c>
      <c r="P52" s="91">
        <v>5731.24</v>
      </c>
      <c r="Q52" s="89" t="s">
        <v>90</v>
      </c>
      <c r="R52" s="89" t="s">
        <v>10</v>
      </c>
      <c r="S52" s="89" t="s">
        <v>10</v>
      </c>
      <c r="T52" s="88" t="s">
        <v>92</v>
      </c>
      <c r="U52" s="88" t="s">
        <v>86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N53" s="3" t="s">
        <v>89</v>
      </c>
      <c r="O53" s="88">
        <v>9</v>
      </c>
      <c r="P53" s="92">
        <v>3.3</v>
      </c>
      <c r="Q53" s="89" t="s">
        <v>81</v>
      </c>
      <c r="R53" s="89" t="s">
        <v>10</v>
      </c>
      <c r="S53" s="89" t="s">
        <v>91</v>
      </c>
      <c r="T53" s="88" t="s">
        <v>92</v>
      </c>
      <c r="U53" s="88" t="s">
        <v>86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127</v>
      </c>
      <c r="B54" s="109" t="s">
        <v>80</v>
      </c>
      <c r="C54"/>
      <c r="D54"/>
      <c r="E54"/>
      <c r="F54"/>
      <c r="G54"/>
      <c r="H54"/>
      <c r="I54"/>
      <c r="J54"/>
      <c r="K54"/>
      <c r="N54" s="3" t="s">
        <v>89</v>
      </c>
      <c r="O54" s="88">
        <v>10</v>
      </c>
      <c r="P54" s="91">
        <v>5731.24</v>
      </c>
      <c r="Q54" s="89" t="s">
        <v>90</v>
      </c>
      <c r="R54" s="89" t="s">
        <v>10</v>
      </c>
      <c r="S54" s="89" t="s">
        <v>10</v>
      </c>
      <c r="T54" s="88" t="s">
        <v>92</v>
      </c>
      <c r="U54" s="88" t="s">
        <v>86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127</v>
      </c>
      <c r="B55" s="94" t="s">
        <v>0</v>
      </c>
      <c r="C55" s="94" t="s">
        <v>1</v>
      </c>
      <c r="D55" s="94" t="s">
        <v>2</v>
      </c>
      <c r="E55" s="94" t="s">
        <v>3</v>
      </c>
      <c r="F55" s="94" t="s">
        <v>4</v>
      </c>
      <c r="G55" s="94" t="s">
        <v>5</v>
      </c>
      <c r="H55" s="94" t="s">
        <v>6</v>
      </c>
      <c r="I55" s="94" t="s">
        <v>7</v>
      </c>
      <c r="J55" s="94" t="s">
        <v>8</v>
      </c>
      <c r="K55" s="94" t="s">
        <v>9</v>
      </c>
      <c r="N55" s="3" t="s">
        <v>89</v>
      </c>
      <c r="O55" s="88">
        <v>10</v>
      </c>
      <c r="P55" s="92">
        <v>3.3</v>
      </c>
      <c r="Q55" s="89" t="s">
        <v>81</v>
      </c>
      <c r="R55" s="89" t="s">
        <v>10</v>
      </c>
      <c r="S55" s="89" t="s">
        <v>91</v>
      </c>
      <c r="T55" s="88" t="s">
        <v>92</v>
      </c>
      <c r="U55" s="88" t="s">
        <v>86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127</v>
      </c>
      <c r="B56" s="88">
        <v>2020</v>
      </c>
      <c r="C56" s="88"/>
      <c r="D56" s="88"/>
      <c r="E56" s="89" t="s">
        <v>90</v>
      </c>
      <c r="F56" s="89" t="s">
        <v>10</v>
      </c>
      <c r="G56" s="89" t="s">
        <v>10</v>
      </c>
      <c r="H56" s="90">
        <v>44333</v>
      </c>
      <c r="I56" s="91">
        <v>94742.12</v>
      </c>
      <c r="J56" s="92">
        <v>0</v>
      </c>
      <c r="K56" s="91">
        <v>94742.12</v>
      </c>
      <c r="N56" s="3" t="s">
        <v>89</v>
      </c>
      <c r="O56" s="88">
        <v>11</v>
      </c>
      <c r="P56" s="91">
        <v>5731.24</v>
      </c>
      <c r="Q56" s="89" t="s">
        <v>90</v>
      </c>
      <c r="R56" s="89" t="s">
        <v>10</v>
      </c>
      <c r="S56" s="89" t="s">
        <v>10</v>
      </c>
      <c r="T56" s="88" t="s">
        <v>92</v>
      </c>
      <c r="U56" s="88" t="s">
        <v>86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N57" s="3" t="s">
        <v>89</v>
      </c>
      <c r="O57" s="88">
        <v>11</v>
      </c>
      <c r="P57" s="92">
        <v>3.3</v>
      </c>
      <c r="Q57" s="89" t="s">
        <v>81</v>
      </c>
      <c r="R57" s="89" t="s">
        <v>10</v>
      </c>
      <c r="S57" s="89" t="s">
        <v>91</v>
      </c>
      <c r="T57" s="88" t="s">
        <v>92</v>
      </c>
      <c r="U57" s="88" t="s">
        <v>86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N58" s="3" t="s">
        <v>89</v>
      </c>
      <c r="O58" s="88">
        <v>12</v>
      </c>
      <c r="P58" s="91">
        <v>5731.24</v>
      </c>
      <c r="Q58" s="89" t="s">
        <v>90</v>
      </c>
      <c r="R58" s="89" t="s">
        <v>10</v>
      </c>
      <c r="S58" s="89" t="s">
        <v>10</v>
      </c>
      <c r="T58" s="88" t="s">
        <v>92</v>
      </c>
      <c r="U58" s="88" t="s">
        <v>86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N59" s="3" t="s">
        <v>89</v>
      </c>
      <c r="O59" s="88">
        <v>12</v>
      </c>
      <c r="P59" s="92">
        <v>3.3</v>
      </c>
      <c r="Q59" s="89" t="s">
        <v>81</v>
      </c>
      <c r="R59" s="89" t="s">
        <v>10</v>
      </c>
      <c r="S59" s="89" t="s">
        <v>91</v>
      </c>
      <c r="T59" s="88" t="s">
        <v>92</v>
      </c>
      <c r="U59" s="88" t="s">
        <v>86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N60" s="3" t="s">
        <v>89</v>
      </c>
      <c r="O60" s="88">
        <v>13</v>
      </c>
      <c r="P60" s="91">
        <v>5731.24</v>
      </c>
      <c r="Q60" s="89" t="s">
        <v>90</v>
      </c>
      <c r="R60" s="89" t="s">
        <v>10</v>
      </c>
      <c r="S60" s="89" t="s">
        <v>10</v>
      </c>
      <c r="T60" s="88" t="s">
        <v>92</v>
      </c>
      <c r="U60" s="88" t="s">
        <v>86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N61" s="3" t="s">
        <v>89</v>
      </c>
      <c r="O61" s="88">
        <v>13</v>
      </c>
      <c r="P61" s="92">
        <v>3.3</v>
      </c>
      <c r="Q61" s="89" t="s">
        <v>81</v>
      </c>
      <c r="R61" s="89" t="s">
        <v>10</v>
      </c>
      <c r="S61" s="89" t="s">
        <v>91</v>
      </c>
      <c r="T61" s="88" t="s">
        <v>92</v>
      </c>
      <c r="U61" s="88" t="s">
        <v>86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N62" s="3" t="s">
        <v>89</v>
      </c>
      <c r="O62" s="88">
        <v>14</v>
      </c>
      <c r="P62" s="91">
        <v>5731.24</v>
      </c>
      <c r="Q62" s="89" t="s">
        <v>90</v>
      </c>
      <c r="R62" s="89" t="s">
        <v>10</v>
      </c>
      <c r="S62" s="89" t="s">
        <v>10</v>
      </c>
      <c r="T62" s="88" t="s">
        <v>92</v>
      </c>
      <c r="U62" s="88" t="s">
        <v>86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N63" s="3" t="s">
        <v>89</v>
      </c>
      <c r="O63" s="88">
        <v>14</v>
      </c>
      <c r="P63" s="92">
        <v>3.3</v>
      </c>
      <c r="Q63" s="89" t="s">
        <v>81</v>
      </c>
      <c r="R63" s="89" t="s">
        <v>10</v>
      </c>
      <c r="S63" s="89" t="s">
        <v>91</v>
      </c>
      <c r="T63" s="88" t="s">
        <v>92</v>
      </c>
      <c r="U63" s="88" t="s">
        <v>86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N64" s="3" t="s">
        <v>89</v>
      </c>
      <c r="O64" s="88">
        <v>15</v>
      </c>
      <c r="P64" s="91">
        <v>5731.24</v>
      </c>
      <c r="Q64" s="89" t="s">
        <v>90</v>
      </c>
      <c r="R64" s="89" t="s">
        <v>10</v>
      </c>
      <c r="S64" s="89" t="s">
        <v>10</v>
      </c>
      <c r="T64" s="88" t="s">
        <v>92</v>
      </c>
      <c r="U64" s="88" t="s">
        <v>86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89</v>
      </c>
      <c r="O65" s="88">
        <v>15</v>
      </c>
      <c r="P65" s="92">
        <v>3.3</v>
      </c>
      <c r="Q65" s="89" t="s">
        <v>81</v>
      </c>
      <c r="R65" s="89" t="s">
        <v>10</v>
      </c>
      <c r="S65" s="89" t="s">
        <v>91</v>
      </c>
      <c r="T65" s="88" t="s">
        <v>92</v>
      </c>
      <c r="U65" s="88" t="s">
        <v>86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89</v>
      </c>
      <c r="O66" s="88">
        <v>16</v>
      </c>
      <c r="P66" s="91">
        <v>5731.24</v>
      </c>
      <c r="Q66" s="89" t="s">
        <v>90</v>
      </c>
      <c r="R66" s="89" t="s">
        <v>10</v>
      </c>
      <c r="S66" s="89" t="s">
        <v>10</v>
      </c>
      <c r="T66" s="88" t="s">
        <v>92</v>
      </c>
      <c r="U66" s="88" t="s">
        <v>86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89</v>
      </c>
      <c r="O67" s="88">
        <v>16</v>
      </c>
      <c r="P67" s="92">
        <v>3.3</v>
      </c>
      <c r="Q67" s="89" t="s">
        <v>81</v>
      </c>
      <c r="R67" s="89" t="s">
        <v>10</v>
      </c>
      <c r="S67" s="89" t="s">
        <v>91</v>
      </c>
      <c r="T67" s="88" t="s">
        <v>92</v>
      </c>
      <c r="U67" s="88" t="s">
        <v>86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89</v>
      </c>
      <c r="O68" s="88">
        <v>17</v>
      </c>
      <c r="P68" s="91">
        <v>5731.24</v>
      </c>
      <c r="Q68" s="89" t="s">
        <v>90</v>
      </c>
      <c r="R68" s="89" t="s">
        <v>10</v>
      </c>
      <c r="S68" s="89" t="s">
        <v>10</v>
      </c>
      <c r="T68" s="88" t="s">
        <v>92</v>
      </c>
      <c r="U68" s="88" t="s">
        <v>86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89</v>
      </c>
      <c r="O69" s="88">
        <v>17</v>
      </c>
      <c r="P69" s="92">
        <v>3.3</v>
      </c>
      <c r="Q69" s="89" t="s">
        <v>81</v>
      </c>
      <c r="R69" s="89" t="s">
        <v>10</v>
      </c>
      <c r="S69" s="89" t="s">
        <v>91</v>
      </c>
      <c r="T69" s="88" t="s">
        <v>92</v>
      </c>
      <c r="U69" s="88" t="s">
        <v>86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89</v>
      </c>
      <c r="O70" s="88">
        <v>18</v>
      </c>
      <c r="P70" s="91">
        <v>5731.24</v>
      </c>
      <c r="Q70" s="89" t="s">
        <v>90</v>
      </c>
      <c r="R70" s="89" t="s">
        <v>10</v>
      </c>
      <c r="S70" s="89" t="s">
        <v>10</v>
      </c>
      <c r="T70" s="88" t="s">
        <v>92</v>
      </c>
      <c r="U70" s="88" t="s">
        <v>86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89</v>
      </c>
      <c r="O71" s="88">
        <v>18</v>
      </c>
      <c r="P71" s="92">
        <v>3.3</v>
      </c>
      <c r="Q71" s="89" t="s">
        <v>81</v>
      </c>
      <c r="R71" s="89" t="s">
        <v>10</v>
      </c>
      <c r="S71" s="89" t="s">
        <v>91</v>
      </c>
      <c r="T71" s="88" t="s">
        <v>92</v>
      </c>
      <c r="U71" s="88" t="s">
        <v>86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89</v>
      </c>
      <c r="O72" s="88">
        <v>19</v>
      </c>
      <c r="P72" s="91">
        <v>5731.24</v>
      </c>
      <c r="Q72" s="89" t="s">
        <v>90</v>
      </c>
      <c r="R72" s="89" t="s">
        <v>10</v>
      </c>
      <c r="S72" s="89" t="s">
        <v>10</v>
      </c>
      <c r="T72" s="88" t="s">
        <v>92</v>
      </c>
      <c r="U72" s="88" t="s">
        <v>86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89</v>
      </c>
      <c r="O73" s="88">
        <v>19</v>
      </c>
      <c r="P73" s="92">
        <v>3.3</v>
      </c>
      <c r="Q73" s="89" t="s">
        <v>81</v>
      </c>
      <c r="R73" s="89" t="s">
        <v>10</v>
      </c>
      <c r="S73" s="89" t="s">
        <v>91</v>
      </c>
      <c r="T73" s="88" t="s">
        <v>92</v>
      </c>
      <c r="U73" s="88" t="s">
        <v>86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89</v>
      </c>
      <c r="O74" s="88">
        <v>20</v>
      </c>
      <c r="P74" s="91">
        <v>5731.24</v>
      </c>
      <c r="Q74" s="89" t="s">
        <v>90</v>
      </c>
      <c r="R74" s="89" t="s">
        <v>10</v>
      </c>
      <c r="S74" s="89" t="s">
        <v>10</v>
      </c>
      <c r="T74" s="88" t="s">
        <v>92</v>
      </c>
      <c r="U74" s="88" t="s">
        <v>86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89</v>
      </c>
      <c r="O75" s="88">
        <v>20</v>
      </c>
      <c r="P75" s="92">
        <v>3.3</v>
      </c>
      <c r="Q75" s="89" t="s">
        <v>81</v>
      </c>
      <c r="R75" s="89" t="s">
        <v>10</v>
      </c>
      <c r="S75" s="89" t="s">
        <v>91</v>
      </c>
      <c r="T75" s="88" t="s">
        <v>92</v>
      </c>
      <c r="U75" s="88" t="s">
        <v>86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89</v>
      </c>
      <c r="O76" s="88">
        <v>21</v>
      </c>
      <c r="P76" s="91">
        <v>5731.24</v>
      </c>
      <c r="Q76" s="89" t="s">
        <v>90</v>
      </c>
      <c r="R76" s="89" t="s">
        <v>10</v>
      </c>
      <c r="S76" s="89" t="s">
        <v>10</v>
      </c>
      <c r="T76" s="88" t="s">
        <v>92</v>
      </c>
      <c r="U76" s="88" t="s">
        <v>86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89</v>
      </c>
      <c r="O77" s="88">
        <v>21</v>
      </c>
      <c r="P77" s="92">
        <v>3.3</v>
      </c>
      <c r="Q77" s="89" t="s">
        <v>81</v>
      </c>
      <c r="R77" s="89" t="s">
        <v>10</v>
      </c>
      <c r="S77" s="89" t="s">
        <v>91</v>
      </c>
      <c r="T77" s="88" t="s">
        <v>92</v>
      </c>
      <c r="U77" s="88" t="s">
        <v>86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89</v>
      </c>
      <c r="O78" s="88">
        <v>22</v>
      </c>
      <c r="P78" s="91">
        <v>5731.24</v>
      </c>
      <c r="Q78" s="89" t="s">
        <v>90</v>
      </c>
      <c r="R78" s="89" t="s">
        <v>10</v>
      </c>
      <c r="S78" s="89" t="s">
        <v>10</v>
      </c>
      <c r="T78" s="88" t="s">
        <v>92</v>
      </c>
      <c r="U78" s="88" t="s">
        <v>86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89</v>
      </c>
      <c r="O79" s="88">
        <v>22</v>
      </c>
      <c r="P79" s="92">
        <v>3.3</v>
      </c>
      <c r="Q79" s="89" t="s">
        <v>81</v>
      </c>
      <c r="R79" s="89" t="s">
        <v>10</v>
      </c>
      <c r="S79" s="89" t="s">
        <v>91</v>
      </c>
      <c r="T79" s="88" t="s">
        <v>92</v>
      </c>
      <c r="U79" s="88" t="s">
        <v>86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89</v>
      </c>
      <c r="O80" s="88">
        <v>23</v>
      </c>
      <c r="P80" s="91">
        <v>5731.24</v>
      </c>
      <c r="Q80" s="89" t="s">
        <v>90</v>
      </c>
      <c r="R80" s="89" t="s">
        <v>10</v>
      </c>
      <c r="S80" s="89" t="s">
        <v>10</v>
      </c>
      <c r="T80" s="88" t="s">
        <v>92</v>
      </c>
      <c r="U80" s="88" t="s">
        <v>86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89</v>
      </c>
      <c r="O81" s="88">
        <v>23</v>
      </c>
      <c r="P81" s="92">
        <v>3.3</v>
      </c>
      <c r="Q81" s="89" t="s">
        <v>81</v>
      </c>
      <c r="R81" s="89" t="s">
        <v>10</v>
      </c>
      <c r="S81" s="89" t="s">
        <v>91</v>
      </c>
      <c r="T81" s="88" t="s">
        <v>92</v>
      </c>
      <c r="U81" s="88" t="s">
        <v>86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89</v>
      </c>
      <c r="O82" s="88">
        <v>24</v>
      </c>
      <c r="P82" s="91">
        <v>5731.24</v>
      </c>
      <c r="Q82" s="89" t="s">
        <v>90</v>
      </c>
      <c r="R82" s="89" t="s">
        <v>10</v>
      </c>
      <c r="S82" s="89" t="s">
        <v>10</v>
      </c>
      <c r="T82" s="88" t="s">
        <v>92</v>
      </c>
      <c r="U82" s="88" t="s">
        <v>86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89</v>
      </c>
      <c r="O83" s="88">
        <v>24</v>
      </c>
      <c r="P83" s="92">
        <v>3.3</v>
      </c>
      <c r="Q83" s="89" t="s">
        <v>81</v>
      </c>
      <c r="R83" s="89" t="s">
        <v>10</v>
      </c>
      <c r="S83" s="89" t="s">
        <v>91</v>
      </c>
      <c r="T83" s="88" t="s">
        <v>92</v>
      </c>
      <c r="U83" s="88" t="s">
        <v>86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89</v>
      </c>
      <c r="O84" s="88">
        <v>25</v>
      </c>
      <c r="P84" s="91">
        <v>5731.24</v>
      </c>
      <c r="Q84" s="89" t="s">
        <v>90</v>
      </c>
      <c r="R84" s="89" t="s">
        <v>10</v>
      </c>
      <c r="S84" s="89" t="s">
        <v>10</v>
      </c>
      <c r="T84" s="88" t="s">
        <v>92</v>
      </c>
      <c r="U84" s="88" t="s">
        <v>86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89</v>
      </c>
      <c r="O85" s="88">
        <v>25</v>
      </c>
      <c r="P85" s="92">
        <v>3.3</v>
      </c>
      <c r="Q85" s="89" t="s">
        <v>81</v>
      </c>
      <c r="R85" s="89" t="s">
        <v>10</v>
      </c>
      <c r="S85" s="89" t="s">
        <v>91</v>
      </c>
      <c r="T85" s="88" t="s">
        <v>92</v>
      </c>
      <c r="U85" s="88" t="s">
        <v>86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89</v>
      </c>
      <c r="O86" s="88">
        <v>26</v>
      </c>
      <c r="P86" s="91">
        <v>5731.24</v>
      </c>
      <c r="Q86" s="89" t="s">
        <v>90</v>
      </c>
      <c r="R86" s="89" t="s">
        <v>10</v>
      </c>
      <c r="S86" s="89" t="s">
        <v>10</v>
      </c>
      <c r="T86" s="88" t="s">
        <v>92</v>
      </c>
      <c r="U86" s="88" t="s">
        <v>86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89</v>
      </c>
      <c r="O87" s="88">
        <v>26</v>
      </c>
      <c r="P87" s="92">
        <v>3.3</v>
      </c>
      <c r="Q87" s="89" t="s">
        <v>81</v>
      </c>
      <c r="R87" s="89" t="s">
        <v>10</v>
      </c>
      <c r="S87" s="89" t="s">
        <v>91</v>
      </c>
      <c r="T87" s="88" t="s">
        <v>92</v>
      </c>
      <c r="U87" s="88" t="s">
        <v>86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89</v>
      </c>
      <c r="O88" s="88">
        <v>27</v>
      </c>
      <c r="P88" s="91">
        <v>5731.24</v>
      </c>
      <c r="Q88" s="89" t="s">
        <v>90</v>
      </c>
      <c r="R88" s="89" t="s">
        <v>10</v>
      </c>
      <c r="S88" s="89" t="s">
        <v>10</v>
      </c>
      <c r="T88" s="88" t="s">
        <v>92</v>
      </c>
      <c r="U88" s="88" t="s">
        <v>86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89</v>
      </c>
      <c r="O89" s="88">
        <v>27</v>
      </c>
      <c r="P89" s="92">
        <v>3.3</v>
      </c>
      <c r="Q89" s="89" t="s">
        <v>81</v>
      </c>
      <c r="R89" s="89" t="s">
        <v>10</v>
      </c>
      <c r="S89" s="89" t="s">
        <v>91</v>
      </c>
      <c r="T89" s="88" t="s">
        <v>92</v>
      </c>
      <c r="U89" s="88" t="s">
        <v>86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89</v>
      </c>
      <c r="O90" s="88">
        <v>28</v>
      </c>
      <c r="P90" s="91">
        <v>5731.24</v>
      </c>
      <c r="Q90" s="89" t="s">
        <v>90</v>
      </c>
      <c r="R90" s="89" t="s">
        <v>10</v>
      </c>
      <c r="S90" s="89" t="s">
        <v>10</v>
      </c>
      <c r="T90" s="88" t="s">
        <v>92</v>
      </c>
      <c r="U90" s="88" t="s">
        <v>86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89</v>
      </c>
      <c r="O91" s="88">
        <v>28</v>
      </c>
      <c r="P91" s="92">
        <v>3.3</v>
      </c>
      <c r="Q91" s="89" t="s">
        <v>81</v>
      </c>
      <c r="R91" s="89" t="s">
        <v>10</v>
      </c>
      <c r="S91" s="89" t="s">
        <v>91</v>
      </c>
      <c r="T91" s="88" t="s">
        <v>92</v>
      </c>
      <c r="U91" s="88" t="s">
        <v>86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89</v>
      </c>
      <c r="O92" s="88">
        <v>29</v>
      </c>
      <c r="P92" s="91">
        <v>5731.24</v>
      </c>
      <c r="Q92" s="89" t="s">
        <v>90</v>
      </c>
      <c r="R92" s="89" t="s">
        <v>10</v>
      </c>
      <c r="S92" s="89" t="s">
        <v>10</v>
      </c>
      <c r="T92" s="88" t="s">
        <v>92</v>
      </c>
      <c r="U92" s="88" t="s">
        <v>86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89</v>
      </c>
      <c r="O93" s="88">
        <v>29</v>
      </c>
      <c r="P93" s="92">
        <v>3.3</v>
      </c>
      <c r="Q93" s="89" t="s">
        <v>81</v>
      </c>
      <c r="R93" s="89" t="s">
        <v>10</v>
      </c>
      <c r="S93" s="89" t="s">
        <v>91</v>
      </c>
      <c r="T93" s="88" t="s">
        <v>92</v>
      </c>
      <c r="U93" s="88" t="s">
        <v>86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89</v>
      </c>
      <c r="O94" s="88">
        <v>30</v>
      </c>
      <c r="P94" s="91">
        <v>5731.24</v>
      </c>
      <c r="Q94" s="89" t="s">
        <v>90</v>
      </c>
      <c r="R94" s="89" t="s">
        <v>10</v>
      </c>
      <c r="S94" s="89" t="s">
        <v>10</v>
      </c>
      <c r="T94" s="88" t="s">
        <v>92</v>
      </c>
      <c r="U94" s="88" t="s">
        <v>86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89</v>
      </c>
      <c r="O95" s="88">
        <v>30</v>
      </c>
      <c r="P95" s="92">
        <v>3.3</v>
      </c>
      <c r="Q95" s="89" t="s">
        <v>81</v>
      </c>
      <c r="R95" s="89" t="s">
        <v>10</v>
      </c>
      <c r="S95" s="89" t="s">
        <v>91</v>
      </c>
      <c r="T95" s="88" t="s">
        <v>92</v>
      </c>
      <c r="U95" s="88" t="s">
        <v>86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89</v>
      </c>
      <c r="O96" s="88">
        <v>31</v>
      </c>
      <c r="P96" s="91">
        <v>5731.24</v>
      </c>
      <c r="Q96" s="89" t="s">
        <v>90</v>
      </c>
      <c r="R96" s="89" t="s">
        <v>10</v>
      </c>
      <c r="S96" s="89" t="s">
        <v>10</v>
      </c>
      <c r="T96" s="88" t="s">
        <v>92</v>
      </c>
      <c r="U96" s="88" t="s">
        <v>86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89</v>
      </c>
      <c r="O97" s="88">
        <v>31</v>
      </c>
      <c r="P97" s="92">
        <v>3.3</v>
      </c>
      <c r="Q97" s="89" t="s">
        <v>81</v>
      </c>
      <c r="R97" s="89" t="s">
        <v>10</v>
      </c>
      <c r="S97" s="89" t="s">
        <v>91</v>
      </c>
      <c r="T97" s="88" t="s">
        <v>92</v>
      </c>
      <c r="U97" s="88" t="s">
        <v>86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89</v>
      </c>
      <c r="O98" s="88">
        <v>32</v>
      </c>
      <c r="P98" s="91">
        <v>5731.24</v>
      </c>
      <c r="Q98" s="89" t="s">
        <v>90</v>
      </c>
      <c r="R98" s="89" t="s">
        <v>10</v>
      </c>
      <c r="S98" s="89" t="s">
        <v>10</v>
      </c>
      <c r="T98" s="88" t="s">
        <v>92</v>
      </c>
      <c r="U98" s="88" t="s">
        <v>86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89</v>
      </c>
      <c r="O99" s="88">
        <v>32</v>
      </c>
      <c r="P99" s="92">
        <v>3.3</v>
      </c>
      <c r="Q99" s="89" t="s">
        <v>81</v>
      </c>
      <c r="R99" s="89" t="s">
        <v>10</v>
      </c>
      <c r="S99" s="89" t="s">
        <v>91</v>
      </c>
      <c r="T99" s="88" t="s">
        <v>92</v>
      </c>
      <c r="U99" s="88" t="s">
        <v>86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89</v>
      </c>
      <c r="O100" s="88">
        <v>33</v>
      </c>
      <c r="P100" s="91">
        <v>5731.24</v>
      </c>
      <c r="Q100" s="89" t="s">
        <v>90</v>
      </c>
      <c r="R100" s="89" t="s">
        <v>10</v>
      </c>
      <c r="S100" s="89" t="s">
        <v>10</v>
      </c>
      <c r="T100" s="88" t="s">
        <v>92</v>
      </c>
      <c r="U100" s="88" t="s">
        <v>86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89</v>
      </c>
      <c r="O101" s="88">
        <v>33</v>
      </c>
      <c r="P101" s="92">
        <v>3.3</v>
      </c>
      <c r="Q101" s="89" t="s">
        <v>81</v>
      </c>
      <c r="R101" s="89" t="s">
        <v>10</v>
      </c>
      <c r="S101" s="89" t="s">
        <v>91</v>
      </c>
      <c r="T101" s="88" t="s">
        <v>92</v>
      </c>
      <c r="U101" s="88" t="s">
        <v>86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89</v>
      </c>
      <c r="O102" s="88">
        <v>34</v>
      </c>
      <c r="P102" s="91">
        <v>5731.24</v>
      </c>
      <c r="Q102" s="89" t="s">
        <v>90</v>
      </c>
      <c r="R102" s="89" t="s">
        <v>10</v>
      </c>
      <c r="S102" s="89" t="s">
        <v>10</v>
      </c>
      <c r="T102" s="88" t="s">
        <v>92</v>
      </c>
      <c r="U102" s="88" t="s">
        <v>86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89</v>
      </c>
      <c r="O103" s="88">
        <v>34</v>
      </c>
      <c r="P103" s="92">
        <v>3.3</v>
      </c>
      <c r="Q103" s="89" t="s">
        <v>81</v>
      </c>
      <c r="R103" s="89" t="s">
        <v>10</v>
      </c>
      <c r="S103" s="89" t="s">
        <v>91</v>
      </c>
      <c r="T103" s="88" t="s">
        <v>92</v>
      </c>
      <c r="U103" s="88" t="s">
        <v>86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89</v>
      </c>
      <c r="O104" s="88">
        <v>35</v>
      </c>
      <c r="P104" s="91">
        <v>5731.24</v>
      </c>
      <c r="Q104" s="89" t="s">
        <v>90</v>
      </c>
      <c r="R104" s="89" t="s">
        <v>10</v>
      </c>
      <c r="S104" s="89" t="s">
        <v>10</v>
      </c>
      <c r="T104" s="88" t="s">
        <v>92</v>
      </c>
      <c r="U104" s="88" t="s">
        <v>86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89</v>
      </c>
      <c r="O105" s="88">
        <v>35</v>
      </c>
      <c r="P105" s="92">
        <v>3.3</v>
      </c>
      <c r="Q105" s="89" t="s">
        <v>81</v>
      </c>
      <c r="R105" s="89" t="s">
        <v>10</v>
      </c>
      <c r="S105" s="89" t="s">
        <v>91</v>
      </c>
      <c r="T105" s="88" t="s">
        <v>92</v>
      </c>
      <c r="U105" s="88" t="s">
        <v>86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89</v>
      </c>
      <c r="O106" s="88">
        <v>36</v>
      </c>
      <c r="P106" s="91">
        <v>5731.24</v>
      </c>
      <c r="Q106" s="89" t="s">
        <v>90</v>
      </c>
      <c r="R106" s="89" t="s">
        <v>10</v>
      </c>
      <c r="S106" s="89" t="s">
        <v>10</v>
      </c>
      <c r="T106" s="88" t="s">
        <v>92</v>
      </c>
      <c r="U106" s="88" t="s">
        <v>86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89</v>
      </c>
      <c r="O107" s="88">
        <v>36</v>
      </c>
      <c r="P107" s="92">
        <v>3.3</v>
      </c>
      <c r="Q107" s="89" t="s">
        <v>81</v>
      </c>
      <c r="R107" s="89" t="s">
        <v>10</v>
      </c>
      <c r="S107" s="89" t="s">
        <v>91</v>
      </c>
      <c r="T107" s="88" t="s">
        <v>92</v>
      </c>
      <c r="U107" s="88" t="s">
        <v>86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89</v>
      </c>
      <c r="O108" s="88">
        <v>37</v>
      </c>
      <c r="P108" s="91">
        <v>5731.24</v>
      </c>
      <c r="Q108" s="89" t="s">
        <v>90</v>
      </c>
      <c r="R108" s="89" t="s">
        <v>10</v>
      </c>
      <c r="S108" s="89" t="s">
        <v>10</v>
      </c>
      <c r="T108" s="88" t="s">
        <v>92</v>
      </c>
      <c r="U108" s="88" t="s">
        <v>86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89</v>
      </c>
      <c r="O109" s="88">
        <v>37</v>
      </c>
      <c r="P109" s="92">
        <v>3.3</v>
      </c>
      <c r="Q109" s="89" t="s">
        <v>81</v>
      </c>
      <c r="R109" s="89" t="s">
        <v>10</v>
      </c>
      <c r="S109" s="89" t="s">
        <v>91</v>
      </c>
      <c r="T109" s="88" t="s">
        <v>92</v>
      </c>
      <c r="U109" s="88" t="s">
        <v>86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89</v>
      </c>
      <c r="O110" s="88">
        <v>38</v>
      </c>
      <c r="P110" s="91">
        <v>5731.24</v>
      </c>
      <c r="Q110" s="89" t="s">
        <v>90</v>
      </c>
      <c r="R110" s="89" t="s">
        <v>10</v>
      </c>
      <c r="S110" s="89" t="s">
        <v>10</v>
      </c>
      <c r="T110" s="88" t="s">
        <v>92</v>
      </c>
      <c r="U110" s="88" t="s">
        <v>86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89</v>
      </c>
      <c r="O111" s="88">
        <v>38</v>
      </c>
      <c r="P111" s="92">
        <v>3.3</v>
      </c>
      <c r="Q111" s="89" t="s">
        <v>81</v>
      </c>
      <c r="R111" s="89" t="s">
        <v>10</v>
      </c>
      <c r="S111" s="89" t="s">
        <v>91</v>
      </c>
      <c r="T111" s="88" t="s">
        <v>92</v>
      </c>
      <c r="U111" s="88" t="s">
        <v>86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89</v>
      </c>
      <c r="O112" s="88">
        <v>39</v>
      </c>
      <c r="P112" s="91">
        <v>5731.24</v>
      </c>
      <c r="Q112" s="89" t="s">
        <v>90</v>
      </c>
      <c r="R112" s="89" t="s">
        <v>10</v>
      </c>
      <c r="S112" s="89" t="s">
        <v>10</v>
      </c>
      <c r="T112" s="88" t="s">
        <v>92</v>
      </c>
      <c r="U112" s="88" t="s">
        <v>86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89</v>
      </c>
      <c r="O113" s="88">
        <v>39</v>
      </c>
      <c r="P113" s="92">
        <v>3.3</v>
      </c>
      <c r="Q113" s="89" t="s">
        <v>81</v>
      </c>
      <c r="R113" s="89" t="s">
        <v>10</v>
      </c>
      <c r="S113" s="89" t="s">
        <v>91</v>
      </c>
      <c r="T113" s="88" t="s">
        <v>92</v>
      </c>
      <c r="U113" s="88" t="s">
        <v>86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89</v>
      </c>
      <c r="O114" s="88">
        <v>40</v>
      </c>
      <c r="P114" s="91">
        <v>5731.24</v>
      </c>
      <c r="Q114" s="89" t="s">
        <v>90</v>
      </c>
      <c r="R114" s="89" t="s">
        <v>10</v>
      </c>
      <c r="S114" s="89" t="s">
        <v>10</v>
      </c>
      <c r="T114" s="88" t="s">
        <v>92</v>
      </c>
      <c r="U114" s="88" t="s">
        <v>86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89</v>
      </c>
      <c r="O115" s="88">
        <v>40</v>
      </c>
      <c r="P115" s="92">
        <v>3.3</v>
      </c>
      <c r="Q115" s="89" t="s">
        <v>81</v>
      </c>
      <c r="R115" s="89" t="s">
        <v>10</v>
      </c>
      <c r="S115" s="89" t="s">
        <v>91</v>
      </c>
      <c r="T115" s="88" t="s">
        <v>92</v>
      </c>
      <c r="U115" s="88" t="s">
        <v>86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89</v>
      </c>
      <c r="O116" s="88">
        <v>41</v>
      </c>
      <c r="P116" s="91">
        <v>5731.24</v>
      </c>
      <c r="Q116" s="89" t="s">
        <v>90</v>
      </c>
      <c r="R116" s="89" t="s">
        <v>10</v>
      </c>
      <c r="S116" s="89" t="s">
        <v>10</v>
      </c>
      <c r="T116" s="88" t="s">
        <v>92</v>
      </c>
      <c r="U116" s="88" t="s">
        <v>86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89</v>
      </c>
      <c r="O117" s="88">
        <v>41</v>
      </c>
      <c r="P117" s="92">
        <v>3.3</v>
      </c>
      <c r="Q117" s="89" t="s">
        <v>81</v>
      </c>
      <c r="R117" s="89" t="s">
        <v>10</v>
      </c>
      <c r="S117" s="89" t="s">
        <v>91</v>
      </c>
      <c r="T117" s="88" t="s">
        <v>92</v>
      </c>
      <c r="U117" s="88" t="s">
        <v>86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89</v>
      </c>
      <c r="O118" s="88">
        <v>42</v>
      </c>
      <c r="P118" s="91">
        <v>5731.24</v>
      </c>
      <c r="Q118" s="89" t="s">
        <v>90</v>
      </c>
      <c r="R118" s="89" t="s">
        <v>10</v>
      </c>
      <c r="S118" s="89" t="s">
        <v>10</v>
      </c>
      <c r="T118" s="88" t="s">
        <v>92</v>
      </c>
      <c r="U118" s="88" t="s">
        <v>86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89</v>
      </c>
      <c r="O119" s="88">
        <v>42</v>
      </c>
      <c r="P119" s="92">
        <v>3.3</v>
      </c>
      <c r="Q119" s="89" t="s">
        <v>81</v>
      </c>
      <c r="R119" s="89" t="s">
        <v>10</v>
      </c>
      <c r="S119" s="89" t="s">
        <v>91</v>
      </c>
      <c r="T119" s="88" t="s">
        <v>92</v>
      </c>
      <c r="U119" s="88" t="s">
        <v>86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89</v>
      </c>
      <c r="O120" s="88">
        <v>43</v>
      </c>
      <c r="P120" s="91">
        <v>5731.24</v>
      </c>
      <c r="Q120" s="89" t="s">
        <v>90</v>
      </c>
      <c r="R120" s="89" t="s">
        <v>10</v>
      </c>
      <c r="S120" s="89" t="s">
        <v>10</v>
      </c>
      <c r="T120" s="88" t="s">
        <v>92</v>
      </c>
      <c r="U120" s="88" t="s">
        <v>86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89</v>
      </c>
      <c r="O121" s="88">
        <v>43</v>
      </c>
      <c r="P121" s="92">
        <v>3.3</v>
      </c>
      <c r="Q121" s="89" t="s">
        <v>81</v>
      </c>
      <c r="R121" s="89" t="s">
        <v>10</v>
      </c>
      <c r="S121" s="89" t="s">
        <v>91</v>
      </c>
      <c r="T121" s="88" t="s">
        <v>92</v>
      </c>
      <c r="U121" s="88" t="s">
        <v>86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89</v>
      </c>
      <c r="O122" s="88">
        <v>44</v>
      </c>
      <c r="P122" s="91">
        <v>5731.24</v>
      </c>
      <c r="Q122" s="89" t="s">
        <v>90</v>
      </c>
      <c r="R122" s="89" t="s">
        <v>10</v>
      </c>
      <c r="S122" s="89" t="s">
        <v>10</v>
      </c>
      <c r="T122" s="88" t="s">
        <v>92</v>
      </c>
      <c r="U122" s="88" t="s">
        <v>86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89</v>
      </c>
      <c r="O123" s="88">
        <v>44</v>
      </c>
      <c r="P123" s="92">
        <v>3.3</v>
      </c>
      <c r="Q123" s="89" t="s">
        <v>81</v>
      </c>
      <c r="R123" s="89" t="s">
        <v>10</v>
      </c>
      <c r="S123" s="89" t="s">
        <v>91</v>
      </c>
      <c r="T123" s="88" t="s">
        <v>92</v>
      </c>
      <c r="U123" s="88" t="s">
        <v>86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89</v>
      </c>
      <c r="O124" s="88">
        <v>45</v>
      </c>
      <c r="P124" s="91">
        <v>5731.24</v>
      </c>
      <c r="Q124" s="89" t="s">
        <v>90</v>
      </c>
      <c r="R124" s="89" t="s">
        <v>10</v>
      </c>
      <c r="S124" s="89" t="s">
        <v>10</v>
      </c>
      <c r="T124" s="88" t="s">
        <v>92</v>
      </c>
      <c r="U124" s="88" t="s">
        <v>86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89</v>
      </c>
      <c r="O125" s="88">
        <v>45</v>
      </c>
      <c r="P125" s="92">
        <v>3.3</v>
      </c>
      <c r="Q125" s="89" t="s">
        <v>81</v>
      </c>
      <c r="R125" s="89" t="s">
        <v>10</v>
      </c>
      <c r="S125" s="89" t="s">
        <v>91</v>
      </c>
      <c r="T125" s="88" t="s">
        <v>92</v>
      </c>
      <c r="U125" s="88" t="s">
        <v>86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89</v>
      </c>
      <c r="O126" s="88">
        <v>46</v>
      </c>
      <c r="P126" s="91">
        <v>5731.24</v>
      </c>
      <c r="Q126" s="89" t="s">
        <v>90</v>
      </c>
      <c r="R126" s="89" t="s">
        <v>10</v>
      </c>
      <c r="S126" s="89" t="s">
        <v>10</v>
      </c>
      <c r="T126" s="88" t="s">
        <v>92</v>
      </c>
      <c r="U126" s="88" t="s">
        <v>86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89</v>
      </c>
      <c r="O127" s="88">
        <v>46</v>
      </c>
      <c r="P127" s="92">
        <v>3.3</v>
      </c>
      <c r="Q127" s="89" t="s">
        <v>81</v>
      </c>
      <c r="R127" s="89" t="s">
        <v>10</v>
      </c>
      <c r="S127" s="89" t="s">
        <v>91</v>
      </c>
      <c r="T127" s="88" t="s">
        <v>92</v>
      </c>
      <c r="U127" s="88" t="s">
        <v>86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89</v>
      </c>
      <c r="O128" s="88">
        <v>47</v>
      </c>
      <c r="P128" s="91">
        <v>5731.24</v>
      </c>
      <c r="Q128" s="89" t="s">
        <v>90</v>
      </c>
      <c r="R128" s="89" t="s">
        <v>10</v>
      </c>
      <c r="S128" s="89" t="s">
        <v>10</v>
      </c>
      <c r="T128" s="88" t="s">
        <v>92</v>
      </c>
      <c r="U128" s="88" t="s">
        <v>86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89</v>
      </c>
      <c r="O129" s="88">
        <v>47</v>
      </c>
      <c r="P129" s="92">
        <v>3.3</v>
      </c>
      <c r="Q129" s="89" t="s">
        <v>81</v>
      </c>
      <c r="R129" s="89" t="s">
        <v>10</v>
      </c>
      <c r="S129" s="89" t="s">
        <v>91</v>
      </c>
      <c r="T129" s="88" t="s">
        <v>92</v>
      </c>
      <c r="U129" s="88" t="s">
        <v>86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89</v>
      </c>
      <c r="O130" s="88">
        <v>48</v>
      </c>
      <c r="P130" s="91">
        <v>5731.24</v>
      </c>
      <c r="Q130" s="89" t="s">
        <v>90</v>
      </c>
      <c r="R130" s="89" t="s">
        <v>10</v>
      </c>
      <c r="S130" s="89" t="s">
        <v>10</v>
      </c>
      <c r="T130" s="88" t="s">
        <v>92</v>
      </c>
      <c r="U130" s="88" t="s">
        <v>86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89</v>
      </c>
      <c r="O131" s="88">
        <v>48</v>
      </c>
      <c r="P131" s="92">
        <v>3.3</v>
      </c>
      <c r="Q131" s="89" t="s">
        <v>81</v>
      </c>
      <c r="R131" s="89" t="s">
        <v>10</v>
      </c>
      <c r="S131" s="89" t="s">
        <v>91</v>
      </c>
      <c r="T131" s="88" t="s">
        <v>92</v>
      </c>
      <c r="U131" s="88" t="s">
        <v>86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89</v>
      </c>
      <c r="O132" s="88">
        <v>49</v>
      </c>
      <c r="P132" s="91">
        <v>5731.24</v>
      </c>
      <c r="Q132" s="89" t="s">
        <v>90</v>
      </c>
      <c r="R132" s="89" t="s">
        <v>10</v>
      </c>
      <c r="S132" s="89" t="s">
        <v>10</v>
      </c>
      <c r="T132" s="88" t="s">
        <v>92</v>
      </c>
      <c r="U132" s="88" t="s">
        <v>86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89</v>
      </c>
      <c r="O133" s="88">
        <v>49</v>
      </c>
      <c r="P133" s="92">
        <v>3.3</v>
      </c>
      <c r="Q133" s="89" t="s">
        <v>81</v>
      </c>
      <c r="R133" s="89" t="s">
        <v>10</v>
      </c>
      <c r="S133" s="89" t="s">
        <v>91</v>
      </c>
      <c r="T133" s="88" t="s">
        <v>92</v>
      </c>
      <c r="U133" s="88" t="s">
        <v>86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89</v>
      </c>
      <c r="O134" s="88">
        <v>50</v>
      </c>
      <c r="P134" s="91">
        <v>5731.24</v>
      </c>
      <c r="Q134" s="89" t="s">
        <v>90</v>
      </c>
      <c r="R134" s="89" t="s">
        <v>10</v>
      </c>
      <c r="S134" s="89" t="s">
        <v>10</v>
      </c>
      <c r="T134" s="88" t="s">
        <v>92</v>
      </c>
      <c r="U134" s="88" t="s">
        <v>86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89</v>
      </c>
      <c r="O135" s="88">
        <v>50</v>
      </c>
      <c r="P135" s="92">
        <v>3.3</v>
      </c>
      <c r="Q135" s="89" t="s">
        <v>81</v>
      </c>
      <c r="R135" s="89" t="s">
        <v>10</v>
      </c>
      <c r="S135" s="89" t="s">
        <v>91</v>
      </c>
      <c r="T135" s="88" t="s">
        <v>92</v>
      </c>
      <c r="U135" s="88" t="s">
        <v>86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89</v>
      </c>
      <c r="O136" s="88">
        <v>51</v>
      </c>
      <c r="P136" s="91">
        <v>5731.24</v>
      </c>
      <c r="Q136" s="89" t="s">
        <v>90</v>
      </c>
      <c r="R136" s="89" t="s">
        <v>10</v>
      </c>
      <c r="S136" s="89" t="s">
        <v>10</v>
      </c>
      <c r="T136" s="88" t="s">
        <v>92</v>
      </c>
      <c r="U136" s="88" t="s">
        <v>86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89</v>
      </c>
      <c r="O137" s="88">
        <v>51</v>
      </c>
      <c r="P137" s="92">
        <v>3.3</v>
      </c>
      <c r="Q137" s="89" t="s">
        <v>81</v>
      </c>
      <c r="R137" s="89" t="s">
        <v>10</v>
      </c>
      <c r="S137" s="89" t="s">
        <v>91</v>
      </c>
      <c r="T137" s="88" t="s">
        <v>92</v>
      </c>
      <c r="U137" s="88" t="s">
        <v>86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89</v>
      </c>
      <c r="O138" s="88">
        <v>52</v>
      </c>
      <c r="P138" s="91">
        <v>5731.24</v>
      </c>
      <c r="Q138" s="89" t="s">
        <v>90</v>
      </c>
      <c r="R138" s="89" t="s">
        <v>10</v>
      </c>
      <c r="S138" s="89" t="s">
        <v>10</v>
      </c>
      <c r="T138" s="88" t="s">
        <v>92</v>
      </c>
      <c r="U138" s="88" t="s">
        <v>86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89</v>
      </c>
      <c r="O139" s="88">
        <v>52</v>
      </c>
      <c r="P139" s="92">
        <v>3.3</v>
      </c>
      <c r="Q139" s="89" t="s">
        <v>81</v>
      </c>
      <c r="R139" s="89" t="s">
        <v>10</v>
      </c>
      <c r="S139" s="89" t="s">
        <v>91</v>
      </c>
      <c r="T139" s="88" t="s">
        <v>92</v>
      </c>
      <c r="U139" s="88" t="s">
        <v>86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89</v>
      </c>
      <c r="O140" s="88">
        <v>53</v>
      </c>
      <c r="P140" s="91">
        <v>5731.24</v>
      </c>
      <c r="Q140" s="89" t="s">
        <v>90</v>
      </c>
      <c r="R140" s="89" t="s">
        <v>10</v>
      </c>
      <c r="S140" s="89" t="s">
        <v>10</v>
      </c>
      <c r="T140" s="88" t="s">
        <v>92</v>
      </c>
      <c r="U140" s="88" t="s">
        <v>86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89</v>
      </c>
      <c r="O141" s="88">
        <v>53</v>
      </c>
      <c r="P141" s="92">
        <v>3.3</v>
      </c>
      <c r="Q141" s="89" t="s">
        <v>81</v>
      </c>
      <c r="R141" s="89" t="s">
        <v>10</v>
      </c>
      <c r="S141" s="89" t="s">
        <v>91</v>
      </c>
      <c r="T141" s="88" t="s">
        <v>92</v>
      </c>
      <c r="U141" s="88" t="s">
        <v>86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89</v>
      </c>
      <c r="O142" s="88">
        <v>54</v>
      </c>
      <c r="P142" s="91">
        <v>5731.24</v>
      </c>
      <c r="Q142" s="89" t="s">
        <v>90</v>
      </c>
      <c r="R142" s="89" t="s">
        <v>10</v>
      </c>
      <c r="S142" s="89" t="s">
        <v>10</v>
      </c>
      <c r="T142" s="88" t="s">
        <v>92</v>
      </c>
      <c r="U142" s="88" t="s">
        <v>86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89</v>
      </c>
      <c r="O143" s="88">
        <v>54</v>
      </c>
      <c r="P143" s="92">
        <v>3.3</v>
      </c>
      <c r="Q143" s="89" t="s">
        <v>81</v>
      </c>
      <c r="R143" s="89" t="s">
        <v>10</v>
      </c>
      <c r="S143" s="89" t="s">
        <v>91</v>
      </c>
      <c r="T143" s="88" t="s">
        <v>92</v>
      </c>
      <c r="U143" s="88" t="s">
        <v>86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89</v>
      </c>
      <c r="O144" s="88">
        <v>55</v>
      </c>
      <c r="P144" s="91">
        <v>5731.24</v>
      </c>
      <c r="Q144" s="89" t="s">
        <v>90</v>
      </c>
      <c r="R144" s="89" t="s">
        <v>10</v>
      </c>
      <c r="S144" s="89" t="s">
        <v>10</v>
      </c>
      <c r="T144" s="88" t="s">
        <v>92</v>
      </c>
      <c r="U144" s="88" t="s">
        <v>86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89</v>
      </c>
      <c r="O145" s="88">
        <v>55</v>
      </c>
      <c r="P145" s="92">
        <v>3.3</v>
      </c>
      <c r="Q145" s="89" t="s">
        <v>81</v>
      </c>
      <c r="R145" s="89" t="s">
        <v>10</v>
      </c>
      <c r="S145" s="89" t="s">
        <v>91</v>
      </c>
      <c r="T145" s="88" t="s">
        <v>92</v>
      </c>
      <c r="U145" s="88" t="s">
        <v>86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89</v>
      </c>
      <c r="O146" s="88">
        <v>56</v>
      </c>
      <c r="P146" s="91">
        <v>5731.24</v>
      </c>
      <c r="Q146" s="89" t="s">
        <v>90</v>
      </c>
      <c r="R146" s="89" t="s">
        <v>10</v>
      </c>
      <c r="S146" s="89" t="s">
        <v>10</v>
      </c>
      <c r="T146" s="88" t="s">
        <v>92</v>
      </c>
      <c r="U146" s="88" t="s">
        <v>86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89</v>
      </c>
      <c r="O147" s="88">
        <v>56</v>
      </c>
      <c r="P147" s="92">
        <v>3.3</v>
      </c>
      <c r="Q147" s="89" t="s">
        <v>81</v>
      </c>
      <c r="R147" s="89" t="s">
        <v>10</v>
      </c>
      <c r="S147" s="89" t="s">
        <v>91</v>
      </c>
      <c r="T147" s="88" t="s">
        <v>92</v>
      </c>
      <c r="U147" s="88" t="s">
        <v>86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89</v>
      </c>
      <c r="O148" s="88">
        <v>57</v>
      </c>
      <c r="P148" s="91">
        <v>5731.24</v>
      </c>
      <c r="Q148" s="89" t="s">
        <v>90</v>
      </c>
      <c r="R148" s="89" t="s">
        <v>10</v>
      </c>
      <c r="S148" s="89" t="s">
        <v>10</v>
      </c>
      <c r="T148" s="88" t="s">
        <v>92</v>
      </c>
      <c r="U148" s="88" t="s">
        <v>86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89</v>
      </c>
      <c r="O149" s="88">
        <v>57</v>
      </c>
      <c r="P149" s="92">
        <v>3.3</v>
      </c>
      <c r="Q149" s="89" t="s">
        <v>81</v>
      </c>
      <c r="R149" s="89" t="s">
        <v>10</v>
      </c>
      <c r="S149" s="89" t="s">
        <v>91</v>
      </c>
      <c r="T149" s="88" t="s">
        <v>92</v>
      </c>
      <c r="U149" s="88" t="s">
        <v>86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89</v>
      </c>
      <c r="O150" s="88">
        <v>58</v>
      </c>
      <c r="P150" s="91">
        <v>5731.24</v>
      </c>
      <c r="Q150" s="89" t="s">
        <v>90</v>
      </c>
      <c r="R150" s="89" t="s">
        <v>10</v>
      </c>
      <c r="S150" s="89" t="s">
        <v>10</v>
      </c>
      <c r="T150" s="88" t="s">
        <v>92</v>
      </c>
      <c r="U150" s="88" t="s">
        <v>86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89</v>
      </c>
      <c r="O151" s="88">
        <v>58</v>
      </c>
      <c r="P151" s="92">
        <v>3.3</v>
      </c>
      <c r="Q151" s="89" t="s">
        <v>81</v>
      </c>
      <c r="R151" s="89" t="s">
        <v>10</v>
      </c>
      <c r="S151" s="89" t="s">
        <v>91</v>
      </c>
      <c r="T151" s="88" t="s">
        <v>92</v>
      </c>
      <c r="U151" s="88" t="s">
        <v>86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89</v>
      </c>
      <c r="O152" s="88">
        <v>59</v>
      </c>
      <c r="P152" s="91">
        <v>5731.24</v>
      </c>
      <c r="Q152" s="89" t="s">
        <v>90</v>
      </c>
      <c r="R152" s="89" t="s">
        <v>10</v>
      </c>
      <c r="S152" s="89" t="s">
        <v>10</v>
      </c>
      <c r="T152" s="88" t="s">
        <v>92</v>
      </c>
      <c r="U152" s="88" t="s">
        <v>86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89</v>
      </c>
      <c r="O153" s="88">
        <v>59</v>
      </c>
      <c r="P153" s="92">
        <v>3.3</v>
      </c>
      <c r="Q153" s="89" t="s">
        <v>81</v>
      </c>
      <c r="R153" s="89" t="s">
        <v>10</v>
      </c>
      <c r="S153" s="89" t="s">
        <v>91</v>
      </c>
      <c r="T153" s="88" t="s">
        <v>92</v>
      </c>
      <c r="U153" s="88" t="s">
        <v>86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89</v>
      </c>
      <c r="O154" s="88">
        <v>60</v>
      </c>
      <c r="P154" s="91">
        <v>5731.24</v>
      </c>
      <c r="Q154" s="89" t="s">
        <v>90</v>
      </c>
      <c r="R154" s="89" t="s">
        <v>10</v>
      </c>
      <c r="S154" s="89" t="s">
        <v>10</v>
      </c>
      <c r="T154" s="88" t="s">
        <v>92</v>
      </c>
      <c r="U154" s="88" t="s">
        <v>86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89</v>
      </c>
      <c r="O155" s="88">
        <v>60</v>
      </c>
      <c r="P155" s="92">
        <v>3.3</v>
      </c>
      <c r="Q155" s="89" t="s">
        <v>81</v>
      </c>
      <c r="R155" s="89" t="s">
        <v>10</v>
      </c>
      <c r="S155" s="89" t="s">
        <v>91</v>
      </c>
      <c r="T155" s="88" t="s">
        <v>92</v>
      </c>
      <c r="U155" s="88" t="s">
        <v>86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89</v>
      </c>
      <c r="O156" s="88">
        <v>61</v>
      </c>
      <c r="P156" s="91">
        <v>5731.24</v>
      </c>
      <c r="Q156" s="89" t="s">
        <v>90</v>
      </c>
      <c r="R156" s="89" t="s">
        <v>10</v>
      </c>
      <c r="S156" s="89" t="s">
        <v>10</v>
      </c>
      <c r="T156" s="88" t="s">
        <v>92</v>
      </c>
      <c r="U156" s="88" t="s">
        <v>86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89</v>
      </c>
      <c r="O157" s="88">
        <v>61</v>
      </c>
      <c r="P157" s="92">
        <v>3.3</v>
      </c>
      <c r="Q157" s="89" t="s">
        <v>81</v>
      </c>
      <c r="R157" s="89" t="s">
        <v>10</v>
      </c>
      <c r="S157" s="89" t="s">
        <v>91</v>
      </c>
      <c r="T157" s="88" t="s">
        <v>92</v>
      </c>
      <c r="U157" s="88" t="s">
        <v>86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89</v>
      </c>
      <c r="O158" s="88">
        <v>62</v>
      </c>
      <c r="P158" s="91">
        <v>5731.24</v>
      </c>
      <c r="Q158" s="89" t="s">
        <v>90</v>
      </c>
      <c r="R158" s="89" t="s">
        <v>10</v>
      </c>
      <c r="S158" s="89" t="s">
        <v>10</v>
      </c>
      <c r="T158" s="88" t="s">
        <v>92</v>
      </c>
      <c r="U158" s="88" t="s">
        <v>86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89</v>
      </c>
      <c r="O159" s="88">
        <v>62</v>
      </c>
      <c r="P159" s="92">
        <v>3.3</v>
      </c>
      <c r="Q159" s="89" t="s">
        <v>81</v>
      </c>
      <c r="R159" s="89" t="s">
        <v>10</v>
      </c>
      <c r="S159" s="89" t="s">
        <v>91</v>
      </c>
      <c r="T159" s="88" t="s">
        <v>92</v>
      </c>
      <c r="U159" s="88" t="s">
        <v>86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89</v>
      </c>
      <c r="O160" s="88">
        <v>63</v>
      </c>
      <c r="P160" s="91">
        <v>5731.24</v>
      </c>
      <c r="Q160" s="89" t="s">
        <v>90</v>
      </c>
      <c r="R160" s="89" t="s">
        <v>10</v>
      </c>
      <c r="S160" s="89" t="s">
        <v>10</v>
      </c>
      <c r="T160" s="88" t="s">
        <v>92</v>
      </c>
      <c r="U160" s="88" t="s">
        <v>86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89</v>
      </c>
      <c r="O161" s="88">
        <v>63</v>
      </c>
      <c r="P161" s="92">
        <v>3.3</v>
      </c>
      <c r="Q161" s="89" t="s">
        <v>81</v>
      </c>
      <c r="R161" s="89" t="s">
        <v>10</v>
      </c>
      <c r="S161" s="89" t="s">
        <v>91</v>
      </c>
      <c r="T161" s="88" t="s">
        <v>92</v>
      </c>
      <c r="U161" s="88" t="s">
        <v>86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89</v>
      </c>
      <c r="O162" s="88">
        <v>64</v>
      </c>
      <c r="P162" s="91">
        <v>5731.24</v>
      </c>
      <c r="Q162" s="89" t="s">
        <v>90</v>
      </c>
      <c r="R162" s="89" t="s">
        <v>10</v>
      </c>
      <c r="S162" s="89" t="s">
        <v>10</v>
      </c>
      <c r="T162" s="88" t="s">
        <v>92</v>
      </c>
      <c r="U162" s="88" t="s">
        <v>86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89</v>
      </c>
      <c r="O163" s="88">
        <v>64</v>
      </c>
      <c r="P163" s="92">
        <v>3.3</v>
      </c>
      <c r="Q163" s="89" t="s">
        <v>81</v>
      </c>
      <c r="R163" s="89" t="s">
        <v>10</v>
      </c>
      <c r="S163" s="89" t="s">
        <v>91</v>
      </c>
      <c r="T163" s="88" t="s">
        <v>92</v>
      </c>
      <c r="U163" s="88" t="s">
        <v>86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89</v>
      </c>
      <c r="O164" s="88">
        <v>65</v>
      </c>
      <c r="P164" s="91">
        <v>5731.24</v>
      </c>
      <c r="Q164" s="89" t="s">
        <v>90</v>
      </c>
      <c r="R164" s="89" t="s">
        <v>10</v>
      </c>
      <c r="S164" s="89" t="s">
        <v>10</v>
      </c>
      <c r="T164" s="88" t="s">
        <v>92</v>
      </c>
      <c r="U164" s="88" t="s">
        <v>86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89</v>
      </c>
      <c r="O165" s="88">
        <v>65</v>
      </c>
      <c r="P165" s="92">
        <v>3.3</v>
      </c>
      <c r="Q165" s="89" t="s">
        <v>81</v>
      </c>
      <c r="R165" s="89" t="s">
        <v>10</v>
      </c>
      <c r="S165" s="89" t="s">
        <v>91</v>
      </c>
      <c r="T165" s="88" t="s">
        <v>92</v>
      </c>
      <c r="U165" s="88" t="s">
        <v>86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89</v>
      </c>
      <c r="O166" s="88">
        <v>66</v>
      </c>
      <c r="P166" s="91">
        <v>5731.24</v>
      </c>
      <c r="Q166" s="89" t="s">
        <v>90</v>
      </c>
      <c r="R166" s="89" t="s">
        <v>10</v>
      </c>
      <c r="S166" s="89" t="s">
        <v>10</v>
      </c>
      <c r="T166" s="88" t="s">
        <v>92</v>
      </c>
      <c r="U166" s="88" t="s">
        <v>86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89</v>
      </c>
      <c r="O167" s="88">
        <v>66</v>
      </c>
      <c r="P167" s="92">
        <v>3.3</v>
      </c>
      <c r="Q167" s="89" t="s">
        <v>81</v>
      </c>
      <c r="R167" s="89" t="s">
        <v>10</v>
      </c>
      <c r="S167" s="89" t="s">
        <v>91</v>
      </c>
      <c r="T167" s="88" t="s">
        <v>92</v>
      </c>
      <c r="U167" s="88" t="s">
        <v>86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89</v>
      </c>
      <c r="O168" s="88">
        <v>67</v>
      </c>
      <c r="P168" s="91">
        <v>5731.24</v>
      </c>
      <c r="Q168" s="89" t="s">
        <v>90</v>
      </c>
      <c r="R168" s="89" t="s">
        <v>10</v>
      </c>
      <c r="S168" s="89" t="s">
        <v>10</v>
      </c>
      <c r="T168" s="88" t="s">
        <v>92</v>
      </c>
      <c r="U168" s="88" t="s">
        <v>86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89</v>
      </c>
      <c r="O169" s="88">
        <v>67</v>
      </c>
      <c r="P169" s="92">
        <v>3.3</v>
      </c>
      <c r="Q169" s="89" t="s">
        <v>81</v>
      </c>
      <c r="R169" s="89" t="s">
        <v>10</v>
      </c>
      <c r="S169" s="89" t="s">
        <v>91</v>
      </c>
      <c r="T169" s="88" t="s">
        <v>92</v>
      </c>
      <c r="U169" s="88" t="s">
        <v>86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89</v>
      </c>
      <c r="O170" s="88">
        <v>68</v>
      </c>
      <c r="P170" s="91">
        <v>5731.24</v>
      </c>
      <c r="Q170" s="89" t="s">
        <v>90</v>
      </c>
      <c r="R170" s="89" t="s">
        <v>10</v>
      </c>
      <c r="S170" s="89" t="s">
        <v>10</v>
      </c>
      <c r="T170" s="88" t="s">
        <v>92</v>
      </c>
      <c r="U170" s="88" t="s">
        <v>86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89</v>
      </c>
      <c r="O171" s="88">
        <v>68</v>
      </c>
      <c r="P171" s="92">
        <v>3.3</v>
      </c>
      <c r="Q171" s="89" t="s">
        <v>81</v>
      </c>
      <c r="R171" s="89" t="s">
        <v>10</v>
      </c>
      <c r="S171" s="89" t="s">
        <v>91</v>
      </c>
      <c r="T171" s="88" t="s">
        <v>92</v>
      </c>
      <c r="U171" s="88" t="s">
        <v>86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89</v>
      </c>
      <c r="O172" s="88">
        <v>69</v>
      </c>
      <c r="P172" s="91">
        <v>5731.24</v>
      </c>
      <c r="Q172" s="89" t="s">
        <v>90</v>
      </c>
      <c r="R172" s="89" t="s">
        <v>10</v>
      </c>
      <c r="S172" s="89" t="s">
        <v>10</v>
      </c>
      <c r="T172" s="88" t="s">
        <v>92</v>
      </c>
      <c r="U172" s="88" t="s">
        <v>86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89</v>
      </c>
      <c r="O173" s="88">
        <v>69</v>
      </c>
      <c r="P173" s="92">
        <v>3.3</v>
      </c>
      <c r="Q173" s="89" t="s">
        <v>81</v>
      </c>
      <c r="R173" s="89" t="s">
        <v>10</v>
      </c>
      <c r="S173" s="89" t="s">
        <v>91</v>
      </c>
      <c r="T173" s="88" t="s">
        <v>92</v>
      </c>
      <c r="U173" s="88" t="s">
        <v>86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89</v>
      </c>
      <c r="O174" s="88">
        <v>70</v>
      </c>
      <c r="P174" s="91">
        <v>5731.24</v>
      </c>
      <c r="Q174" s="89" t="s">
        <v>90</v>
      </c>
      <c r="R174" s="89" t="s">
        <v>10</v>
      </c>
      <c r="S174" s="89" t="s">
        <v>10</v>
      </c>
      <c r="T174" s="88" t="s">
        <v>92</v>
      </c>
      <c r="U174" s="88" t="s">
        <v>86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89</v>
      </c>
      <c r="O175" s="88">
        <v>70</v>
      </c>
      <c r="P175" s="92">
        <v>3.3</v>
      </c>
      <c r="Q175" s="89" t="s">
        <v>81</v>
      </c>
      <c r="R175" s="89" t="s">
        <v>10</v>
      </c>
      <c r="S175" s="89" t="s">
        <v>91</v>
      </c>
      <c r="T175" s="88" t="s">
        <v>92</v>
      </c>
      <c r="U175" s="88" t="s">
        <v>86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89</v>
      </c>
      <c r="O176" s="88">
        <v>71</v>
      </c>
      <c r="P176" s="91">
        <v>5731.24</v>
      </c>
      <c r="Q176" s="89" t="s">
        <v>90</v>
      </c>
      <c r="R176" s="89" t="s">
        <v>10</v>
      </c>
      <c r="S176" s="89" t="s">
        <v>10</v>
      </c>
      <c r="T176" s="88" t="s">
        <v>92</v>
      </c>
      <c r="U176" s="88" t="s">
        <v>86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89</v>
      </c>
      <c r="O177" s="88">
        <v>71</v>
      </c>
      <c r="P177" s="92">
        <v>3.3</v>
      </c>
      <c r="Q177" s="89" t="s">
        <v>81</v>
      </c>
      <c r="R177" s="89" t="s">
        <v>10</v>
      </c>
      <c r="S177" s="89" t="s">
        <v>91</v>
      </c>
      <c r="T177" s="88" t="s">
        <v>92</v>
      </c>
      <c r="U177" s="88" t="s">
        <v>86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89</v>
      </c>
      <c r="O178" s="88">
        <v>72</v>
      </c>
      <c r="P178" s="91">
        <v>5731.24</v>
      </c>
      <c r="Q178" s="89" t="s">
        <v>90</v>
      </c>
      <c r="R178" s="89" t="s">
        <v>10</v>
      </c>
      <c r="S178" s="89" t="s">
        <v>10</v>
      </c>
      <c r="T178" s="88" t="s">
        <v>92</v>
      </c>
      <c r="U178" s="88" t="s">
        <v>86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89</v>
      </c>
      <c r="O179" s="88">
        <v>72</v>
      </c>
      <c r="P179" s="92">
        <v>3.3</v>
      </c>
      <c r="Q179" s="89" t="s">
        <v>81</v>
      </c>
      <c r="R179" s="89" t="s">
        <v>10</v>
      </c>
      <c r="S179" s="89" t="s">
        <v>91</v>
      </c>
      <c r="T179" s="88" t="s">
        <v>92</v>
      </c>
      <c r="U179" s="88" t="s">
        <v>86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89</v>
      </c>
      <c r="O180" s="88">
        <v>73</v>
      </c>
      <c r="P180" s="91">
        <v>5731.24</v>
      </c>
      <c r="Q180" s="89" t="s">
        <v>90</v>
      </c>
      <c r="R180" s="89" t="s">
        <v>10</v>
      </c>
      <c r="S180" s="89" t="s">
        <v>10</v>
      </c>
      <c r="T180" s="88" t="s">
        <v>92</v>
      </c>
      <c r="U180" s="88" t="s">
        <v>86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89</v>
      </c>
      <c r="O181" s="88">
        <v>73</v>
      </c>
      <c r="P181" s="92">
        <v>3.3</v>
      </c>
      <c r="Q181" s="89" t="s">
        <v>81</v>
      </c>
      <c r="R181" s="89" t="s">
        <v>10</v>
      </c>
      <c r="S181" s="89" t="s">
        <v>91</v>
      </c>
      <c r="T181" s="88" t="s">
        <v>92</v>
      </c>
      <c r="U181" s="88" t="s">
        <v>86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89</v>
      </c>
      <c r="O182" s="88">
        <v>74</v>
      </c>
      <c r="P182" s="91">
        <v>5731.24</v>
      </c>
      <c r="Q182" s="89" t="s">
        <v>90</v>
      </c>
      <c r="R182" s="89" t="s">
        <v>10</v>
      </c>
      <c r="S182" s="89" t="s">
        <v>10</v>
      </c>
      <c r="T182" s="88" t="s">
        <v>92</v>
      </c>
      <c r="U182" s="88" t="s">
        <v>86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89</v>
      </c>
      <c r="O183" s="88">
        <v>74</v>
      </c>
      <c r="P183" s="92">
        <v>3.3</v>
      </c>
      <c r="Q183" s="89" t="s">
        <v>81</v>
      </c>
      <c r="R183" s="89" t="s">
        <v>10</v>
      </c>
      <c r="S183" s="89" t="s">
        <v>91</v>
      </c>
      <c r="T183" s="88" t="s">
        <v>92</v>
      </c>
      <c r="U183" s="88" t="s">
        <v>86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89</v>
      </c>
      <c r="O184" s="88">
        <v>75</v>
      </c>
      <c r="P184" s="91">
        <v>5731.24</v>
      </c>
      <c r="Q184" s="89" t="s">
        <v>90</v>
      </c>
      <c r="R184" s="89" t="s">
        <v>10</v>
      </c>
      <c r="S184" s="89" t="s">
        <v>10</v>
      </c>
      <c r="T184" s="88" t="s">
        <v>92</v>
      </c>
      <c r="U184" s="88" t="s">
        <v>86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89</v>
      </c>
      <c r="O185" s="88">
        <v>75</v>
      </c>
      <c r="P185" s="92">
        <v>3.3</v>
      </c>
      <c r="Q185" s="89" t="s">
        <v>81</v>
      </c>
      <c r="R185" s="89" t="s">
        <v>10</v>
      </c>
      <c r="S185" s="89" t="s">
        <v>91</v>
      </c>
      <c r="T185" s="88" t="s">
        <v>92</v>
      </c>
      <c r="U185" s="88" t="s">
        <v>86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89</v>
      </c>
      <c r="O186" s="88">
        <v>76</v>
      </c>
      <c r="P186" s="91">
        <v>5731.24</v>
      </c>
      <c r="Q186" s="89" t="s">
        <v>90</v>
      </c>
      <c r="R186" s="89" t="s">
        <v>10</v>
      </c>
      <c r="S186" s="89" t="s">
        <v>10</v>
      </c>
      <c r="T186" s="88" t="s">
        <v>92</v>
      </c>
      <c r="U186" s="88" t="s">
        <v>86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89</v>
      </c>
      <c r="O187" s="88">
        <v>76</v>
      </c>
      <c r="P187" s="92">
        <v>3.3</v>
      </c>
      <c r="Q187" s="89" t="s">
        <v>81</v>
      </c>
      <c r="R187" s="89" t="s">
        <v>10</v>
      </c>
      <c r="S187" s="89" t="s">
        <v>91</v>
      </c>
      <c r="T187" s="88" t="s">
        <v>92</v>
      </c>
      <c r="U187" s="88" t="s">
        <v>86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89</v>
      </c>
      <c r="O188" s="88">
        <v>77</v>
      </c>
      <c r="P188" s="91">
        <v>5731.24</v>
      </c>
      <c r="Q188" s="89" t="s">
        <v>90</v>
      </c>
      <c r="R188" s="89" t="s">
        <v>10</v>
      </c>
      <c r="S188" s="89" t="s">
        <v>10</v>
      </c>
      <c r="T188" s="88" t="s">
        <v>92</v>
      </c>
      <c r="U188" s="88" t="s">
        <v>86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89</v>
      </c>
      <c r="O189" s="88">
        <v>77</v>
      </c>
      <c r="P189" s="92">
        <v>3.3</v>
      </c>
      <c r="Q189" s="89" t="s">
        <v>81</v>
      </c>
      <c r="R189" s="89" t="s">
        <v>10</v>
      </c>
      <c r="S189" s="89" t="s">
        <v>91</v>
      </c>
      <c r="T189" s="88" t="s">
        <v>92</v>
      </c>
      <c r="U189" s="88" t="s">
        <v>86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89</v>
      </c>
      <c r="O190" s="88">
        <v>78</v>
      </c>
      <c r="P190" s="91">
        <v>5731.24</v>
      </c>
      <c r="Q190" s="89" t="s">
        <v>90</v>
      </c>
      <c r="R190" s="89" t="s">
        <v>10</v>
      </c>
      <c r="S190" s="89" t="s">
        <v>10</v>
      </c>
      <c r="T190" s="88" t="s">
        <v>92</v>
      </c>
      <c r="U190" s="88" t="s">
        <v>86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89</v>
      </c>
      <c r="O191" s="88">
        <v>78</v>
      </c>
      <c r="P191" s="92">
        <v>3.3</v>
      </c>
      <c r="Q191" s="89" t="s">
        <v>81</v>
      </c>
      <c r="R191" s="89" t="s">
        <v>10</v>
      </c>
      <c r="S191" s="89" t="s">
        <v>91</v>
      </c>
      <c r="T191" s="88" t="s">
        <v>92</v>
      </c>
      <c r="U191" s="88" t="s">
        <v>86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89</v>
      </c>
      <c r="O192" s="88">
        <v>79</v>
      </c>
      <c r="P192" s="91">
        <v>5731.24</v>
      </c>
      <c r="Q192" s="89" t="s">
        <v>90</v>
      </c>
      <c r="R192" s="89" t="s">
        <v>10</v>
      </c>
      <c r="S192" s="89" t="s">
        <v>10</v>
      </c>
      <c r="T192" s="88" t="s">
        <v>92</v>
      </c>
      <c r="U192" s="88" t="s">
        <v>86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89</v>
      </c>
      <c r="O193" s="88">
        <v>79</v>
      </c>
      <c r="P193" s="92">
        <v>3.3</v>
      </c>
      <c r="Q193" s="89" t="s">
        <v>81</v>
      </c>
      <c r="R193" s="89" t="s">
        <v>10</v>
      </c>
      <c r="S193" s="89" t="s">
        <v>91</v>
      </c>
      <c r="T193" s="88" t="s">
        <v>92</v>
      </c>
      <c r="U193" s="88" t="s">
        <v>86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89</v>
      </c>
      <c r="O194" s="88">
        <v>80</v>
      </c>
      <c r="P194" s="91">
        <v>5731.24</v>
      </c>
      <c r="Q194" s="89" t="s">
        <v>90</v>
      </c>
      <c r="R194" s="89" t="s">
        <v>10</v>
      </c>
      <c r="S194" s="89" t="s">
        <v>10</v>
      </c>
      <c r="T194" s="88" t="s">
        <v>92</v>
      </c>
      <c r="U194" s="88" t="s">
        <v>86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89</v>
      </c>
      <c r="O195" s="88">
        <v>80</v>
      </c>
      <c r="P195" s="92">
        <v>3.3</v>
      </c>
      <c r="Q195" s="89" t="s">
        <v>81</v>
      </c>
      <c r="R195" s="89" t="s">
        <v>10</v>
      </c>
      <c r="S195" s="89" t="s">
        <v>91</v>
      </c>
      <c r="T195" s="88" t="s">
        <v>92</v>
      </c>
      <c r="U195" s="88" t="s">
        <v>86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89</v>
      </c>
      <c r="O196" s="88">
        <v>81</v>
      </c>
      <c r="P196" s="91">
        <v>5731.24</v>
      </c>
      <c r="Q196" s="89" t="s">
        <v>90</v>
      </c>
      <c r="R196" s="89" t="s">
        <v>10</v>
      </c>
      <c r="S196" s="89" t="s">
        <v>10</v>
      </c>
      <c r="T196" s="88" t="s">
        <v>92</v>
      </c>
      <c r="U196" s="88" t="s">
        <v>86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89</v>
      </c>
      <c r="O197" s="88">
        <v>81</v>
      </c>
      <c r="P197" s="92">
        <v>3.3</v>
      </c>
      <c r="Q197" s="89" t="s">
        <v>81</v>
      </c>
      <c r="R197" s="89" t="s">
        <v>10</v>
      </c>
      <c r="S197" s="89" t="s">
        <v>91</v>
      </c>
      <c r="T197" s="88" t="s">
        <v>92</v>
      </c>
      <c r="U197" s="88" t="s">
        <v>86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89</v>
      </c>
      <c r="O198" s="88">
        <v>82</v>
      </c>
      <c r="P198" s="91">
        <v>5731.24</v>
      </c>
      <c r="Q198" s="89" t="s">
        <v>90</v>
      </c>
      <c r="R198" s="89" t="s">
        <v>10</v>
      </c>
      <c r="S198" s="89" t="s">
        <v>10</v>
      </c>
      <c r="T198" s="88" t="s">
        <v>92</v>
      </c>
      <c r="U198" s="88" t="s">
        <v>86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89</v>
      </c>
      <c r="O199" s="88">
        <v>82</v>
      </c>
      <c r="P199" s="92">
        <v>3.3</v>
      </c>
      <c r="Q199" s="89" t="s">
        <v>81</v>
      </c>
      <c r="R199" s="89" t="s">
        <v>10</v>
      </c>
      <c r="S199" s="89" t="s">
        <v>91</v>
      </c>
      <c r="T199" s="88" t="s">
        <v>92</v>
      </c>
      <c r="U199" s="88" t="s">
        <v>86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89</v>
      </c>
      <c r="O200" s="88">
        <v>83</v>
      </c>
      <c r="P200" s="91">
        <v>5731.24</v>
      </c>
      <c r="Q200" s="89" t="s">
        <v>90</v>
      </c>
      <c r="R200" s="89" t="s">
        <v>10</v>
      </c>
      <c r="S200" s="89" t="s">
        <v>10</v>
      </c>
      <c r="T200" s="88" t="s">
        <v>92</v>
      </c>
      <c r="U200" s="88" t="s">
        <v>86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89</v>
      </c>
      <c r="O201" s="88">
        <v>83</v>
      </c>
      <c r="P201" s="92">
        <v>3.3</v>
      </c>
      <c r="Q201" s="89" t="s">
        <v>81</v>
      </c>
      <c r="R201" s="89" t="s">
        <v>10</v>
      </c>
      <c r="S201" s="89" t="s">
        <v>91</v>
      </c>
      <c r="T201" s="88" t="s">
        <v>92</v>
      </c>
      <c r="U201" s="88" t="s">
        <v>86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89</v>
      </c>
      <c r="O202" s="88">
        <v>84</v>
      </c>
      <c r="P202" s="91">
        <v>5731.24</v>
      </c>
      <c r="Q202" s="89" t="s">
        <v>90</v>
      </c>
      <c r="R202" s="89" t="s">
        <v>10</v>
      </c>
      <c r="S202" s="89" t="s">
        <v>10</v>
      </c>
      <c r="T202" s="88" t="s">
        <v>92</v>
      </c>
      <c r="U202" s="88" t="s">
        <v>86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89</v>
      </c>
      <c r="O203" s="88">
        <v>84</v>
      </c>
      <c r="P203" s="92">
        <v>3.3</v>
      </c>
      <c r="Q203" s="89" t="s">
        <v>81</v>
      </c>
      <c r="R203" s="89" t="s">
        <v>10</v>
      </c>
      <c r="S203" s="89" t="s">
        <v>91</v>
      </c>
      <c r="T203" s="88" t="s">
        <v>92</v>
      </c>
      <c r="U203" s="88" t="s">
        <v>86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89</v>
      </c>
      <c r="O204" s="88">
        <v>85</v>
      </c>
      <c r="P204" s="91">
        <v>5731.24</v>
      </c>
      <c r="Q204" s="89" t="s">
        <v>90</v>
      </c>
      <c r="R204" s="89" t="s">
        <v>10</v>
      </c>
      <c r="S204" s="89" t="s">
        <v>10</v>
      </c>
      <c r="T204" s="88" t="s">
        <v>92</v>
      </c>
      <c r="U204" s="88" t="s">
        <v>86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89</v>
      </c>
      <c r="O205" s="88">
        <v>85</v>
      </c>
      <c r="P205" s="92">
        <v>3.3</v>
      </c>
      <c r="Q205" s="89" t="s">
        <v>81</v>
      </c>
      <c r="R205" s="89" t="s">
        <v>10</v>
      </c>
      <c r="S205" s="89" t="s">
        <v>91</v>
      </c>
      <c r="T205" s="88" t="s">
        <v>92</v>
      </c>
      <c r="U205" s="88" t="s">
        <v>86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89</v>
      </c>
      <c r="O206" s="88">
        <v>86</v>
      </c>
      <c r="P206" s="91">
        <v>5731.24</v>
      </c>
      <c r="Q206" s="89" t="s">
        <v>90</v>
      </c>
      <c r="R206" s="89" t="s">
        <v>10</v>
      </c>
      <c r="S206" s="89" t="s">
        <v>10</v>
      </c>
      <c r="T206" s="88" t="s">
        <v>92</v>
      </c>
      <c r="U206" s="88" t="s">
        <v>86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89</v>
      </c>
      <c r="O207" s="88">
        <v>86</v>
      </c>
      <c r="P207" s="92">
        <v>3.3</v>
      </c>
      <c r="Q207" s="89" t="s">
        <v>81</v>
      </c>
      <c r="R207" s="89" t="s">
        <v>10</v>
      </c>
      <c r="S207" s="89" t="s">
        <v>91</v>
      </c>
      <c r="T207" s="88" t="s">
        <v>92</v>
      </c>
      <c r="U207" s="88" t="s">
        <v>86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89</v>
      </c>
      <c r="O208" s="88">
        <v>87</v>
      </c>
      <c r="P208" s="91">
        <v>5731.24</v>
      </c>
      <c r="Q208" s="89" t="s">
        <v>90</v>
      </c>
      <c r="R208" s="89" t="s">
        <v>10</v>
      </c>
      <c r="S208" s="89" t="s">
        <v>10</v>
      </c>
      <c r="T208" s="88" t="s">
        <v>92</v>
      </c>
      <c r="U208" s="88" t="s">
        <v>86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89</v>
      </c>
      <c r="O209" s="88">
        <v>87</v>
      </c>
      <c r="P209" s="92">
        <v>3.3</v>
      </c>
      <c r="Q209" s="89" t="s">
        <v>81</v>
      </c>
      <c r="R209" s="89" t="s">
        <v>10</v>
      </c>
      <c r="S209" s="89" t="s">
        <v>91</v>
      </c>
      <c r="T209" s="88" t="s">
        <v>92</v>
      </c>
      <c r="U209" s="88" t="s">
        <v>86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89</v>
      </c>
      <c r="O210" s="88">
        <v>88</v>
      </c>
      <c r="P210" s="91">
        <v>5731.24</v>
      </c>
      <c r="Q210" s="89" t="s">
        <v>90</v>
      </c>
      <c r="R210" s="89" t="s">
        <v>10</v>
      </c>
      <c r="S210" s="89" t="s">
        <v>10</v>
      </c>
      <c r="T210" s="88" t="s">
        <v>92</v>
      </c>
      <c r="U210" s="88" t="s">
        <v>86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89</v>
      </c>
      <c r="O211" s="88">
        <v>88</v>
      </c>
      <c r="P211" s="92">
        <v>3.3</v>
      </c>
      <c r="Q211" s="89" t="s">
        <v>81</v>
      </c>
      <c r="R211" s="89" t="s">
        <v>10</v>
      </c>
      <c r="S211" s="89" t="s">
        <v>91</v>
      </c>
      <c r="T211" s="88" t="s">
        <v>92</v>
      </c>
      <c r="U211" s="88" t="s">
        <v>86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89</v>
      </c>
      <c r="O212" s="88">
        <v>89</v>
      </c>
      <c r="P212" s="91">
        <v>5731.24</v>
      </c>
      <c r="Q212" s="89" t="s">
        <v>90</v>
      </c>
      <c r="R212" s="89" t="s">
        <v>10</v>
      </c>
      <c r="S212" s="89" t="s">
        <v>10</v>
      </c>
      <c r="T212" s="88" t="s">
        <v>92</v>
      </c>
      <c r="U212" s="88" t="s">
        <v>86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89</v>
      </c>
      <c r="O213" s="88">
        <v>89</v>
      </c>
      <c r="P213" s="92">
        <v>3.3</v>
      </c>
      <c r="Q213" s="89" t="s">
        <v>81</v>
      </c>
      <c r="R213" s="89" t="s">
        <v>10</v>
      </c>
      <c r="S213" s="89" t="s">
        <v>91</v>
      </c>
      <c r="T213" s="88" t="s">
        <v>92</v>
      </c>
      <c r="U213" s="88" t="s">
        <v>86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89</v>
      </c>
      <c r="O214" s="88">
        <v>90</v>
      </c>
      <c r="P214" s="91">
        <v>5731.24</v>
      </c>
      <c r="Q214" s="89" t="s">
        <v>90</v>
      </c>
      <c r="R214" s="89" t="s">
        <v>10</v>
      </c>
      <c r="S214" s="89" t="s">
        <v>10</v>
      </c>
      <c r="T214" s="88" t="s">
        <v>92</v>
      </c>
      <c r="U214" s="88" t="s">
        <v>86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89</v>
      </c>
      <c r="O215" s="88">
        <v>90</v>
      </c>
      <c r="P215" s="92">
        <v>3.3</v>
      </c>
      <c r="Q215" s="89" t="s">
        <v>81</v>
      </c>
      <c r="R215" s="89" t="s">
        <v>10</v>
      </c>
      <c r="S215" s="89" t="s">
        <v>91</v>
      </c>
      <c r="T215" s="88" t="s">
        <v>92</v>
      </c>
      <c r="U215" s="88" t="s">
        <v>86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89</v>
      </c>
      <c r="O216" s="88">
        <v>91</v>
      </c>
      <c r="P216" s="91">
        <v>5731.24</v>
      </c>
      <c r="Q216" s="89" t="s">
        <v>90</v>
      </c>
      <c r="R216" s="89" t="s">
        <v>10</v>
      </c>
      <c r="S216" s="89" t="s">
        <v>10</v>
      </c>
      <c r="T216" s="88" t="s">
        <v>92</v>
      </c>
      <c r="U216" s="88" t="s">
        <v>86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89</v>
      </c>
      <c r="O217" s="88">
        <v>91</v>
      </c>
      <c r="P217" s="92">
        <v>3.3</v>
      </c>
      <c r="Q217" s="89" t="s">
        <v>81</v>
      </c>
      <c r="R217" s="89" t="s">
        <v>10</v>
      </c>
      <c r="S217" s="89" t="s">
        <v>91</v>
      </c>
      <c r="T217" s="88" t="s">
        <v>92</v>
      </c>
      <c r="U217" s="88" t="s">
        <v>86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89</v>
      </c>
      <c r="O218" s="88">
        <v>92</v>
      </c>
      <c r="P218" s="91">
        <v>5731.24</v>
      </c>
      <c r="Q218" s="89" t="s">
        <v>90</v>
      </c>
      <c r="R218" s="89" t="s">
        <v>10</v>
      </c>
      <c r="S218" s="89" t="s">
        <v>10</v>
      </c>
      <c r="T218" s="88" t="s">
        <v>92</v>
      </c>
      <c r="U218" s="88" t="s">
        <v>86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89</v>
      </c>
      <c r="O219" s="88">
        <v>92</v>
      </c>
      <c r="P219" s="92">
        <v>3.3</v>
      </c>
      <c r="Q219" s="89" t="s">
        <v>81</v>
      </c>
      <c r="R219" s="89" t="s">
        <v>10</v>
      </c>
      <c r="S219" s="89" t="s">
        <v>91</v>
      </c>
      <c r="T219" s="88" t="s">
        <v>92</v>
      </c>
      <c r="U219" s="88" t="s">
        <v>86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89</v>
      </c>
      <c r="O220" s="88">
        <v>93</v>
      </c>
      <c r="P220" s="91">
        <v>5731.24</v>
      </c>
      <c r="Q220" s="89" t="s">
        <v>90</v>
      </c>
      <c r="R220" s="89" t="s">
        <v>10</v>
      </c>
      <c r="S220" s="89" t="s">
        <v>10</v>
      </c>
      <c r="T220" s="88" t="s">
        <v>92</v>
      </c>
      <c r="U220" s="88" t="s">
        <v>86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89</v>
      </c>
      <c r="O221" s="88">
        <v>93</v>
      </c>
      <c r="P221" s="92">
        <v>3.3</v>
      </c>
      <c r="Q221" s="89" t="s">
        <v>81</v>
      </c>
      <c r="R221" s="89" t="s">
        <v>10</v>
      </c>
      <c r="S221" s="89" t="s">
        <v>91</v>
      </c>
      <c r="T221" s="88" t="s">
        <v>92</v>
      </c>
      <c r="U221" s="88" t="s">
        <v>86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89</v>
      </c>
      <c r="O222" s="88">
        <v>94</v>
      </c>
      <c r="P222" s="91">
        <v>5731.24</v>
      </c>
      <c r="Q222" s="89" t="s">
        <v>90</v>
      </c>
      <c r="R222" s="89" t="s">
        <v>10</v>
      </c>
      <c r="S222" s="89" t="s">
        <v>10</v>
      </c>
      <c r="T222" s="88" t="s">
        <v>92</v>
      </c>
      <c r="U222" s="88" t="s">
        <v>86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89</v>
      </c>
      <c r="O223" s="88">
        <v>94</v>
      </c>
      <c r="P223" s="92">
        <v>3.3</v>
      </c>
      <c r="Q223" s="89" t="s">
        <v>81</v>
      </c>
      <c r="R223" s="89" t="s">
        <v>10</v>
      </c>
      <c r="S223" s="89" t="s">
        <v>91</v>
      </c>
      <c r="T223" s="88" t="s">
        <v>92</v>
      </c>
      <c r="U223" s="88" t="s">
        <v>86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89</v>
      </c>
      <c r="O224" s="88">
        <v>95</v>
      </c>
      <c r="P224" s="91">
        <v>5731.24</v>
      </c>
      <c r="Q224" s="89" t="s">
        <v>90</v>
      </c>
      <c r="R224" s="89" t="s">
        <v>10</v>
      </c>
      <c r="S224" s="89" t="s">
        <v>10</v>
      </c>
      <c r="T224" s="88" t="s">
        <v>92</v>
      </c>
      <c r="U224" s="88" t="s">
        <v>86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89</v>
      </c>
      <c r="O225" s="88">
        <v>95</v>
      </c>
      <c r="P225" s="92">
        <v>3.3</v>
      </c>
      <c r="Q225" s="89" t="s">
        <v>81</v>
      </c>
      <c r="R225" s="89" t="s">
        <v>10</v>
      </c>
      <c r="S225" s="89" t="s">
        <v>91</v>
      </c>
      <c r="T225" s="88" t="s">
        <v>92</v>
      </c>
      <c r="U225" s="88" t="s">
        <v>86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89</v>
      </c>
      <c r="O226" s="88">
        <v>96</v>
      </c>
      <c r="P226" s="91">
        <v>5731.24</v>
      </c>
      <c r="Q226" s="89" t="s">
        <v>90</v>
      </c>
      <c r="R226" s="89" t="s">
        <v>10</v>
      </c>
      <c r="S226" s="89" t="s">
        <v>10</v>
      </c>
      <c r="T226" s="88" t="s">
        <v>92</v>
      </c>
      <c r="U226" s="88" t="s">
        <v>86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89</v>
      </c>
      <c r="O227" s="88">
        <v>96</v>
      </c>
      <c r="P227" s="92">
        <v>3.3</v>
      </c>
      <c r="Q227" s="89" t="s">
        <v>81</v>
      </c>
      <c r="R227" s="89" t="s">
        <v>10</v>
      </c>
      <c r="S227" s="89" t="s">
        <v>91</v>
      </c>
      <c r="T227" s="88" t="s">
        <v>92</v>
      </c>
      <c r="U227" s="88" t="s">
        <v>86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89</v>
      </c>
      <c r="O228" s="88">
        <v>97</v>
      </c>
      <c r="P228" s="91">
        <v>5731.24</v>
      </c>
      <c r="Q228" s="89" t="s">
        <v>90</v>
      </c>
      <c r="R228" s="89" t="s">
        <v>10</v>
      </c>
      <c r="S228" s="89" t="s">
        <v>10</v>
      </c>
      <c r="T228" s="88" t="s">
        <v>92</v>
      </c>
      <c r="U228" s="88" t="s">
        <v>86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89</v>
      </c>
      <c r="O229" s="88">
        <v>97</v>
      </c>
      <c r="P229" s="92">
        <v>3.3</v>
      </c>
      <c r="Q229" s="89" t="s">
        <v>81</v>
      </c>
      <c r="R229" s="89" t="s">
        <v>10</v>
      </c>
      <c r="S229" s="89" t="s">
        <v>91</v>
      </c>
      <c r="T229" s="88" t="s">
        <v>92</v>
      </c>
      <c r="U229" s="88" t="s">
        <v>86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89</v>
      </c>
      <c r="O230" s="88">
        <v>98</v>
      </c>
      <c r="P230" s="91">
        <v>5731.24</v>
      </c>
      <c r="Q230" s="89" t="s">
        <v>90</v>
      </c>
      <c r="R230" s="89" t="s">
        <v>10</v>
      </c>
      <c r="S230" s="89" t="s">
        <v>10</v>
      </c>
      <c r="T230" s="88" t="s">
        <v>92</v>
      </c>
      <c r="U230" s="88" t="s">
        <v>86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89</v>
      </c>
      <c r="O231" s="88">
        <v>98</v>
      </c>
      <c r="P231" s="92">
        <v>3.3</v>
      </c>
      <c r="Q231" s="89" t="s">
        <v>81</v>
      </c>
      <c r="R231" s="89" t="s">
        <v>10</v>
      </c>
      <c r="S231" s="89" t="s">
        <v>91</v>
      </c>
      <c r="T231" s="88" t="s">
        <v>92</v>
      </c>
      <c r="U231" s="88" t="s">
        <v>86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89</v>
      </c>
      <c r="O232" s="88">
        <v>99</v>
      </c>
      <c r="P232" s="91">
        <v>5731.24</v>
      </c>
      <c r="Q232" s="89" t="s">
        <v>90</v>
      </c>
      <c r="R232" s="89" t="s">
        <v>10</v>
      </c>
      <c r="S232" s="89" t="s">
        <v>10</v>
      </c>
      <c r="T232" s="88" t="s">
        <v>92</v>
      </c>
      <c r="U232" s="88" t="s">
        <v>86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89</v>
      </c>
      <c r="O233" s="88">
        <v>99</v>
      </c>
      <c r="P233" s="92">
        <v>3.3</v>
      </c>
      <c r="Q233" s="89" t="s">
        <v>81</v>
      </c>
      <c r="R233" s="89" t="s">
        <v>10</v>
      </c>
      <c r="S233" s="89" t="s">
        <v>91</v>
      </c>
      <c r="T233" s="88" t="s">
        <v>92</v>
      </c>
      <c r="U233" s="88" t="s">
        <v>86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89</v>
      </c>
      <c r="O234" s="88">
        <v>100</v>
      </c>
      <c r="P234" s="91">
        <v>5731.24</v>
      </c>
      <c r="Q234" s="89" t="s">
        <v>90</v>
      </c>
      <c r="R234" s="89" t="s">
        <v>10</v>
      </c>
      <c r="S234" s="89" t="s">
        <v>10</v>
      </c>
      <c r="T234" s="88" t="s">
        <v>92</v>
      </c>
      <c r="U234" s="88" t="s">
        <v>86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89</v>
      </c>
      <c r="O235" s="88">
        <v>100</v>
      </c>
      <c r="P235" s="92">
        <v>3.3</v>
      </c>
      <c r="Q235" s="89" t="s">
        <v>81</v>
      </c>
      <c r="R235" s="89" t="s">
        <v>10</v>
      </c>
      <c r="S235" s="89" t="s">
        <v>91</v>
      </c>
      <c r="T235" s="88" t="s">
        <v>92</v>
      </c>
      <c r="U235" s="88" t="s">
        <v>86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89</v>
      </c>
      <c r="O236" s="88">
        <v>101</v>
      </c>
      <c r="P236" s="91">
        <v>5731.24</v>
      </c>
      <c r="Q236" s="89" t="s">
        <v>90</v>
      </c>
      <c r="R236" s="89" t="s">
        <v>10</v>
      </c>
      <c r="S236" s="89" t="s">
        <v>10</v>
      </c>
      <c r="T236" s="88" t="s">
        <v>92</v>
      </c>
      <c r="U236" s="88" t="s">
        <v>86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89</v>
      </c>
      <c r="O237" s="88">
        <v>101</v>
      </c>
      <c r="P237" s="92">
        <v>3.3</v>
      </c>
      <c r="Q237" s="89" t="s">
        <v>81</v>
      </c>
      <c r="R237" s="89" t="s">
        <v>10</v>
      </c>
      <c r="S237" s="89" t="s">
        <v>91</v>
      </c>
      <c r="T237" s="88" t="s">
        <v>92</v>
      </c>
      <c r="U237" s="88" t="s">
        <v>86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89</v>
      </c>
      <c r="O238" s="88">
        <v>102</v>
      </c>
      <c r="P238" s="91">
        <v>5731.24</v>
      </c>
      <c r="Q238" s="89" t="s">
        <v>90</v>
      </c>
      <c r="R238" s="89" t="s">
        <v>10</v>
      </c>
      <c r="S238" s="89" t="s">
        <v>10</v>
      </c>
      <c r="T238" s="88" t="s">
        <v>92</v>
      </c>
      <c r="U238" s="88" t="s">
        <v>86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89</v>
      </c>
      <c r="O239" s="88">
        <v>102</v>
      </c>
      <c r="P239" s="92">
        <v>3.3</v>
      </c>
      <c r="Q239" s="89" t="s">
        <v>81</v>
      </c>
      <c r="R239" s="89" t="s">
        <v>10</v>
      </c>
      <c r="S239" s="89" t="s">
        <v>91</v>
      </c>
      <c r="T239" s="88" t="s">
        <v>92</v>
      </c>
      <c r="U239" s="88" t="s">
        <v>86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89</v>
      </c>
      <c r="O240" s="88">
        <v>103</v>
      </c>
      <c r="P240" s="91">
        <v>5731.24</v>
      </c>
      <c r="Q240" s="89" t="s">
        <v>90</v>
      </c>
      <c r="R240" s="89" t="s">
        <v>10</v>
      </c>
      <c r="S240" s="89" t="s">
        <v>10</v>
      </c>
      <c r="T240" s="88" t="s">
        <v>92</v>
      </c>
      <c r="U240" s="88" t="s">
        <v>86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89</v>
      </c>
      <c r="O241" s="88">
        <v>103</v>
      </c>
      <c r="P241" s="92">
        <v>3.3</v>
      </c>
      <c r="Q241" s="89" t="s">
        <v>81</v>
      </c>
      <c r="R241" s="89" t="s">
        <v>10</v>
      </c>
      <c r="S241" s="89" t="s">
        <v>91</v>
      </c>
      <c r="T241" s="88" t="s">
        <v>92</v>
      </c>
      <c r="U241" s="88" t="s">
        <v>86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89</v>
      </c>
      <c r="O242" s="88">
        <v>104</v>
      </c>
      <c r="P242" s="91">
        <v>5731.24</v>
      </c>
      <c r="Q242" s="89" t="s">
        <v>90</v>
      </c>
      <c r="R242" s="89" t="s">
        <v>10</v>
      </c>
      <c r="S242" s="89" t="s">
        <v>10</v>
      </c>
      <c r="T242" s="88" t="s">
        <v>92</v>
      </c>
      <c r="U242" s="88" t="s">
        <v>86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89</v>
      </c>
      <c r="O243" s="88">
        <v>104</v>
      </c>
      <c r="P243" s="92">
        <v>3.3</v>
      </c>
      <c r="Q243" s="89" t="s">
        <v>81</v>
      </c>
      <c r="R243" s="89" t="s">
        <v>10</v>
      </c>
      <c r="S243" s="89" t="s">
        <v>91</v>
      </c>
      <c r="T243" s="88" t="s">
        <v>92</v>
      </c>
      <c r="U243" s="88" t="s">
        <v>86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89</v>
      </c>
      <c r="O244" s="88">
        <v>105</v>
      </c>
      <c r="P244" s="91">
        <v>5731.24</v>
      </c>
      <c r="Q244" s="89" t="s">
        <v>90</v>
      </c>
      <c r="R244" s="89" t="s">
        <v>10</v>
      </c>
      <c r="S244" s="89" t="s">
        <v>10</v>
      </c>
      <c r="T244" s="88" t="s">
        <v>92</v>
      </c>
      <c r="U244" s="88" t="s">
        <v>86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89</v>
      </c>
      <c r="O245" s="88">
        <v>105</v>
      </c>
      <c r="P245" s="92">
        <v>3.3</v>
      </c>
      <c r="Q245" s="89" t="s">
        <v>81</v>
      </c>
      <c r="R245" s="89" t="s">
        <v>10</v>
      </c>
      <c r="S245" s="89" t="s">
        <v>91</v>
      </c>
      <c r="T245" s="88" t="s">
        <v>92</v>
      </c>
      <c r="U245" s="88" t="s">
        <v>86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89</v>
      </c>
      <c r="O246" s="88">
        <v>106</v>
      </c>
      <c r="P246" s="91">
        <v>5731.24</v>
      </c>
      <c r="Q246" s="89" t="s">
        <v>90</v>
      </c>
      <c r="R246" s="89" t="s">
        <v>10</v>
      </c>
      <c r="S246" s="89" t="s">
        <v>10</v>
      </c>
      <c r="T246" s="88" t="s">
        <v>92</v>
      </c>
      <c r="U246" s="88" t="s">
        <v>86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89</v>
      </c>
      <c r="O247" s="88">
        <v>106</v>
      </c>
      <c r="P247" s="92">
        <v>3.3</v>
      </c>
      <c r="Q247" s="89" t="s">
        <v>81</v>
      </c>
      <c r="R247" s="89" t="s">
        <v>10</v>
      </c>
      <c r="S247" s="89" t="s">
        <v>91</v>
      </c>
      <c r="T247" s="88" t="s">
        <v>92</v>
      </c>
      <c r="U247" s="88" t="s">
        <v>86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89</v>
      </c>
      <c r="O248" s="88">
        <v>107</v>
      </c>
      <c r="P248" s="91">
        <v>5731.24</v>
      </c>
      <c r="Q248" s="89" t="s">
        <v>90</v>
      </c>
      <c r="R248" s="89" t="s">
        <v>10</v>
      </c>
      <c r="S248" s="89" t="s">
        <v>10</v>
      </c>
      <c r="T248" s="88" t="s">
        <v>92</v>
      </c>
      <c r="U248" s="88" t="s">
        <v>86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89</v>
      </c>
      <c r="O249" s="88">
        <v>107</v>
      </c>
      <c r="P249" s="92">
        <v>3.3</v>
      </c>
      <c r="Q249" s="89" t="s">
        <v>81</v>
      </c>
      <c r="R249" s="89" t="s">
        <v>10</v>
      </c>
      <c r="S249" s="89" t="s">
        <v>91</v>
      </c>
      <c r="T249" s="88" t="s">
        <v>92</v>
      </c>
      <c r="U249" s="88" t="s">
        <v>86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89</v>
      </c>
      <c r="O250" s="88">
        <v>108</v>
      </c>
      <c r="P250" s="91">
        <v>5731.24</v>
      </c>
      <c r="Q250" s="89" t="s">
        <v>90</v>
      </c>
      <c r="R250" s="89" t="s">
        <v>10</v>
      </c>
      <c r="S250" s="89" t="s">
        <v>10</v>
      </c>
      <c r="T250" s="88" t="s">
        <v>92</v>
      </c>
      <c r="U250" s="88" t="s">
        <v>86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89</v>
      </c>
      <c r="O251" s="88">
        <v>108</v>
      </c>
      <c r="P251" s="92">
        <v>3.3</v>
      </c>
      <c r="Q251" s="89" t="s">
        <v>81</v>
      </c>
      <c r="R251" s="89" t="s">
        <v>10</v>
      </c>
      <c r="S251" s="89" t="s">
        <v>91</v>
      </c>
      <c r="T251" s="88" t="s">
        <v>92</v>
      </c>
      <c r="U251" s="88" t="s">
        <v>86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89</v>
      </c>
      <c r="O252" s="88">
        <v>109</v>
      </c>
      <c r="P252" s="91">
        <v>5257.05</v>
      </c>
      <c r="Q252" s="89" t="s">
        <v>90</v>
      </c>
      <c r="R252" s="89" t="s">
        <v>10</v>
      </c>
      <c r="S252" s="89" t="s">
        <v>10</v>
      </c>
      <c r="T252" s="88" t="s">
        <v>92</v>
      </c>
      <c r="U252" s="88" t="s">
        <v>86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89</v>
      </c>
      <c r="O253" s="88">
        <v>109</v>
      </c>
      <c r="P253" s="92">
        <v>74.19</v>
      </c>
      <c r="Q253" s="89" t="s">
        <v>90</v>
      </c>
      <c r="R253" s="89" t="s">
        <v>10</v>
      </c>
      <c r="S253" s="89" t="s">
        <v>82</v>
      </c>
      <c r="T253" s="88" t="s">
        <v>92</v>
      </c>
      <c r="U253" s="88" t="s">
        <v>86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89</v>
      </c>
      <c r="O254" s="88">
        <v>109</v>
      </c>
      <c r="P254" s="92">
        <v>3.3</v>
      </c>
      <c r="Q254" s="89" t="s">
        <v>81</v>
      </c>
      <c r="R254" s="89" t="s">
        <v>10</v>
      </c>
      <c r="S254" s="89" t="s">
        <v>91</v>
      </c>
      <c r="T254" s="88" t="s">
        <v>92</v>
      </c>
      <c r="U254" s="88" t="s">
        <v>86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89</v>
      </c>
      <c r="O255" s="88">
        <v>109</v>
      </c>
      <c r="P255" s="92">
        <v>400</v>
      </c>
      <c r="Q255" s="89" t="s">
        <v>90</v>
      </c>
      <c r="R255" s="89" t="s">
        <v>10</v>
      </c>
      <c r="S255" s="89" t="s">
        <v>91</v>
      </c>
      <c r="T255" s="88" t="s">
        <v>92</v>
      </c>
      <c r="U255" s="88" t="s">
        <v>86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89</v>
      </c>
      <c r="O256" s="88">
        <v>110</v>
      </c>
      <c r="P256" s="91">
        <v>5731.24</v>
      </c>
      <c r="Q256" s="89" t="s">
        <v>90</v>
      </c>
      <c r="R256" s="89" t="s">
        <v>10</v>
      </c>
      <c r="S256" s="89" t="s">
        <v>82</v>
      </c>
      <c r="T256" s="88" t="s">
        <v>92</v>
      </c>
      <c r="U256" s="88" t="s">
        <v>86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89</v>
      </c>
      <c r="O257" s="88">
        <v>110</v>
      </c>
      <c r="P257" s="92">
        <v>3.3</v>
      </c>
      <c r="Q257" s="89" t="s">
        <v>81</v>
      </c>
      <c r="R257" s="89" t="s">
        <v>10</v>
      </c>
      <c r="S257" s="89" t="s">
        <v>91</v>
      </c>
      <c r="T257" s="88" t="s">
        <v>92</v>
      </c>
      <c r="U257" s="88" t="s">
        <v>86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89</v>
      </c>
      <c r="O258" s="88">
        <v>111</v>
      </c>
      <c r="P258" s="91">
        <v>5731.24</v>
      </c>
      <c r="Q258" s="89" t="s">
        <v>90</v>
      </c>
      <c r="R258" s="89" t="s">
        <v>10</v>
      </c>
      <c r="S258" s="89" t="s">
        <v>82</v>
      </c>
      <c r="T258" s="88" t="s">
        <v>92</v>
      </c>
      <c r="U258" s="88" t="s">
        <v>86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89</v>
      </c>
      <c r="O259" s="88">
        <v>111</v>
      </c>
      <c r="P259" s="92">
        <v>3.3</v>
      </c>
      <c r="Q259" s="89" t="s">
        <v>81</v>
      </c>
      <c r="R259" s="89" t="s">
        <v>10</v>
      </c>
      <c r="S259" s="89" t="s">
        <v>91</v>
      </c>
      <c r="T259" s="88" t="s">
        <v>92</v>
      </c>
      <c r="U259" s="88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89</v>
      </c>
      <c r="O260" s="88">
        <v>112</v>
      </c>
      <c r="P260" s="91">
        <v>5731.24</v>
      </c>
      <c r="Q260" s="89" t="s">
        <v>90</v>
      </c>
      <c r="R260" s="89" t="s">
        <v>10</v>
      </c>
      <c r="S260" s="89" t="s">
        <v>82</v>
      </c>
      <c r="T260" s="88" t="s">
        <v>92</v>
      </c>
      <c r="U260" s="88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89</v>
      </c>
      <c r="O261" s="88">
        <v>112</v>
      </c>
      <c r="P261" s="92">
        <v>3.3</v>
      </c>
      <c r="Q261" s="89" t="s">
        <v>81</v>
      </c>
      <c r="R261" s="89" t="s">
        <v>10</v>
      </c>
      <c r="S261" s="89" t="s">
        <v>91</v>
      </c>
      <c r="T261" s="88" t="s">
        <v>92</v>
      </c>
      <c r="U261" s="88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89</v>
      </c>
      <c r="O262" s="88">
        <v>113</v>
      </c>
      <c r="P262" s="91">
        <v>5731.24</v>
      </c>
      <c r="Q262" s="89" t="s">
        <v>90</v>
      </c>
      <c r="R262" s="89" t="s">
        <v>10</v>
      </c>
      <c r="S262" s="89" t="s">
        <v>82</v>
      </c>
      <c r="T262" s="88" t="s">
        <v>92</v>
      </c>
      <c r="U262" s="88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89</v>
      </c>
      <c r="O263" s="88">
        <v>113</v>
      </c>
      <c r="P263" s="92">
        <v>3.3</v>
      </c>
      <c r="Q263" s="89" t="s">
        <v>81</v>
      </c>
      <c r="R263" s="89" t="s">
        <v>10</v>
      </c>
      <c r="S263" s="89" t="s">
        <v>91</v>
      </c>
      <c r="T263" s="88" t="s">
        <v>92</v>
      </c>
      <c r="U263" s="88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89</v>
      </c>
      <c r="O264" s="88">
        <v>114</v>
      </c>
      <c r="P264" s="91">
        <v>5731.24</v>
      </c>
      <c r="Q264" s="89" t="s">
        <v>90</v>
      </c>
      <c r="R264" s="89" t="s">
        <v>10</v>
      </c>
      <c r="S264" s="89" t="s">
        <v>82</v>
      </c>
      <c r="T264" s="88" t="s">
        <v>92</v>
      </c>
      <c r="U264" s="88" t="s">
        <v>86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89</v>
      </c>
      <c r="O265" s="88">
        <v>114</v>
      </c>
      <c r="P265" s="92">
        <v>3.3</v>
      </c>
      <c r="Q265" s="89" t="s">
        <v>81</v>
      </c>
      <c r="R265" s="89" t="s">
        <v>10</v>
      </c>
      <c r="S265" s="89" t="s">
        <v>91</v>
      </c>
      <c r="T265" s="88" t="s">
        <v>92</v>
      </c>
      <c r="U265" s="88" t="s">
        <v>86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89</v>
      </c>
      <c r="O266" s="88">
        <v>115</v>
      </c>
      <c r="P266" s="91">
        <v>5731.24</v>
      </c>
      <c r="Q266" s="89" t="s">
        <v>90</v>
      </c>
      <c r="R266" s="89" t="s">
        <v>10</v>
      </c>
      <c r="S266" s="89" t="s">
        <v>82</v>
      </c>
      <c r="T266" s="88" t="s">
        <v>92</v>
      </c>
      <c r="U266" s="88" t="s">
        <v>86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89</v>
      </c>
      <c r="O267" s="88">
        <v>115</v>
      </c>
      <c r="P267" s="92">
        <v>3.3</v>
      </c>
      <c r="Q267" s="89" t="s">
        <v>81</v>
      </c>
      <c r="R267" s="89" t="s">
        <v>10</v>
      </c>
      <c r="S267" s="89" t="s">
        <v>91</v>
      </c>
      <c r="T267" s="88" t="s">
        <v>92</v>
      </c>
      <c r="U267" s="88" t="s">
        <v>86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89</v>
      </c>
      <c r="O268" s="88">
        <v>116</v>
      </c>
      <c r="P268" s="91">
        <v>5731.24</v>
      </c>
      <c r="Q268" s="89" t="s">
        <v>90</v>
      </c>
      <c r="R268" s="89" t="s">
        <v>10</v>
      </c>
      <c r="S268" s="89" t="s">
        <v>82</v>
      </c>
      <c r="T268" s="88" t="s">
        <v>92</v>
      </c>
      <c r="U268" s="88" t="s">
        <v>86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89</v>
      </c>
      <c r="O269" s="88">
        <v>116</v>
      </c>
      <c r="P269" s="92">
        <v>3.3</v>
      </c>
      <c r="Q269" s="89" t="s">
        <v>81</v>
      </c>
      <c r="R269" s="89" t="s">
        <v>10</v>
      </c>
      <c r="S269" s="89" t="s">
        <v>91</v>
      </c>
      <c r="T269" s="88" t="s">
        <v>92</v>
      </c>
      <c r="U269" s="88" t="s">
        <v>86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89</v>
      </c>
      <c r="O270" s="88">
        <v>117</v>
      </c>
      <c r="P270" s="91">
        <v>5731.24</v>
      </c>
      <c r="Q270" s="89" t="s">
        <v>90</v>
      </c>
      <c r="R270" s="89" t="s">
        <v>10</v>
      </c>
      <c r="S270" s="89" t="s">
        <v>82</v>
      </c>
      <c r="T270" s="88" t="s">
        <v>92</v>
      </c>
      <c r="U270" s="88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89</v>
      </c>
      <c r="O271" s="88">
        <v>117</v>
      </c>
      <c r="P271" s="92">
        <v>3.3</v>
      </c>
      <c r="Q271" s="89" t="s">
        <v>81</v>
      </c>
      <c r="R271" s="89" t="s">
        <v>10</v>
      </c>
      <c r="S271" s="89" t="s">
        <v>91</v>
      </c>
      <c r="T271" s="88" t="s">
        <v>92</v>
      </c>
      <c r="U271" s="88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89</v>
      </c>
      <c r="O272" s="88">
        <v>118</v>
      </c>
      <c r="P272" s="91">
        <v>5731.24</v>
      </c>
      <c r="Q272" s="89" t="s">
        <v>90</v>
      </c>
      <c r="R272" s="89" t="s">
        <v>10</v>
      </c>
      <c r="S272" s="89" t="s">
        <v>82</v>
      </c>
      <c r="T272" s="88" t="s">
        <v>92</v>
      </c>
      <c r="U272" s="88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89</v>
      </c>
      <c r="O273" s="88">
        <v>118</v>
      </c>
      <c r="P273" s="92">
        <v>3.3</v>
      </c>
      <c r="Q273" s="89" t="s">
        <v>81</v>
      </c>
      <c r="R273" s="89" t="s">
        <v>10</v>
      </c>
      <c r="S273" s="89" t="s">
        <v>91</v>
      </c>
      <c r="T273" s="88" t="s">
        <v>92</v>
      </c>
      <c r="U273" s="88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89</v>
      </c>
      <c r="O274" s="88">
        <v>119</v>
      </c>
      <c r="P274" s="91">
        <v>5731.24</v>
      </c>
      <c r="Q274" s="89" t="s">
        <v>90</v>
      </c>
      <c r="R274" s="89" t="s">
        <v>10</v>
      </c>
      <c r="S274" s="89" t="s">
        <v>82</v>
      </c>
      <c r="T274" s="88" t="s">
        <v>92</v>
      </c>
      <c r="U274" s="88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89</v>
      </c>
      <c r="O275" s="88">
        <v>119</v>
      </c>
      <c r="P275" s="92">
        <v>3.3</v>
      </c>
      <c r="Q275" s="89" t="s">
        <v>81</v>
      </c>
      <c r="R275" s="89" t="s">
        <v>10</v>
      </c>
      <c r="S275" s="89" t="s">
        <v>91</v>
      </c>
      <c r="T275" s="88" t="s">
        <v>92</v>
      </c>
      <c r="U275" s="88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89</v>
      </c>
      <c r="O276" s="88">
        <v>120</v>
      </c>
      <c r="P276" s="91">
        <v>5731.2</v>
      </c>
      <c r="Q276" s="89" t="s">
        <v>90</v>
      </c>
      <c r="R276" s="89" t="s">
        <v>10</v>
      </c>
      <c r="S276" s="89" t="s">
        <v>82</v>
      </c>
      <c r="T276" s="88" t="s">
        <v>92</v>
      </c>
      <c r="U276" s="88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89</v>
      </c>
      <c r="O277" s="88">
        <v>120</v>
      </c>
      <c r="P277" s="92">
        <v>3.3</v>
      </c>
      <c r="Q277" s="89" t="s">
        <v>81</v>
      </c>
      <c r="R277" s="89" t="s">
        <v>10</v>
      </c>
      <c r="S277" s="89" t="s">
        <v>91</v>
      </c>
      <c r="T277" s="88" t="s">
        <v>92</v>
      </c>
      <c r="U277" s="88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46.5" thickBot="1">
      <c r="N278" s="3" t="s">
        <v>93</v>
      </c>
      <c r="O278" s="83" t="s">
        <v>17</v>
      </c>
      <c r="P278"/>
      <c r="Q278"/>
      <c r="R278"/>
      <c r="S278"/>
      <c r="T278"/>
      <c r="U278"/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93</v>
      </c>
      <c r="O279" s="94" t="s">
        <v>13</v>
      </c>
      <c r="P279" s="94" t="s">
        <v>14</v>
      </c>
      <c r="Q279" s="94" t="s">
        <v>3</v>
      </c>
      <c r="R279" s="94" t="s">
        <v>4</v>
      </c>
      <c r="S279" s="94" t="s">
        <v>5</v>
      </c>
      <c r="T279" s="94" t="s">
        <v>15</v>
      </c>
      <c r="U279" s="94" t="s">
        <v>16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29.25" thickBot="1">
      <c r="N280" s="3" t="s">
        <v>93</v>
      </c>
      <c r="O280" s="84" t="s">
        <v>98</v>
      </c>
      <c r="P280" s="87">
        <v>340</v>
      </c>
      <c r="Q280" s="85" t="s">
        <v>96</v>
      </c>
      <c r="R280" s="85" t="s">
        <v>97</v>
      </c>
      <c r="S280" s="85" t="s">
        <v>91</v>
      </c>
      <c r="T280" s="84" t="s">
        <v>99</v>
      </c>
      <c r="U280" s="84" t="s">
        <v>85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29.25" thickBot="1">
      <c r="N281" s="3" t="s">
        <v>93</v>
      </c>
      <c r="O281" s="88" t="s">
        <v>98</v>
      </c>
      <c r="P281" s="92">
        <v>340</v>
      </c>
      <c r="Q281" s="89" t="s">
        <v>96</v>
      </c>
      <c r="R281" s="89" t="s">
        <v>97</v>
      </c>
      <c r="S281" s="89" t="s">
        <v>91</v>
      </c>
      <c r="T281" s="88" t="s">
        <v>100</v>
      </c>
      <c r="U281" s="88" t="s">
        <v>85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29.25" thickBot="1">
      <c r="N282" s="3" t="s">
        <v>93</v>
      </c>
      <c r="O282" s="88" t="s">
        <v>98</v>
      </c>
      <c r="P282" s="92">
        <v>340</v>
      </c>
      <c r="Q282" s="89" t="s">
        <v>96</v>
      </c>
      <c r="R282" s="89" t="s">
        <v>97</v>
      </c>
      <c r="S282" s="89" t="s">
        <v>91</v>
      </c>
      <c r="T282" s="88" t="s">
        <v>101</v>
      </c>
      <c r="U282" s="88" t="s">
        <v>85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29.25" thickBot="1">
      <c r="N283" s="3" t="s">
        <v>93</v>
      </c>
      <c r="O283" s="88" t="s">
        <v>98</v>
      </c>
      <c r="P283" s="92">
        <v>340</v>
      </c>
      <c r="Q283" s="89" t="s">
        <v>96</v>
      </c>
      <c r="R283" s="89" t="s">
        <v>97</v>
      </c>
      <c r="S283" s="89" t="s">
        <v>91</v>
      </c>
      <c r="T283" s="88" t="s">
        <v>102</v>
      </c>
      <c r="U283" s="88" t="s">
        <v>85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29.25" thickBot="1">
      <c r="N284" s="3" t="s">
        <v>93</v>
      </c>
      <c r="O284" s="88" t="s">
        <v>98</v>
      </c>
      <c r="P284" s="92">
        <v>340</v>
      </c>
      <c r="Q284" s="89" t="s">
        <v>96</v>
      </c>
      <c r="R284" s="89" t="s">
        <v>97</v>
      </c>
      <c r="S284" s="89" t="s">
        <v>91</v>
      </c>
      <c r="T284" s="88" t="s">
        <v>103</v>
      </c>
      <c r="U284" s="88" t="s">
        <v>85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29.25" thickBot="1">
      <c r="N285" s="3" t="s">
        <v>93</v>
      </c>
      <c r="O285" s="88" t="s">
        <v>98</v>
      </c>
      <c r="P285" s="92">
        <v>340</v>
      </c>
      <c r="Q285" s="89" t="s">
        <v>96</v>
      </c>
      <c r="R285" s="89" t="s">
        <v>97</v>
      </c>
      <c r="S285" s="89" t="s">
        <v>91</v>
      </c>
      <c r="T285" s="88" t="s">
        <v>104</v>
      </c>
      <c r="U285" s="88" t="s">
        <v>85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29.25" thickBot="1">
      <c r="N286" s="3" t="s">
        <v>93</v>
      </c>
      <c r="O286" s="88" t="s">
        <v>98</v>
      </c>
      <c r="P286" s="92">
        <v>340</v>
      </c>
      <c r="Q286" s="89" t="s">
        <v>96</v>
      </c>
      <c r="R286" s="89" t="s">
        <v>97</v>
      </c>
      <c r="S286" s="89" t="s">
        <v>91</v>
      </c>
      <c r="T286" s="88" t="s">
        <v>105</v>
      </c>
      <c r="U286" s="88" t="s">
        <v>85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29.25" thickBot="1">
      <c r="N287" s="3" t="s">
        <v>93</v>
      </c>
      <c r="O287" s="88" t="s">
        <v>98</v>
      </c>
      <c r="P287" s="92">
        <v>340</v>
      </c>
      <c r="Q287" s="89" t="s">
        <v>96</v>
      </c>
      <c r="R287" s="89" t="s">
        <v>97</v>
      </c>
      <c r="S287" s="89" t="s">
        <v>91</v>
      </c>
      <c r="T287" s="88" t="s">
        <v>106</v>
      </c>
      <c r="U287" s="88" t="s">
        <v>85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29.25" thickBot="1">
      <c r="N288" s="3" t="s">
        <v>93</v>
      </c>
      <c r="O288" s="88" t="s">
        <v>98</v>
      </c>
      <c r="P288" s="92">
        <v>340</v>
      </c>
      <c r="Q288" s="89" t="s">
        <v>96</v>
      </c>
      <c r="R288" s="89" t="s">
        <v>97</v>
      </c>
      <c r="S288" s="89" t="s">
        <v>91</v>
      </c>
      <c r="T288" s="88" t="s">
        <v>107</v>
      </c>
      <c r="U288" s="88" t="s">
        <v>85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29.25" thickBot="1">
      <c r="N289" s="3" t="s">
        <v>93</v>
      </c>
      <c r="O289" s="88" t="s">
        <v>98</v>
      </c>
      <c r="P289" s="92">
        <v>340</v>
      </c>
      <c r="Q289" s="89" t="s">
        <v>96</v>
      </c>
      <c r="R289" s="89" t="s">
        <v>97</v>
      </c>
      <c r="S289" s="89" t="s">
        <v>91</v>
      </c>
      <c r="T289" s="88" t="s">
        <v>108</v>
      </c>
      <c r="U289" s="88" t="s">
        <v>85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29.25" thickBot="1">
      <c r="N290" s="3" t="s">
        <v>93</v>
      </c>
      <c r="O290" s="88" t="s">
        <v>98</v>
      </c>
      <c r="P290" s="92">
        <v>340</v>
      </c>
      <c r="Q290" s="89" t="s">
        <v>96</v>
      </c>
      <c r="R290" s="89" t="s">
        <v>97</v>
      </c>
      <c r="S290" s="89" t="s">
        <v>91</v>
      </c>
      <c r="T290" s="88" t="s">
        <v>109</v>
      </c>
      <c r="U290" s="88" t="s">
        <v>85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29.25" thickBot="1">
      <c r="N291" s="3" t="s">
        <v>93</v>
      </c>
      <c r="O291" s="88" t="s">
        <v>98</v>
      </c>
      <c r="P291" s="92">
        <v>340</v>
      </c>
      <c r="Q291" s="89" t="s">
        <v>96</v>
      </c>
      <c r="R291" s="89" t="s">
        <v>97</v>
      </c>
      <c r="S291" s="89" t="s">
        <v>91</v>
      </c>
      <c r="T291" s="88" t="s">
        <v>110</v>
      </c>
      <c r="U291" s="88" t="s">
        <v>85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29.25" thickBot="1">
      <c r="N292" s="3" t="s">
        <v>93</v>
      </c>
      <c r="O292" s="88" t="s">
        <v>98</v>
      </c>
      <c r="P292" s="92">
        <v>340</v>
      </c>
      <c r="Q292" s="89" t="s">
        <v>96</v>
      </c>
      <c r="R292" s="89" t="s">
        <v>97</v>
      </c>
      <c r="S292" s="89" t="s">
        <v>91</v>
      </c>
      <c r="T292" s="88" t="s">
        <v>111</v>
      </c>
      <c r="U292" s="88" t="s">
        <v>85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29.25" thickBot="1">
      <c r="N293" s="3" t="s">
        <v>93</v>
      </c>
      <c r="O293" s="88" t="s">
        <v>98</v>
      </c>
      <c r="P293" s="92">
        <v>340</v>
      </c>
      <c r="Q293" s="89" t="s">
        <v>96</v>
      </c>
      <c r="R293" s="89" t="s">
        <v>97</v>
      </c>
      <c r="S293" s="89" t="s">
        <v>91</v>
      </c>
      <c r="T293" s="88" t="s">
        <v>112</v>
      </c>
      <c r="U293" s="88" t="s">
        <v>85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29.25" thickBot="1">
      <c r="N294" s="3" t="s">
        <v>93</v>
      </c>
      <c r="O294" s="88" t="s">
        <v>98</v>
      </c>
      <c r="P294" s="92">
        <v>340</v>
      </c>
      <c r="Q294" s="89" t="s">
        <v>96</v>
      </c>
      <c r="R294" s="89" t="s">
        <v>97</v>
      </c>
      <c r="S294" s="89" t="s">
        <v>91</v>
      </c>
      <c r="T294" s="88" t="s">
        <v>113</v>
      </c>
      <c r="U294" s="88" t="s">
        <v>85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29.25" thickBot="1">
      <c r="N295" s="3" t="s">
        <v>93</v>
      </c>
      <c r="O295" s="88" t="s">
        <v>98</v>
      </c>
      <c r="P295" s="92">
        <v>340</v>
      </c>
      <c r="Q295" s="89" t="s">
        <v>96</v>
      </c>
      <c r="R295" s="89" t="s">
        <v>97</v>
      </c>
      <c r="S295" s="89" t="s">
        <v>91</v>
      </c>
      <c r="T295" s="88" t="s">
        <v>114</v>
      </c>
      <c r="U295" s="88" t="s">
        <v>85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29.25" thickBot="1">
      <c r="N296" s="3" t="s">
        <v>93</v>
      </c>
      <c r="O296" s="88" t="s">
        <v>98</v>
      </c>
      <c r="P296" s="92">
        <v>340</v>
      </c>
      <c r="Q296" s="89" t="s">
        <v>96</v>
      </c>
      <c r="R296" s="89" t="s">
        <v>97</v>
      </c>
      <c r="S296" s="89" t="s">
        <v>91</v>
      </c>
      <c r="T296" s="88" t="s">
        <v>115</v>
      </c>
      <c r="U296" s="88" t="s">
        <v>85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29.25" thickBot="1">
      <c r="N297" s="3" t="s">
        <v>93</v>
      </c>
      <c r="O297" s="88" t="s">
        <v>98</v>
      </c>
      <c r="P297" s="92">
        <v>340</v>
      </c>
      <c r="Q297" s="89" t="s">
        <v>96</v>
      </c>
      <c r="R297" s="89" t="s">
        <v>97</v>
      </c>
      <c r="S297" s="89" t="s">
        <v>91</v>
      </c>
      <c r="T297" s="88" t="s">
        <v>116</v>
      </c>
      <c r="U297" s="88" t="s">
        <v>85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29.25" thickBot="1">
      <c r="N298" s="3" t="s">
        <v>93</v>
      </c>
      <c r="O298" s="88" t="s">
        <v>98</v>
      </c>
      <c r="P298" s="92">
        <v>340</v>
      </c>
      <c r="Q298" s="89" t="s">
        <v>96</v>
      </c>
      <c r="R298" s="89" t="s">
        <v>97</v>
      </c>
      <c r="S298" s="89" t="s">
        <v>91</v>
      </c>
      <c r="T298" s="88" t="s">
        <v>117</v>
      </c>
      <c r="U298" s="88" t="s">
        <v>85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29.25" thickBot="1">
      <c r="N299" s="3" t="s">
        <v>93</v>
      </c>
      <c r="O299" s="88" t="s">
        <v>98</v>
      </c>
      <c r="P299" s="92">
        <v>340</v>
      </c>
      <c r="Q299" s="89" t="s">
        <v>96</v>
      </c>
      <c r="R299" s="89" t="s">
        <v>97</v>
      </c>
      <c r="S299" s="89" t="s">
        <v>91</v>
      </c>
      <c r="T299" s="88" t="s">
        <v>118</v>
      </c>
      <c r="U299" s="88" t="s">
        <v>85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29.25" thickBot="1">
      <c r="N300" s="3" t="s">
        <v>93</v>
      </c>
      <c r="O300" s="88" t="s">
        <v>98</v>
      </c>
      <c r="P300" s="92">
        <v>340</v>
      </c>
      <c r="Q300" s="89" t="s">
        <v>96</v>
      </c>
      <c r="R300" s="89" t="s">
        <v>97</v>
      </c>
      <c r="S300" s="89" t="s">
        <v>91</v>
      </c>
      <c r="T300" s="88" t="s">
        <v>119</v>
      </c>
      <c r="U300" s="88" t="s">
        <v>85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29.25" thickBot="1">
      <c r="N301" s="3" t="s">
        <v>93</v>
      </c>
      <c r="O301" s="88" t="s">
        <v>98</v>
      </c>
      <c r="P301" s="92">
        <v>340</v>
      </c>
      <c r="Q301" s="89" t="s">
        <v>96</v>
      </c>
      <c r="R301" s="89" t="s">
        <v>97</v>
      </c>
      <c r="S301" s="89" t="s">
        <v>91</v>
      </c>
      <c r="T301" s="88" t="s">
        <v>120</v>
      </c>
      <c r="U301" s="88" t="s">
        <v>85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29.25" thickBot="1">
      <c r="N302" s="3" t="s">
        <v>93</v>
      </c>
      <c r="O302" s="88" t="s">
        <v>98</v>
      </c>
      <c r="P302" s="92">
        <v>340</v>
      </c>
      <c r="Q302" s="89" t="s">
        <v>96</v>
      </c>
      <c r="R302" s="89" t="s">
        <v>97</v>
      </c>
      <c r="S302" s="89" t="s">
        <v>91</v>
      </c>
      <c r="T302" s="88" t="s">
        <v>121</v>
      </c>
      <c r="U302" s="88" t="s">
        <v>85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29.25" thickBot="1">
      <c r="N303" s="3" t="s">
        <v>93</v>
      </c>
      <c r="O303" s="88" t="s">
        <v>98</v>
      </c>
      <c r="P303" s="92">
        <v>340</v>
      </c>
      <c r="Q303" s="89" t="s">
        <v>96</v>
      </c>
      <c r="R303" s="89" t="s">
        <v>97</v>
      </c>
      <c r="S303" s="89" t="s">
        <v>91</v>
      </c>
      <c r="T303" s="88" t="s">
        <v>122</v>
      </c>
      <c r="U303" s="88" t="s">
        <v>85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29.25" thickBot="1">
      <c r="N304" s="3" t="s">
        <v>93</v>
      </c>
      <c r="O304" s="88" t="s">
        <v>98</v>
      </c>
      <c r="P304" s="92">
        <v>340</v>
      </c>
      <c r="Q304" s="89" t="s">
        <v>96</v>
      </c>
      <c r="R304" s="89" t="s">
        <v>97</v>
      </c>
      <c r="S304" s="89" t="s">
        <v>91</v>
      </c>
      <c r="T304" s="88" t="s">
        <v>123</v>
      </c>
      <c r="U304" s="88" t="s">
        <v>85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29.25" thickBot="1">
      <c r="N305" s="3" t="s">
        <v>93</v>
      </c>
      <c r="O305" s="88" t="s">
        <v>98</v>
      </c>
      <c r="P305" s="92">
        <v>340</v>
      </c>
      <c r="Q305" s="89" t="s">
        <v>96</v>
      </c>
      <c r="R305" s="89" t="s">
        <v>97</v>
      </c>
      <c r="S305" s="89" t="s">
        <v>91</v>
      </c>
      <c r="T305" s="88" t="s">
        <v>124</v>
      </c>
      <c r="U305" s="88" t="s">
        <v>85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29.25" thickBot="1">
      <c r="N306" s="3" t="s">
        <v>93</v>
      </c>
      <c r="O306" s="88" t="s">
        <v>98</v>
      </c>
      <c r="P306" s="92">
        <v>340</v>
      </c>
      <c r="Q306" s="89" t="s">
        <v>96</v>
      </c>
      <c r="R306" s="89" t="s">
        <v>97</v>
      </c>
      <c r="S306" s="89" t="s">
        <v>91</v>
      </c>
      <c r="T306" s="88" t="s">
        <v>125</v>
      </c>
      <c r="U306" s="88" t="s">
        <v>85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93</v>
      </c>
      <c r="O307" s="88" t="s">
        <v>98</v>
      </c>
      <c r="P307" s="92">
        <v>340</v>
      </c>
      <c r="Q307" s="89" t="s">
        <v>94</v>
      </c>
      <c r="R307" s="89" t="s">
        <v>10</v>
      </c>
      <c r="S307" s="89" t="s">
        <v>91</v>
      </c>
      <c r="T307" s="88" t="s">
        <v>126</v>
      </c>
      <c r="U307" s="88" t="s">
        <v>85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46.5" thickBot="1">
      <c r="N309" s="3" t="s">
        <v>127</v>
      </c>
      <c r="O309" s="109" t="s">
        <v>17</v>
      </c>
      <c r="P309"/>
      <c r="Q309"/>
      <c r="R309"/>
      <c r="S309"/>
      <c r="T309"/>
      <c r="U309"/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127</v>
      </c>
      <c r="O310" s="94" t="s">
        <v>13</v>
      </c>
      <c r="P310" s="94" t="s">
        <v>14</v>
      </c>
      <c r="Q310" s="94" t="s">
        <v>3</v>
      </c>
      <c r="R310" s="94" t="s">
        <v>4</v>
      </c>
      <c r="S310" s="94" t="s">
        <v>5</v>
      </c>
      <c r="T310" s="94" t="s">
        <v>15</v>
      </c>
      <c r="U310" s="94" t="s">
        <v>16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127</v>
      </c>
      <c r="O311" s="84" t="s">
        <v>129</v>
      </c>
      <c r="P311" s="93">
        <v>23685.53</v>
      </c>
      <c r="Q311" s="85" t="s">
        <v>90</v>
      </c>
      <c r="R311" s="85" t="s">
        <v>10</v>
      </c>
      <c r="S311" s="85" t="s">
        <v>10</v>
      </c>
      <c r="T311" s="84" t="s">
        <v>130</v>
      </c>
      <c r="U311" s="84" t="s">
        <v>85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127</v>
      </c>
      <c r="O312" s="88">
        <v>1</v>
      </c>
      <c r="P312" s="91">
        <v>22979.86</v>
      </c>
      <c r="Q312" s="89" t="s">
        <v>90</v>
      </c>
      <c r="R312" s="89" t="s">
        <v>10</v>
      </c>
      <c r="S312" s="89" t="s">
        <v>10</v>
      </c>
      <c r="T312" s="88" t="s">
        <v>130</v>
      </c>
      <c r="U312" s="88" t="s">
        <v>86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127</v>
      </c>
      <c r="O313" s="88">
        <v>2</v>
      </c>
      <c r="P313" s="91">
        <v>23678.45</v>
      </c>
      <c r="Q313" s="89" t="s">
        <v>90</v>
      </c>
      <c r="R313" s="89" t="s">
        <v>10</v>
      </c>
      <c r="S313" s="89" t="s">
        <v>10</v>
      </c>
      <c r="T313" s="88" t="s">
        <v>130</v>
      </c>
      <c r="U313" s="88" t="s">
        <v>86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127</v>
      </c>
      <c r="O314" s="88">
        <v>3</v>
      </c>
      <c r="P314" s="91">
        <v>24398.28</v>
      </c>
      <c r="Q314" s="89" t="s">
        <v>90</v>
      </c>
      <c r="R314" s="89" t="s">
        <v>10</v>
      </c>
      <c r="S314" s="89" t="s">
        <v>10</v>
      </c>
      <c r="T314" s="88" t="s">
        <v>130</v>
      </c>
      <c r="U314" s="88" t="s">
        <v>86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85" activePane="bottomLeft" state="frozen"/>
      <selection activeCell="B1" sqref="B1"/>
      <selection pane="bottomLeft" activeCell="F106" sqref="F106"/>
    </sheetView>
  </sheetViews>
  <sheetFormatPr baseColWidth="10" defaultRowHeight="15"/>
  <cols>
    <col min="1" max="1" width="12.7109375" style="11" hidden="1" customWidth="1"/>
    <col min="2" max="4" width="11.42578125" style="3"/>
    <col min="5" max="5" width="13.28515625" style="3" customWidth="1"/>
    <col min="6" max="6" width="13.7109375" style="3" customWidth="1"/>
    <col min="7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6"/>
  </cols>
  <sheetData>
    <row r="1" spans="1:14" ht="15.75" thickBot="1">
      <c r="C1" s="149" t="s">
        <v>30</v>
      </c>
      <c r="D1" s="149"/>
      <c r="E1" s="149"/>
      <c r="F1" s="149"/>
      <c r="G1" s="149"/>
      <c r="H1" s="149"/>
      <c r="K1" s="69">
        <f>'Resumen Mail'!B7</f>
        <v>44805</v>
      </c>
      <c r="L1"/>
    </row>
    <row r="2" spans="1:14" ht="25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27" hidden="1" customHeight="1" thickBot="1">
      <c r="A3" s="11" t="str">
        <f>B3&amp;" "&amp;IF(C3="",C2,C3)</f>
        <v>O030524 Cuota N°</v>
      </c>
      <c r="B3" s="3" t="s">
        <v>75</v>
      </c>
      <c r="C3" s="97" t="s">
        <v>19</v>
      </c>
      <c r="D3" s="97" t="s">
        <v>20</v>
      </c>
      <c r="E3" s="97" t="s">
        <v>21</v>
      </c>
      <c r="F3" s="97" t="s">
        <v>22</v>
      </c>
      <c r="G3" s="97" t="s">
        <v>23</v>
      </c>
      <c r="H3" s="97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7" t="str">
        <f>IF(D3=0,D2,D3)</f>
        <v>Capital($)</v>
      </c>
    </row>
    <row r="4" spans="1:14" ht="25.5" hidden="1" customHeight="1" thickBot="1">
      <c r="A4" s="11" t="str">
        <f t="shared" ref="A4:A41" si="1">B4&amp;" "&amp;IF(C4="",C3,C4)</f>
        <v>O030524 Pago a Cuenta</v>
      </c>
      <c r="B4" s="3" t="s">
        <v>75</v>
      </c>
      <c r="C4" s="105" t="s">
        <v>83</v>
      </c>
      <c r="D4" s="106">
        <v>1000</v>
      </c>
      <c r="E4" s="107">
        <v>984.31</v>
      </c>
      <c r="F4" s="107" t="s">
        <v>88</v>
      </c>
      <c r="G4" s="106">
        <v>1984.31</v>
      </c>
      <c r="H4" s="108">
        <v>44132</v>
      </c>
      <c r="I4" s="42">
        <v>44132</v>
      </c>
      <c r="J4" s="30">
        <f t="shared" si="0"/>
        <v>44105</v>
      </c>
      <c r="L4" s="11" t="str">
        <f>IF(I4&lt;&gt;"",IF(SUMIF(Planes!BA:BA,'Control de pagos'!A4,Planes!BC:BC)=0,"",SUMIF(Planes!BA:BA,'Control de pagos'!A4,Planes!BC:BC)),"")</f>
        <v/>
      </c>
      <c r="N4" s="67">
        <f t="shared" ref="N4:N67" si="2">IF(D4=0,D3,D4)</f>
        <v>1000</v>
      </c>
    </row>
    <row r="5" spans="1:14" ht="15.75" hidden="1" thickBot="1">
      <c r="A5" s="11" t="str">
        <f t="shared" si="1"/>
        <v>O030524 1</v>
      </c>
      <c r="B5" s="3" t="s">
        <v>75</v>
      </c>
      <c r="C5" s="157">
        <v>1</v>
      </c>
      <c r="D5" s="159">
        <v>1552.44</v>
      </c>
      <c r="E5" s="107">
        <v>49.68</v>
      </c>
      <c r="F5" s="107" t="s">
        <v>88</v>
      </c>
      <c r="G5" s="106">
        <v>1602.12</v>
      </c>
      <c r="H5" s="108">
        <v>44181</v>
      </c>
      <c r="I5" s="42">
        <v>44181</v>
      </c>
      <c r="J5" s="30">
        <f t="shared" si="0"/>
        <v>44166</v>
      </c>
      <c r="L5" s="11" t="str">
        <f>IF(I5&lt;&gt;"",IF(SUMIF(Planes!BA:BA,'Control de pagos'!A5,Planes!BC:BC)=0,"",SUMIF(Planes!BA:BA,'Control de pagos'!A5,Planes!BC:BC)),"")</f>
        <v/>
      </c>
      <c r="N5" s="67">
        <f t="shared" si="2"/>
        <v>1552.44</v>
      </c>
    </row>
    <row r="6" spans="1:14" ht="15.75" hidden="1" thickBot="1">
      <c r="A6" s="11" t="str">
        <f t="shared" si="1"/>
        <v>O030524 1</v>
      </c>
      <c r="B6" s="3" t="s">
        <v>75</v>
      </c>
      <c r="C6" s="158"/>
      <c r="D6" s="160"/>
      <c r="E6" s="96">
        <v>49.68</v>
      </c>
      <c r="F6" s="96">
        <v>16.13</v>
      </c>
      <c r="G6" s="95">
        <v>1618.25</v>
      </c>
      <c r="H6" s="98">
        <v>44191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7">
        <f t="shared" si="2"/>
        <v>1552.44</v>
      </c>
    </row>
    <row r="7" spans="1:14" ht="15.75" hidden="1" thickBot="1">
      <c r="A7" s="11" t="str">
        <f t="shared" si="1"/>
        <v>O030524 2</v>
      </c>
      <c r="B7" s="3" t="s">
        <v>75</v>
      </c>
      <c r="C7" s="157">
        <v>2</v>
      </c>
      <c r="D7" s="159">
        <v>1552.44</v>
      </c>
      <c r="E7" s="107">
        <v>81.760000000000005</v>
      </c>
      <c r="F7" s="107" t="s">
        <v>88</v>
      </c>
      <c r="G7" s="106">
        <v>1634.2</v>
      </c>
      <c r="H7" s="108">
        <v>44212</v>
      </c>
      <c r="I7" s="42">
        <v>44212</v>
      </c>
      <c r="J7" s="30">
        <f t="shared" si="0"/>
        <v>44197</v>
      </c>
      <c r="L7" s="11" t="str">
        <f>IF(I7&lt;&gt;"",IF(SUMIF(Planes!BA:BA,'Control de pagos'!A7,Planes!BC:BC)=0,"",SUMIF(Planes!BA:BA,'Control de pagos'!A7,Planes!BC:BC)),"")</f>
        <v/>
      </c>
      <c r="N7" s="67">
        <f t="shared" si="2"/>
        <v>1552.44</v>
      </c>
    </row>
    <row r="8" spans="1:14" ht="15.75" hidden="1" thickBot="1">
      <c r="A8" s="11" t="str">
        <f t="shared" si="1"/>
        <v>O030524 2</v>
      </c>
      <c r="B8" s="3" t="s">
        <v>75</v>
      </c>
      <c r="C8" s="158"/>
      <c r="D8" s="160"/>
      <c r="E8" s="96">
        <v>81.760000000000005</v>
      </c>
      <c r="F8" s="96">
        <v>16.45</v>
      </c>
      <c r="G8" s="95">
        <v>1650.65</v>
      </c>
      <c r="H8" s="98">
        <v>44222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7">
        <f t="shared" si="2"/>
        <v>1552.44</v>
      </c>
    </row>
    <row r="9" spans="1:14" ht="15.75" hidden="1" thickBot="1">
      <c r="A9" s="11" t="str">
        <f t="shared" si="1"/>
        <v>O030524 3</v>
      </c>
      <c r="B9" s="3" t="s">
        <v>75</v>
      </c>
      <c r="C9" s="157">
        <v>3</v>
      </c>
      <c r="D9" s="159">
        <v>1552.44</v>
      </c>
      <c r="E9" s="107">
        <v>112.81</v>
      </c>
      <c r="F9" s="107" t="s">
        <v>88</v>
      </c>
      <c r="G9" s="106">
        <v>1665.25</v>
      </c>
      <c r="H9" s="108">
        <v>44243</v>
      </c>
      <c r="I9" s="42">
        <v>44243</v>
      </c>
      <c r="J9" s="30">
        <f t="shared" si="0"/>
        <v>44228</v>
      </c>
      <c r="L9" s="11" t="str">
        <f>IF(I9&lt;&gt;"",IF(SUMIF(Planes!BA:BA,'Control de pagos'!A9,Planes!BC:BC)=0,"",SUMIF(Planes!BA:BA,'Control de pagos'!A9,Planes!BC:BC)),"")</f>
        <v/>
      </c>
      <c r="N9" s="67">
        <f t="shared" si="2"/>
        <v>1552.44</v>
      </c>
    </row>
    <row r="10" spans="1:14" ht="15.75" hidden="1" thickBot="1">
      <c r="A10" s="11" t="str">
        <f t="shared" si="1"/>
        <v>O030524 3</v>
      </c>
      <c r="B10" s="3" t="s">
        <v>75</v>
      </c>
      <c r="C10" s="158"/>
      <c r="D10" s="160"/>
      <c r="E10" s="96">
        <v>112.81</v>
      </c>
      <c r="F10" s="96">
        <v>16.760000000000002</v>
      </c>
      <c r="G10" s="95">
        <v>1682.01</v>
      </c>
      <c r="H10" s="98">
        <v>44253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7">
        <f t="shared" si="2"/>
        <v>1552.44</v>
      </c>
    </row>
    <row r="11" spans="1:14" ht="15.75" hidden="1" thickBot="1">
      <c r="A11" s="11" t="str">
        <f t="shared" si="1"/>
        <v>O030524 4</v>
      </c>
      <c r="B11" s="3" t="s">
        <v>75</v>
      </c>
      <c r="C11" s="157">
        <v>4</v>
      </c>
      <c r="D11" s="159">
        <v>1552.44</v>
      </c>
      <c r="E11" s="107">
        <v>140.75</v>
      </c>
      <c r="F11" s="107" t="s">
        <v>88</v>
      </c>
      <c r="G11" s="106">
        <v>1693.19</v>
      </c>
      <c r="H11" s="108">
        <v>44271</v>
      </c>
      <c r="I11" s="42">
        <v>44271</v>
      </c>
      <c r="J11" s="30">
        <f t="shared" si="0"/>
        <v>44256</v>
      </c>
      <c r="L11" s="11" t="str">
        <f>IF(I11&lt;&gt;"",IF(SUMIF(Planes!BA:BA,'Control de pagos'!A11,Planes!BC:BC)=0,"",SUMIF(Planes!BA:BA,'Control de pagos'!A11,Planes!BC:BC)),"")</f>
        <v/>
      </c>
      <c r="N11" s="67">
        <f t="shared" si="2"/>
        <v>1552.44</v>
      </c>
    </row>
    <row r="12" spans="1:14" ht="15.75" hidden="1" thickBot="1">
      <c r="A12" s="11" t="str">
        <f t="shared" si="1"/>
        <v>O030524 4</v>
      </c>
      <c r="B12" s="3" t="s">
        <v>75</v>
      </c>
      <c r="C12" s="158"/>
      <c r="D12" s="160"/>
      <c r="E12" s="96">
        <v>140.75</v>
      </c>
      <c r="F12" s="96">
        <v>17.04</v>
      </c>
      <c r="G12" s="95">
        <v>1710.23</v>
      </c>
      <c r="H12" s="98">
        <v>44281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7">
        <f t="shared" si="2"/>
        <v>1552.44</v>
      </c>
    </row>
    <row r="13" spans="1:14" ht="15.75" hidden="1" thickBot="1">
      <c r="A13" s="11" t="str">
        <f t="shared" si="1"/>
        <v>O030524 5</v>
      </c>
      <c r="B13" s="3" t="s">
        <v>75</v>
      </c>
      <c r="C13" s="157">
        <v>5</v>
      </c>
      <c r="D13" s="159">
        <v>1552.44</v>
      </c>
      <c r="E13" s="107">
        <v>174.91</v>
      </c>
      <c r="F13" s="107" t="s">
        <v>88</v>
      </c>
      <c r="G13" s="106">
        <v>1727.35</v>
      </c>
      <c r="H13" s="108">
        <v>44302</v>
      </c>
      <c r="I13" s="42">
        <v>44302</v>
      </c>
      <c r="J13" s="30">
        <f t="shared" si="0"/>
        <v>44287</v>
      </c>
      <c r="L13" s="11" t="str">
        <f>IF(I13&lt;&gt;"",IF(SUMIF(Planes!BA:BA,'Control de pagos'!A13,Planes!BC:BC)=0,"",SUMIF(Planes!BA:BA,'Control de pagos'!A13,Planes!BC:BC)),"")</f>
        <v/>
      </c>
      <c r="N13" s="67">
        <f t="shared" si="2"/>
        <v>1552.44</v>
      </c>
    </row>
    <row r="14" spans="1:14" ht="15.75" hidden="1" thickBot="1">
      <c r="A14" s="11" t="str">
        <f t="shared" si="1"/>
        <v>O030524 5</v>
      </c>
      <c r="B14" s="3" t="s">
        <v>75</v>
      </c>
      <c r="C14" s="158"/>
      <c r="D14" s="160"/>
      <c r="E14" s="96">
        <v>174.91</v>
      </c>
      <c r="F14" s="96">
        <v>17.39</v>
      </c>
      <c r="G14" s="95">
        <v>1744.74</v>
      </c>
      <c r="H14" s="98">
        <v>44312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7">
        <f t="shared" si="2"/>
        <v>1552.44</v>
      </c>
    </row>
    <row r="15" spans="1:14" ht="15.75" hidden="1" thickBot="1">
      <c r="A15" s="11" t="str">
        <f t="shared" si="1"/>
        <v>O030524 6</v>
      </c>
      <c r="B15" s="3" t="s">
        <v>75</v>
      </c>
      <c r="C15" s="157">
        <v>6</v>
      </c>
      <c r="D15" s="159">
        <v>1552.44</v>
      </c>
      <c r="E15" s="107">
        <v>204.92</v>
      </c>
      <c r="F15" s="107" t="s">
        <v>88</v>
      </c>
      <c r="G15" s="106">
        <v>1757.36</v>
      </c>
      <c r="H15" s="108">
        <v>44332</v>
      </c>
      <c r="I15" s="42">
        <v>44332</v>
      </c>
      <c r="J15" s="30">
        <f t="shared" si="0"/>
        <v>44317</v>
      </c>
      <c r="L15" s="11" t="str">
        <f>IF(I15&lt;&gt;"",IF(SUMIF(Planes!BA:BA,'Control de pagos'!A15,Planes!BC:BC)=0,"",SUMIF(Planes!BA:BA,'Control de pagos'!A15,Planes!BC:BC)),"")</f>
        <v/>
      </c>
      <c r="N15" s="67">
        <f t="shared" si="2"/>
        <v>1552.44</v>
      </c>
    </row>
    <row r="16" spans="1:14" ht="15.75" hidden="1" thickBot="1">
      <c r="A16" s="11" t="str">
        <f t="shared" si="1"/>
        <v>O030524 6</v>
      </c>
      <c r="B16" s="3" t="s">
        <v>75</v>
      </c>
      <c r="C16" s="158"/>
      <c r="D16" s="160"/>
      <c r="E16" s="96">
        <v>204.92</v>
      </c>
      <c r="F16" s="96">
        <v>17.690000000000001</v>
      </c>
      <c r="G16" s="95">
        <v>1775.05</v>
      </c>
      <c r="H16" s="98">
        <v>44342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7">
        <f t="shared" si="2"/>
        <v>1552.44</v>
      </c>
    </row>
    <row r="17" spans="1:14" ht="15.75" hidden="1" thickBot="1">
      <c r="A17" s="11" t="str">
        <f t="shared" si="1"/>
        <v>O030524 7</v>
      </c>
      <c r="B17" s="3" t="s">
        <v>75</v>
      </c>
      <c r="C17" s="151">
        <v>7</v>
      </c>
      <c r="D17" s="153">
        <v>1552.44</v>
      </c>
      <c r="E17" s="113">
        <v>237.01</v>
      </c>
      <c r="F17" s="113" t="s">
        <v>88</v>
      </c>
      <c r="G17" s="114">
        <v>1789.45</v>
      </c>
      <c r="H17" s="112">
        <v>44363</v>
      </c>
      <c r="I17" s="42">
        <v>44363</v>
      </c>
      <c r="J17" s="30">
        <f t="shared" ref="J17:J80" si="3">IF(I17&lt;&gt;"",I17-DAY(I17)+1,IF(A16=A17,IF(I16&lt;&gt;"","-",""),IF(A17=A18,IF(I18&lt;&gt;"","-",""),"")))</f>
        <v>44348</v>
      </c>
      <c r="L17" s="11" t="str">
        <f>IF(I17&lt;&gt;"",IF(SUMIF(Planes!BA:BA,'Control de pagos'!A17,Planes!BC:BC)=0,"",SUMIF(Planes!BA:BA,'Control de pagos'!A17,Planes!BC:BC)),"")</f>
        <v/>
      </c>
      <c r="N17" s="67">
        <f t="shared" si="2"/>
        <v>1552.44</v>
      </c>
    </row>
    <row r="18" spans="1:14" ht="15.75" hidden="1" thickBot="1">
      <c r="A18" s="11" t="str">
        <f t="shared" si="1"/>
        <v>O030524 7</v>
      </c>
      <c r="B18" s="3" t="s">
        <v>75</v>
      </c>
      <c r="C18" s="152"/>
      <c r="D18" s="154"/>
      <c r="E18" s="96">
        <v>237.01</v>
      </c>
      <c r="F18" s="96">
        <v>18.010000000000002</v>
      </c>
      <c r="G18" s="95">
        <v>1807.46</v>
      </c>
      <c r="H18" s="98">
        <v>44373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7">
        <f t="shared" si="2"/>
        <v>1552.44</v>
      </c>
    </row>
    <row r="19" spans="1:14" ht="15.75" hidden="1" thickBot="1">
      <c r="A19" s="11" t="str">
        <f t="shared" si="1"/>
        <v>O030524 8</v>
      </c>
      <c r="B19" s="3" t="s">
        <v>75</v>
      </c>
      <c r="C19" s="157">
        <v>8</v>
      </c>
      <c r="D19" s="159">
        <v>1552.44</v>
      </c>
      <c r="E19" s="107">
        <v>267.02</v>
      </c>
      <c r="F19" s="107" t="s">
        <v>88</v>
      </c>
      <c r="G19" s="106">
        <v>1819.46</v>
      </c>
      <c r="H19" s="108">
        <v>44393</v>
      </c>
      <c r="I19" s="42">
        <v>44393</v>
      </c>
      <c r="J19" s="30">
        <f t="shared" si="3"/>
        <v>44378</v>
      </c>
      <c r="L19" s="11" t="str">
        <f>IF(I19&lt;&gt;"",IF(SUMIF(Planes!BA:BA,'Control de pagos'!A19,Planes!BC:BC)=0,"",SUMIF(Planes!BA:BA,'Control de pagos'!A19,Planes!BC:BC)),"")</f>
        <v/>
      </c>
      <c r="N19" s="67">
        <f t="shared" si="2"/>
        <v>1552.44</v>
      </c>
    </row>
    <row r="20" spans="1:14" ht="15.75" hidden="1" thickBot="1">
      <c r="A20" s="11" t="str">
        <f t="shared" si="1"/>
        <v>O030524 8</v>
      </c>
      <c r="B20" s="3" t="s">
        <v>75</v>
      </c>
      <c r="C20" s="158"/>
      <c r="D20" s="160"/>
      <c r="E20" s="96">
        <v>267.02</v>
      </c>
      <c r="F20" s="96">
        <v>18.32</v>
      </c>
      <c r="G20" s="95">
        <v>1837.78</v>
      </c>
      <c r="H20" s="98">
        <v>44403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7">
        <f t="shared" si="2"/>
        <v>1552.44</v>
      </c>
    </row>
    <row r="21" spans="1:14" ht="15.75" hidden="1" thickBot="1">
      <c r="A21" s="11" t="str">
        <f t="shared" si="1"/>
        <v>O030524 9</v>
      </c>
      <c r="B21" s="3" t="s">
        <v>75</v>
      </c>
      <c r="C21" s="151">
        <v>9</v>
      </c>
      <c r="D21" s="153">
        <v>1552.44</v>
      </c>
      <c r="E21" s="113">
        <v>299.10000000000002</v>
      </c>
      <c r="F21" s="113" t="s">
        <v>88</v>
      </c>
      <c r="G21" s="114">
        <v>1851.54</v>
      </c>
      <c r="H21" s="112">
        <v>44424</v>
      </c>
      <c r="I21" s="42">
        <v>44424</v>
      </c>
      <c r="J21" s="30">
        <f t="shared" si="3"/>
        <v>44409</v>
      </c>
      <c r="L21" s="11" t="str">
        <f>IF(I21&lt;&gt;"",IF(SUMIF(Planes!BA:BA,'Control de pagos'!A21,Planes!BC:BC)=0,"",SUMIF(Planes!BA:BA,'Control de pagos'!A21,Planes!BC:BC)),"")</f>
        <v/>
      </c>
      <c r="N21" s="67">
        <f t="shared" si="2"/>
        <v>1552.44</v>
      </c>
    </row>
    <row r="22" spans="1:14" ht="15.75" hidden="1" thickBot="1">
      <c r="A22" s="11" t="str">
        <f t="shared" si="1"/>
        <v>O030524 9</v>
      </c>
      <c r="B22" s="3" t="s">
        <v>75</v>
      </c>
      <c r="C22" s="152"/>
      <c r="D22" s="154"/>
      <c r="E22" s="96">
        <v>299.10000000000002</v>
      </c>
      <c r="F22" s="96">
        <v>18.64</v>
      </c>
      <c r="G22" s="95">
        <v>1870.18</v>
      </c>
      <c r="H22" s="98">
        <v>44434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7">
        <f t="shared" si="2"/>
        <v>1552.44</v>
      </c>
    </row>
    <row r="23" spans="1:14" ht="15.75" hidden="1" thickBot="1">
      <c r="A23" s="11" t="str">
        <f t="shared" si="1"/>
        <v>O030524 10</v>
      </c>
      <c r="B23" s="3" t="s">
        <v>75</v>
      </c>
      <c r="C23" s="157">
        <v>10</v>
      </c>
      <c r="D23" s="159">
        <v>1552.44</v>
      </c>
      <c r="E23" s="115">
        <v>330.15</v>
      </c>
      <c r="F23" s="115" t="s">
        <v>88</v>
      </c>
      <c r="G23" s="116">
        <v>1882.59</v>
      </c>
      <c r="H23" s="108">
        <v>44455</v>
      </c>
      <c r="I23" s="42">
        <v>44455</v>
      </c>
      <c r="J23" s="30">
        <f t="shared" si="3"/>
        <v>44440</v>
      </c>
      <c r="L23" s="11" t="str">
        <f>IF(I23&lt;&gt;"",IF(SUMIF(Planes!BA:BA,'Control de pagos'!A23,Planes!BC:BC)=0,"",SUMIF(Planes!BA:BA,'Control de pagos'!A23,Planes!BC:BC)),"")</f>
        <v/>
      </c>
      <c r="N23" s="67">
        <f t="shared" si="2"/>
        <v>1552.44</v>
      </c>
    </row>
    <row r="24" spans="1:14" ht="15.75" hidden="1" thickBot="1">
      <c r="A24" s="11" t="str">
        <f t="shared" si="1"/>
        <v>O030524 10</v>
      </c>
      <c r="B24" s="3" t="s">
        <v>75</v>
      </c>
      <c r="C24" s="158"/>
      <c r="D24" s="160"/>
      <c r="E24" s="96">
        <v>330.15</v>
      </c>
      <c r="F24" s="96">
        <v>18.95</v>
      </c>
      <c r="G24" s="95">
        <v>1901.54</v>
      </c>
      <c r="H24" s="98">
        <v>44465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7">
        <f t="shared" si="2"/>
        <v>1552.44</v>
      </c>
    </row>
    <row r="25" spans="1:14" ht="15.75" hidden="1" thickBot="1">
      <c r="A25" s="11" t="str">
        <f t="shared" si="1"/>
        <v>O030524 11</v>
      </c>
      <c r="B25" s="3" t="s">
        <v>75</v>
      </c>
      <c r="C25" s="157">
        <v>11</v>
      </c>
      <c r="D25" s="159">
        <v>1552.44</v>
      </c>
      <c r="E25" s="115">
        <v>360.17</v>
      </c>
      <c r="F25" s="115" t="s">
        <v>88</v>
      </c>
      <c r="G25" s="116">
        <v>1912.61</v>
      </c>
      <c r="H25" s="108">
        <v>44485</v>
      </c>
      <c r="I25" s="42">
        <v>44485</v>
      </c>
      <c r="J25" s="30">
        <f t="shared" si="3"/>
        <v>44470</v>
      </c>
      <c r="L25" s="11" t="str">
        <f>IF(I25&lt;&gt;"",IF(SUMIF(Planes!BA:BA,'Control de pagos'!A25,Planes!BC:BC)=0,"",SUMIF(Planes!BA:BA,'Control de pagos'!A25,Planes!BC:BC)),"")</f>
        <v/>
      </c>
      <c r="N25" s="67">
        <f t="shared" si="2"/>
        <v>1552.44</v>
      </c>
    </row>
    <row r="26" spans="1:14" ht="15.75" hidden="1" thickBot="1">
      <c r="A26" s="11" t="str">
        <f t="shared" si="1"/>
        <v>O030524 11</v>
      </c>
      <c r="B26" s="3" t="s">
        <v>75</v>
      </c>
      <c r="C26" s="158"/>
      <c r="D26" s="160"/>
      <c r="E26" s="96">
        <v>360.17</v>
      </c>
      <c r="F26" s="96">
        <v>19.25</v>
      </c>
      <c r="G26" s="95">
        <v>1931.86</v>
      </c>
      <c r="H26" s="98">
        <v>44495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7">
        <f t="shared" si="2"/>
        <v>1552.44</v>
      </c>
    </row>
    <row r="27" spans="1:14" ht="15.75" hidden="1" thickBot="1">
      <c r="A27" s="11" t="str">
        <f t="shared" si="1"/>
        <v>O030524 12</v>
      </c>
      <c r="B27" s="3" t="s">
        <v>75</v>
      </c>
      <c r="C27" s="157">
        <v>12</v>
      </c>
      <c r="D27" s="159">
        <v>1552.44</v>
      </c>
      <c r="E27" s="115">
        <v>392.25</v>
      </c>
      <c r="F27" s="115" t="s">
        <v>88</v>
      </c>
      <c r="G27" s="116">
        <v>1944.69</v>
      </c>
      <c r="H27" s="108">
        <v>44516</v>
      </c>
      <c r="I27" s="42">
        <v>44516</v>
      </c>
      <c r="J27" s="30">
        <f t="shared" si="3"/>
        <v>44501</v>
      </c>
      <c r="L27" s="11" t="str">
        <f>IF(I27&lt;&gt;"",IF(SUMIF(Planes!BA:BA,'Control de pagos'!A27,Planes!BC:BC)=0,"",SUMIF(Planes!BA:BA,'Control de pagos'!A27,Planes!BC:BC)),"")</f>
        <v/>
      </c>
      <c r="N27" s="67">
        <f t="shared" si="2"/>
        <v>1552.44</v>
      </c>
    </row>
    <row r="28" spans="1:14" ht="15.75" hidden="1" thickBot="1">
      <c r="A28" s="11" t="str">
        <f t="shared" si="1"/>
        <v>O030524 12</v>
      </c>
      <c r="B28" s="3" t="s">
        <v>75</v>
      </c>
      <c r="C28" s="158"/>
      <c r="D28" s="160"/>
      <c r="E28" s="96">
        <v>392.25</v>
      </c>
      <c r="F28" s="96">
        <v>19.579999999999998</v>
      </c>
      <c r="G28" s="95">
        <v>1964.27</v>
      </c>
      <c r="H28" s="98">
        <v>44526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7">
        <f t="shared" si="2"/>
        <v>1552.44</v>
      </c>
    </row>
    <row r="29" spans="1:14" ht="15.75" hidden="1" thickBot="1">
      <c r="A29" s="11" t="str">
        <f t="shared" si="1"/>
        <v>O030524 13</v>
      </c>
      <c r="B29" s="3" t="s">
        <v>75</v>
      </c>
      <c r="C29" s="157">
        <v>13</v>
      </c>
      <c r="D29" s="159">
        <v>1552.44</v>
      </c>
      <c r="E29" s="115">
        <v>422.26</v>
      </c>
      <c r="F29" s="115" t="s">
        <v>88</v>
      </c>
      <c r="G29" s="116">
        <v>1974.7</v>
      </c>
      <c r="H29" s="108">
        <v>44546</v>
      </c>
      <c r="I29" s="42">
        <v>44546</v>
      </c>
      <c r="J29" s="30">
        <f t="shared" si="3"/>
        <v>44531</v>
      </c>
      <c r="L29" s="11" t="str">
        <f>IF(I29&lt;&gt;"",IF(SUMIF(Planes!BA:BA,'Control de pagos'!A29,Planes!BC:BC)=0,"",SUMIF(Planes!BA:BA,'Control de pagos'!A29,Planes!BC:BC)),"")</f>
        <v/>
      </c>
      <c r="N29" s="67">
        <f t="shared" si="2"/>
        <v>1552.44</v>
      </c>
    </row>
    <row r="30" spans="1:14" ht="15.75" hidden="1" thickBot="1">
      <c r="A30" s="11" t="str">
        <f t="shared" si="1"/>
        <v>O030524 13</v>
      </c>
      <c r="B30" s="3" t="s">
        <v>75</v>
      </c>
      <c r="C30" s="158"/>
      <c r="D30" s="160"/>
      <c r="E30" s="96">
        <v>422.26</v>
      </c>
      <c r="F30" s="96">
        <v>19.88</v>
      </c>
      <c r="G30" s="95">
        <v>1994.58</v>
      </c>
      <c r="H30" s="98">
        <v>44556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7">
        <f t="shared" si="2"/>
        <v>1552.44</v>
      </c>
    </row>
    <row r="31" spans="1:14" ht="15.75" hidden="1" thickBot="1">
      <c r="A31" s="11" t="str">
        <f t="shared" si="1"/>
        <v>O030524 14</v>
      </c>
      <c r="B31" s="3" t="s">
        <v>75</v>
      </c>
      <c r="C31" s="157">
        <v>14</v>
      </c>
      <c r="D31" s="159">
        <v>1552.44</v>
      </c>
      <c r="E31" s="115">
        <v>454.35</v>
      </c>
      <c r="F31" s="115" t="s">
        <v>88</v>
      </c>
      <c r="G31" s="116">
        <v>2006.79</v>
      </c>
      <c r="H31" s="108">
        <v>44577</v>
      </c>
      <c r="I31" s="42">
        <v>44577</v>
      </c>
      <c r="J31" s="30">
        <f t="shared" si="3"/>
        <v>44562</v>
      </c>
      <c r="L31" s="11" t="str">
        <f>IF(I31&lt;&gt;"",IF(SUMIF(Planes!BA:BA,'Control de pagos'!A31,Planes!BC:BC)=0,"",SUMIF(Planes!BA:BA,'Control de pagos'!A31,Planes!BC:BC)),"")</f>
        <v/>
      </c>
      <c r="N31" s="67">
        <f t="shared" si="2"/>
        <v>1552.44</v>
      </c>
    </row>
    <row r="32" spans="1:14" ht="15.75" hidden="1" thickBot="1">
      <c r="A32" s="11" t="str">
        <f t="shared" si="1"/>
        <v>O030524 14</v>
      </c>
      <c r="B32" s="3" t="s">
        <v>75</v>
      </c>
      <c r="C32" s="158"/>
      <c r="D32" s="160"/>
      <c r="E32" s="96">
        <v>454.35</v>
      </c>
      <c r="F32" s="96">
        <v>20.2</v>
      </c>
      <c r="G32" s="95">
        <v>2026.99</v>
      </c>
      <c r="H32" s="98">
        <v>44587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7">
        <f t="shared" si="2"/>
        <v>1552.44</v>
      </c>
    </row>
    <row r="33" spans="1:14" ht="15.75" hidden="1" thickBot="1">
      <c r="A33" s="11" t="str">
        <f t="shared" si="1"/>
        <v>O030524 15</v>
      </c>
      <c r="B33" s="3" t="s">
        <v>75</v>
      </c>
      <c r="C33" s="157">
        <v>15</v>
      </c>
      <c r="D33" s="159">
        <v>1552.44</v>
      </c>
      <c r="E33" s="115">
        <v>485.4</v>
      </c>
      <c r="F33" s="107" t="s">
        <v>88</v>
      </c>
      <c r="G33" s="116">
        <v>2037.84</v>
      </c>
      <c r="H33" s="108">
        <v>44608</v>
      </c>
      <c r="I33" s="42">
        <v>44608</v>
      </c>
      <c r="J33" s="30">
        <f t="shared" si="3"/>
        <v>44593</v>
      </c>
      <c r="L33" s="11" t="str">
        <f>IF(I33&lt;&gt;"",IF(SUMIF(Planes!BA:BA,'Control de pagos'!A33,Planes!BC:BC)=0,"",SUMIF(Planes!BA:BA,'Control de pagos'!A33,Planes!BC:BC)),"")</f>
        <v/>
      </c>
      <c r="N33" s="67">
        <f t="shared" si="2"/>
        <v>1552.44</v>
      </c>
    </row>
    <row r="34" spans="1:14" ht="15.75" hidden="1" thickBot="1">
      <c r="A34" s="11" t="str">
        <f t="shared" si="1"/>
        <v>O030524 15</v>
      </c>
      <c r="B34" s="3" t="s">
        <v>75</v>
      </c>
      <c r="C34" s="158"/>
      <c r="D34" s="160"/>
      <c r="E34" s="96">
        <v>485.4</v>
      </c>
      <c r="F34" s="96">
        <v>20.51</v>
      </c>
      <c r="G34" s="95">
        <v>2058.35</v>
      </c>
      <c r="H34" s="98">
        <v>44618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7">
        <f t="shared" si="2"/>
        <v>1552.44</v>
      </c>
    </row>
    <row r="35" spans="1:14" ht="15.75" hidden="1" thickBot="1">
      <c r="A35" s="11" t="str">
        <f t="shared" si="1"/>
        <v>O030524 16</v>
      </c>
      <c r="B35" s="3" t="s">
        <v>75</v>
      </c>
      <c r="C35" s="157">
        <v>16</v>
      </c>
      <c r="D35" s="159">
        <v>1552.44</v>
      </c>
      <c r="E35" s="107">
        <v>513.34</v>
      </c>
      <c r="F35" s="107" t="s">
        <v>88</v>
      </c>
      <c r="G35" s="106">
        <v>2065.7800000000002</v>
      </c>
      <c r="H35" s="108">
        <v>44636</v>
      </c>
      <c r="I35" s="42">
        <v>44636</v>
      </c>
      <c r="J35" s="30">
        <f t="shared" si="3"/>
        <v>44621</v>
      </c>
      <c r="L35" s="11" t="str">
        <f>IF(I35&lt;&gt;"",IF(SUMIF(Planes!BA:BA,'Control de pagos'!A35,Planes!BC:BC)=0,"",SUMIF(Planes!BA:BA,'Control de pagos'!A35,Planes!BC:BC)),"")</f>
        <v/>
      </c>
      <c r="N35" s="67">
        <f t="shared" si="2"/>
        <v>1552.44</v>
      </c>
    </row>
    <row r="36" spans="1:14" ht="15.75" hidden="1" thickBot="1">
      <c r="A36" s="11" t="str">
        <f t="shared" si="1"/>
        <v>O030524 16</v>
      </c>
      <c r="B36" s="3" t="s">
        <v>75</v>
      </c>
      <c r="C36" s="158"/>
      <c r="D36" s="160"/>
      <c r="E36" s="96">
        <v>513.34</v>
      </c>
      <c r="F36" s="96">
        <v>20.8</v>
      </c>
      <c r="G36" s="95">
        <v>2086.58</v>
      </c>
      <c r="H36" s="98">
        <v>44646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7">
        <f t="shared" si="2"/>
        <v>1552.44</v>
      </c>
    </row>
    <row r="37" spans="1:14" ht="15.75" hidden="1" thickBot="1">
      <c r="A37" s="11" t="str">
        <f t="shared" si="1"/>
        <v>O030524 17</v>
      </c>
      <c r="B37" s="3" t="s">
        <v>75</v>
      </c>
      <c r="C37" s="157">
        <v>17</v>
      </c>
      <c r="D37" s="159">
        <v>1552.44</v>
      </c>
      <c r="E37" s="107">
        <v>547.49</v>
      </c>
      <c r="F37" s="107" t="s">
        <v>88</v>
      </c>
      <c r="G37" s="106">
        <v>2099.9299999999998</v>
      </c>
      <c r="H37" s="108">
        <v>44667</v>
      </c>
      <c r="I37" s="42">
        <v>44667</v>
      </c>
      <c r="J37" s="30">
        <f t="shared" si="3"/>
        <v>44652</v>
      </c>
      <c r="L37" s="11" t="str">
        <f>IF(I37&lt;&gt;"",IF(SUMIF(Planes!BA:BA,'Control de pagos'!A37,Planes!BC:BC)=0,"",SUMIF(Planes!BA:BA,'Control de pagos'!A37,Planes!BC:BC)),"")</f>
        <v/>
      </c>
      <c r="N37" s="67">
        <f t="shared" si="2"/>
        <v>1552.44</v>
      </c>
    </row>
    <row r="38" spans="1:14" ht="15.75" hidden="1" thickBot="1">
      <c r="A38" s="11" t="str">
        <f t="shared" si="1"/>
        <v>O030524 17</v>
      </c>
      <c r="B38" s="3" t="s">
        <v>75</v>
      </c>
      <c r="C38" s="158"/>
      <c r="D38" s="160"/>
      <c r="E38" s="96">
        <v>547.49</v>
      </c>
      <c r="F38" s="96">
        <v>21.14</v>
      </c>
      <c r="G38" s="95">
        <v>2121.0700000000002</v>
      </c>
      <c r="H38" s="98">
        <v>44677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7">
        <f t="shared" si="2"/>
        <v>1552.44</v>
      </c>
    </row>
    <row r="39" spans="1:14" ht="15.75" hidden="1" thickBot="1">
      <c r="A39" s="11" t="str">
        <f t="shared" si="1"/>
        <v>O030524 18</v>
      </c>
      <c r="B39" s="3" t="s">
        <v>75</v>
      </c>
      <c r="C39" s="157">
        <v>18</v>
      </c>
      <c r="D39" s="159">
        <v>1552.44</v>
      </c>
      <c r="E39" s="107">
        <v>577.51</v>
      </c>
      <c r="F39" s="107" t="s">
        <v>88</v>
      </c>
      <c r="G39" s="106">
        <v>2129.9499999999998</v>
      </c>
      <c r="H39" s="108">
        <v>44697</v>
      </c>
      <c r="I39" s="42">
        <v>44697</v>
      </c>
      <c r="J39" s="30">
        <f t="shared" si="3"/>
        <v>44682</v>
      </c>
      <c r="L39" s="11" t="str">
        <f>IF(I39&lt;&gt;"",IF(SUMIF(Planes!BA:BA,'Control de pagos'!A39,Planes!BC:BC)=0,"",SUMIF(Planes!BA:BA,'Control de pagos'!A39,Planes!BC:BC)),"")</f>
        <v/>
      </c>
      <c r="N39" s="67">
        <f t="shared" si="2"/>
        <v>1552.44</v>
      </c>
    </row>
    <row r="40" spans="1:14" ht="15.75" hidden="1" thickBot="1">
      <c r="A40" s="11" t="str">
        <f t="shared" si="1"/>
        <v>O030524 18</v>
      </c>
      <c r="B40" s="3" t="s">
        <v>75</v>
      </c>
      <c r="C40" s="158"/>
      <c r="D40" s="160"/>
      <c r="E40" s="96">
        <v>577.51</v>
      </c>
      <c r="F40" s="96">
        <v>21.44</v>
      </c>
      <c r="G40" s="95">
        <v>2151.39</v>
      </c>
      <c r="H40" s="98">
        <v>44707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7">
        <f t="shared" si="2"/>
        <v>1552.44</v>
      </c>
    </row>
    <row r="41" spans="1:14" ht="15.75" hidden="1" thickBot="1">
      <c r="A41" s="11" t="str">
        <f t="shared" si="1"/>
        <v>O030524 19</v>
      </c>
      <c r="B41" s="3" t="s">
        <v>75</v>
      </c>
      <c r="C41" s="157">
        <v>19</v>
      </c>
      <c r="D41" s="159">
        <v>1552.44</v>
      </c>
      <c r="E41" s="107">
        <v>609.59</v>
      </c>
      <c r="F41" s="107" t="s">
        <v>88</v>
      </c>
      <c r="G41" s="106">
        <v>2162.0300000000002</v>
      </c>
      <c r="H41" s="108">
        <v>44728</v>
      </c>
      <c r="I41" s="42">
        <v>44728</v>
      </c>
      <c r="J41" s="30">
        <f t="shared" si="3"/>
        <v>44713</v>
      </c>
      <c r="L41" s="11" t="str">
        <f>IF(I41&lt;&gt;"",IF(SUMIF(Planes!BA:BA,'Control de pagos'!A41,Planes!BC:BC)=0,"",SUMIF(Planes!BA:BA,'Control de pagos'!A41,Planes!BC:BC)),"")</f>
        <v/>
      </c>
      <c r="N41" s="67">
        <f t="shared" si="2"/>
        <v>1552.44</v>
      </c>
    </row>
    <row r="42" spans="1:14" ht="15.75" hidden="1" thickBot="1">
      <c r="A42" s="11" t="str">
        <f t="shared" ref="A42:A105" si="4">B42&amp;" "&amp;IF(C42="",C41,C42)</f>
        <v>O030524 19</v>
      </c>
      <c r="B42" s="3" t="s">
        <v>75</v>
      </c>
      <c r="C42" s="158"/>
      <c r="D42" s="160"/>
      <c r="E42" s="118">
        <v>609.59</v>
      </c>
      <c r="F42" s="118">
        <v>21.76</v>
      </c>
      <c r="G42" s="119">
        <v>2183.79</v>
      </c>
      <c r="H42" s="120">
        <v>44738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7">
        <f t="shared" si="2"/>
        <v>1552.44</v>
      </c>
    </row>
    <row r="43" spans="1:14" ht="15.75" hidden="1" thickBot="1">
      <c r="A43" s="11" t="str">
        <f t="shared" si="4"/>
        <v>O030524 20</v>
      </c>
      <c r="B43" s="3" t="s">
        <v>75</v>
      </c>
      <c r="C43" s="157">
        <v>20</v>
      </c>
      <c r="D43" s="159">
        <v>1552.44</v>
      </c>
      <c r="E43" s="107">
        <v>639.61</v>
      </c>
      <c r="F43" s="107" t="s">
        <v>88</v>
      </c>
      <c r="G43" s="106">
        <v>2192.0500000000002</v>
      </c>
      <c r="H43" s="108">
        <v>44758</v>
      </c>
      <c r="I43" s="42">
        <v>44758</v>
      </c>
      <c r="J43" s="30">
        <f t="shared" si="3"/>
        <v>44743</v>
      </c>
      <c r="L43" s="11" t="str">
        <f>IF(I43&lt;&gt;"",IF(SUMIF(Planes!BA:BA,'Control de pagos'!A43,Planes!BC:BC)=0,"",SUMIF(Planes!BA:BA,'Control de pagos'!A43,Planes!BC:BC)),"")</f>
        <v/>
      </c>
      <c r="N43" s="67">
        <f t="shared" si="2"/>
        <v>1552.44</v>
      </c>
    </row>
    <row r="44" spans="1:14" ht="15.75" hidden="1" thickBot="1">
      <c r="A44" s="11" t="str">
        <f t="shared" si="4"/>
        <v>O030524 20</v>
      </c>
      <c r="B44" s="3" t="s">
        <v>75</v>
      </c>
      <c r="C44" s="158"/>
      <c r="D44" s="160"/>
      <c r="E44" s="96">
        <v>639.61</v>
      </c>
      <c r="F44" s="96">
        <v>22.07</v>
      </c>
      <c r="G44" s="95">
        <v>2214.12</v>
      </c>
      <c r="H44" s="98">
        <v>44768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7">
        <f t="shared" si="2"/>
        <v>1552.44</v>
      </c>
    </row>
    <row r="45" spans="1:14" ht="15.75" hidden="1" thickBot="1">
      <c r="A45" s="11" t="str">
        <f t="shared" si="4"/>
        <v>O030524 21</v>
      </c>
      <c r="B45" s="3" t="s">
        <v>75</v>
      </c>
      <c r="C45" s="161">
        <v>21</v>
      </c>
      <c r="D45" s="163">
        <v>1552.44</v>
      </c>
      <c r="E45" s="121">
        <v>671.69</v>
      </c>
      <c r="F45" s="121" t="s">
        <v>88</v>
      </c>
      <c r="G45" s="122">
        <v>2224.13</v>
      </c>
      <c r="H45" s="123">
        <v>44789</v>
      </c>
      <c r="I45" s="42">
        <v>44789</v>
      </c>
      <c r="J45" s="30">
        <f t="shared" si="3"/>
        <v>44774</v>
      </c>
      <c r="L45" s="11" t="str">
        <f>IF(I45&lt;&gt;"",IF(SUMIF(Planes!BA:BA,'Control de pagos'!A45,Planes!BC:BC)=0,"",SUMIF(Planes!BA:BA,'Control de pagos'!A45,Planes!BC:BC)),"")</f>
        <v/>
      </c>
      <c r="N45" s="67">
        <f t="shared" si="2"/>
        <v>1552.44</v>
      </c>
    </row>
    <row r="46" spans="1:14" ht="15.75" hidden="1" thickBot="1">
      <c r="A46" s="11" t="str">
        <f t="shared" si="4"/>
        <v>O030524 21</v>
      </c>
      <c r="B46" s="3" t="s">
        <v>75</v>
      </c>
      <c r="C46" s="162"/>
      <c r="D46" s="164"/>
      <c r="E46" s="96">
        <v>671.69</v>
      </c>
      <c r="F46" s="96">
        <v>22.39</v>
      </c>
      <c r="G46" s="95">
        <v>2246.52</v>
      </c>
      <c r="H46" s="98">
        <v>44799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7">
        <f t="shared" si="2"/>
        <v>1552.44</v>
      </c>
    </row>
    <row r="47" spans="1:14" ht="15.75" hidden="1" thickBot="1">
      <c r="A47" s="11" t="str">
        <f t="shared" si="4"/>
        <v>O030524 22</v>
      </c>
      <c r="B47" s="3" t="s">
        <v>75</v>
      </c>
      <c r="C47" s="157">
        <v>22</v>
      </c>
      <c r="D47" s="159">
        <v>1552.51</v>
      </c>
      <c r="E47" s="107">
        <v>702.77</v>
      </c>
      <c r="F47" s="107" t="s">
        <v>88</v>
      </c>
      <c r="G47" s="106">
        <v>2255.2800000000002</v>
      </c>
      <c r="H47" s="108">
        <v>44820</v>
      </c>
      <c r="I47" s="42">
        <v>44820</v>
      </c>
      <c r="J47" s="30">
        <f t="shared" si="3"/>
        <v>44805</v>
      </c>
      <c r="L47" s="11" t="str">
        <f>IF(I47&lt;&gt;"",IF(SUMIF(Planes!BA:BA,'Control de pagos'!A47,Planes!BC:BC)=0,"",SUMIF(Planes!BA:BA,'Control de pagos'!A47,Planes!BC:BC)),"")</f>
        <v/>
      </c>
      <c r="N47" s="67">
        <f t="shared" si="2"/>
        <v>1552.51</v>
      </c>
    </row>
    <row r="48" spans="1:14" ht="15.75" hidden="1" thickBot="1">
      <c r="A48" s="11" t="str">
        <f t="shared" si="4"/>
        <v>O030524 22</v>
      </c>
      <c r="B48" s="3" t="s">
        <v>75</v>
      </c>
      <c r="C48" s="158"/>
      <c r="D48" s="160"/>
      <c r="E48" s="96">
        <v>702.77</v>
      </c>
      <c r="F48" s="96">
        <v>22.7</v>
      </c>
      <c r="G48" s="95">
        <v>2277.98</v>
      </c>
      <c r="H48" s="98">
        <v>44830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7">
        <f t="shared" si="2"/>
        <v>1552.51</v>
      </c>
    </row>
    <row r="49" spans="1:14" ht="25.5" thickBot="1">
      <c r="A49" s="11" t="str">
        <f t="shared" si="4"/>
        <v>O030563 Cuota N°</v>
      </c>
      <c r="B49" s="3" t="s">
        <v>89</v>
      </c>
      <c r="C49" s="97" t="s">
        <v>19</v>
      </c>
      <c r="D49" s="97" t="s">
        <v>20</v>
      </c>
      <c r="E49" s="97" t="s">
        <v>21</v>
      </c>
      <c r="F49" s="97" t="s">
        <v>22</v>
      </c>
      <c r="G49" s="97" t="s">
        <v>23</v>
      </c>
      <c r="H49" s="97" t="s">
        <v>24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7" t="str">
        <f t="shared" si="2"/>
        <v>Capital($)</v>
      </c>
    </row>
    <row r="50" spans="1:14" ht="24.75" thickBot="1">
      <c r="A50" s="11" t="str">
        <f t="shared" si="4"/>
        <v>O030563 Pago a Cuenta</v>
      </c>
      <c r="B50" s="3" t="s">
        <v>89</v>
      </c>
      <c r="C50" s="105" t="s">
        <v>83</v>
      </c>
      <c r="D50" s="106">
        <v>6950.96</v>
      </c>
      <c r="E50" s="107" t="s">
        <v>88</v>
      </c>
      <c r="F50" s="107" t="s">
        <v>88</v>
      </c>
      <c r="G50" s="106">
        <v>6950.96</v>
      </c>
      <c r="H50" s="108">
        <v>44132</v>
      </c>
      <c r="I50" s="42">
        <v>44132</v>
      </c>
      <c r="J50" s="30">
        <f t="shared" si="3"/>
        <v>44105</v>
      </c>
      <c r="L50" s="11" t="str">
        <f>IF(I50&lt;&gt;"",IF(SUMIF(Planes!BA:BA,'Control de pagos'!A50,Planes!BC:BC)=0,"",SUMIF(Planes!BA:BA,'Control de pagos'!A50,Planes!BC:BC)),"")</f>
        <v/>
      </c>
      <c r="N50" s="67">
        <f t="shared" si="2"/>
        <v>6950.96</v>
      </c>
    </row>
    <row r="51" spans="1:14" ht="15.75" thickBot="1">
      <c r="A51" s="11" t="str">
        <f t="shared" si="4"/>
        <v>O030563 1</v>
      </c>
      <c r="B51" s="3" t="s">
        <v>89</v>
      </c>
      <c r="C51" s="157">
        <v>1</v>
      </c>
      <c r="D51" s="159">
        <v>5734.54</v>
      </c>
      <c r="E51" s="96">
        <v>183.51</v>
      </c>
      <c r="F51" s="96" t="s">
        <v>88</v>
      </c>
      <c r="G51" s="95">
        <v>5918.05</v>
      </c>
      <c r="H51" s="98">
        <v>44181</v>
      </c>
      <c r="I51" s="42">
        <v>44181</v>
      </c>
      <c r="J51" s="30">
        <f t="shared" si="3"/>
        <v>44166</v>
      </c>
      <c r="L51" s="11" t="str">
        <f>IF(I51&lt;&gt;"",IF(SUMIF(Planes!BA:BA,'Control de pagos'!A51,Planes!BC:BC)=0,"",SUMIF(Planes!BA:BA,'Control de pagos'!A51,Planes!BC:BC)),"")</f>
        <v/>
      </c>
      <c r="N51" s="67">
        <f t="shared" si="2"/>
        <v>5734.54</v>
      </c>
    </row>
    <row r="52" spans="1:14" ht="15.75" thickBot="1">
      <c r="A52" s="11" t="str">
        <f t="shared" si="4"/>
        <v>O030563 1</v>
      </c>
      <c r="B52" s="3" t="s">
        <v>89</v>
      </c>
      <c r="C52" s="158"/>
      <c r="D52" s="160"/>
      <c r="E52" s="96">
        <v>183.51</v>
      </c>
      <c r="F52" s="96">
        <v>59.58</v>
      </c>
      <c r="G52" s="95">
        <v>5977.63</v>
      </c>
      <c r="H52" s="98">
        <v>44191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7">
        <f t="shared" si="2"/>
        <v>5734.54</v>
      </c>
    </row>
    <row r="53" spans="1:14" ht="15.75" thickBot="1">
      <c r="A53" s="11" t="str">
        <f t="shared" si="4"/>
        <v>O030563 2</v>
      </c>
      <c r="B53" s="3" t="s">
        <v>89</v>
      </c>
      <c r="C53" s="157">
        <v>2</v>
      </c>
      <c r="D53" s="159">
        <v>5734.54</v>
      </c>
      <c r="E53" s="107">
        <v>302.02</v>
      </c>
      <c r="F53" s="107" t="s">
        <v>88</v>
      </c>
      <c r="G53" s="106">
        <v>6036.56</v>
      </c>
      <c r="H53" s="108">
        <v>44212</v>
      </c>
      <c r="I53" s="42">
        <v>44212</v>
      </c>
      <c r="J53" s="30">
        <f t="shared" si="3"/>
        <v>44197</v>
      </c>
      <c r="L53" s="11" t="str">
        <f>IF(I53&lt;&gt;"",IF(SUMIF(Planes!BA:BA,'Control de pagos'!A53,Planes!BC:BC)=0,"",SUMIF(Planes!BA:BA,'Control de pagos'!A53,Planes!BC:BC)),"")</f>
        <v/>
      </c>
      <c r="N53" s="67">
        <f t="shared" si="2"/>
        <v>5734.54</v>
      </c>
    </row>
    <row r="54" spans="1:14" ht="15.75" thickBot="1">
      <c r="A54" s="11" t="str">
        <f t="shared" si="4"/>
        <v>O030563 2</v>
      </c>
      <c r="B54" s="3" t="s">
        <v>89</v>
      </c>
      <c r="C54" s="158"/>
      <c r="D54" s="160"/>
      <c r="E54" s="96">
        <v>302.02</v>
      </c>
      <c r="F54" s="96">
        <v>60.77</v>
      </c>
      <c r="G54" s="95">
        <v>6097.33</v>
      </c>
      <c r="H54" s="98">
        <v>44222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7">
        <f t="shared" si="2"/>
        <v>5734.54</v>
      </c>
    </row>
    <row r="55" spans="1:14" ht="15.75" thickBot="1">
      <c r="A55" s="11" t="str">
        <f t="shared" si="4"/>
        <v>O030563 3</v>
      </c>
      <c r="B55" s="3" t="s">
        <v>89</v>
      </c>
      <c r="C55" s="157">
        <v>3</v>
      </c>
      <c r="D55" s="159">
        <v>5734.54</v>
      </c>
      <c r="E55" s="107">
        <v>416.71</v>
      </c>
      <c r="F55" s="107" t="s">
        <v>88</v>
      </c>
      <c r="G55" s="106">
        <v>6151.25</v>
      </c>
      <c r="H55" s="108">
        <v>44243</v>
      </c>
      <c r="I55" s="42">
        <v>44243</v>
      </c>
      <c r="J55" s="30">
        <f t="shared" si="3"/>
        <v>44228</v>
      </c>
      <c r="L55" s="11" t="str">
        <f>IF(I55&lt;&gt;"",IF(SUMIF(Planes!BA:BA,'Control de pagos'!A55,Planes!BC:BC)=0,"",SUMIF(Planes!BA:BA,'Control de pagos'!A55,Planes!BC:BC)),"")</f>
        <v/>
      </c>
      <c r="N55" s="67">
        <f t="shared" si="2"/>
        <v>5734.54</v>
      </c>
    </row>
    <row r="56" spans="1:14" ht="15.75" thickBot="1">
      <c r="A56" s="11" t="str">
        <f t="shared" si="4"/>
        <v>O030563 3</v>
      </c>
      <c r="B56" s="3" t="s">
        <v>89</v>
      </c>
      <c r="C56" s="158"/>
      <c r="D56" s="160"/>
      <c r="E56" s="96">
        <v>416.71</v>
      </c>
      <c r="F56" s="96">
        <v>61.92</v>
      </c>
      <c r="G56" s="95">
        <v>6213.17</v>
      </c>
      <c r="H56" s="98">
        <v>44253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7">
        <f t="shared" si="2"/>
        <v>5734.54</v>
      </c>
    </row>
    <row r="57" spans="1:14" ht="15.75" thickBot="1">
      <c r="A57" s="11" t="str">
        <f t="shared" si="4"/>
        <v>O030563 4</v>
      </c>
      <c r="B57" s="3" t="s">
        <v>89</v>
      </c>
      <c r="C57" s="157">
        <v>4</v>
      </c>
      <c r="D57" s="159">
        <v>5734.54</v>
      </c>
      <c r="E57" s="107">
        <v>519.92999999999995</v>
      </c>
      <c r="F57" s="107" t="s">
        <v>88</v>
      </c>
      <c r="G57" s="106">
        <v>6254.47</v>
      </c>
      <c r="H57" s="108">
        <v>44271</v>
      </c>
      <c r="I57" s="42">
        <v>44271</v>
      </c>
      <c r="J57" s="30">
        <f t="shared" si="3"/>
        <v>44256</v>
      </c>
      <c r="L57" s="11" t="str">
        <f>IF(I57&lt;&gt;"",IF(SUMIF(Planes!BA:BA,'Control de pagos'!A57,Planes!BC:BC)=0,"",SUMIF(Planes!BA:BA,'Control de pagos'!A57,Planes!BC:BC)),"")</f>
        <v/>
      </c>
      <c r="N57" s="67">
        <f t="shared" si="2"/>
        <v>5734.54</v>
      </c>
    </row>
    <row r="58" spans="1:14" ht="15.75" thickBot="1">
      <c r="A58" s="11" t="str">
        <f t="shared" si="4"/>
        <v>O030563 4</v>
      </c>
      <c r="B58" s="3" t="s">
        <v>89</v>
      </c>
      <c r="C58" s="158"/>
      <c r="D58" s="160"/>
      <c r="E58" s="96">
        <v>519.92999999999995</v>
      </c>
      <c r="F58" s="96">
        <v>62.96</v>
      </c>
      <c r="G58" s="95">
        <v>6317.43</v>
      </c>
      <c r="H58" s="98">
        <v>44281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7">
        <f t="shared" si="2"/>
        <v>5734.54</v>
      </c>
    </row>
    <row r="59" spans="1:14" ht="15.75" thickBot="1">
      <c r="A59" s="11" t="str">
        <f t="shared" si="4"/>
        <v>O030563 5</v>
      </c>
      <c r="B59" s="3" t="s">
        <v>89</v>
      </c>
      <c r="C59" s="157">
        <v>5</v>
      </c>
      <c r="D59" s="159">
        <v>5734.54</v>
      </c>
      <c r="E59" s="107">
        <v>646.09</v>
      </c>
      <c r="F59" s="107" t="s">
        <v>88</v>
      </c>
      <c r="G59" s="106">
        <v>6380.63</v>
      </c>
      <c r="H59" s="108">
        <v>44302</v>
      </c>
      <c r="I59" s="42">
        <v>44302</v>
      </c>
      <c r="J59" s="30">
        <f t="shared" si="3"/>
        <v>44287</v>
      </c>
      <c r="L59" s="11" t="str">
        <f>IF(I59&lt;&gt;"",IF(SUMIF(Planes!BA:BA,'Control de pagos'!A59,Planes!BC:BC)=0,"",SUMIF(Planes!BA:BA,'Control de pagos'!A59,Planes!BC:BC)),"")</f>
        <v/>
      </c>
      <c r="N59" s="67">
        <f t="shared" si="2"/>
        <v>5734.54</v>
      </c>
    </row>
    <row r="60" spans="1:14" ht="15.75" thickBot="1">
      <c r="A60" s="11" t="str">
        <f t="shared" si="4"/>
        <v>O030563 5</v>
      </c>
      <c r="B60" s="3" t="s">
        <v>89</v>
      </c>
      <c r="C60" s="158"/>
      <c r="D60" s="160"/>
      <c r="E60" s="96">
        <v>646.09</v>
      </c>
      <c r="F60" s="96">
        <v>64.23</v>
      </c>
      <c r="G60" s="95">
        <v>6444.86</v>
      </c>
      <c r="H60" s="98">
        <v>44312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7">
        <f t="shared" si="2"/>
        <v>5734.54</v>
      </c>
    </row>
    <row r="61" spans="1:14" ht="15.75" thickBot="1">
      <c r="A61" s="11" t="str">
        <f t="shared" si="4"/>
        <v>O030563 6</v>
      </c>
      <c r="B61" s="3" t="s">
        <v>89</v>
      </c>
      <c r="C61" s="157">
        <v>6</v>
      </c>
      <c r="D61" s="159">
        <v>5734.54</v>
      </c>
      <c r="E61" s="107">
        <v>756.96</v>
      </c>
      <c r="F61" s="107" t="s">
        <v>88</v>
      </c>
      <c r="G61" s="106">
        <v>6491.5</v>
      </c>
      <c r="H61" s="108">
        <v>44332</v>
      </c>
      <c r="I61" s="42">
        <v>44332</v>
      </c>
      <c r="J61" s="30">
        <f t="shared" si="3"/>
        <v>44317</v>
      </c>
      <c r="L61" s="11" t="str">
        <f>IF(I61&lt;&gt;"",IF(SUMIF(Planes!BA:BA,'Control de pagos'!A61,Planes!BC:BC)=0,"",SUMIF(Planes!BA:BA,'Control de pagos'!A61,Planes!BC:BC)),"")</f>
        <v/>
      </c>
      <c r="N61" s="67">
        <f t="shared" si="2"/>
        <v>5734.54</v>
      </c>
    </row>
    <row r="62" spans="1:14" ht="15.75" thickBot="1">
      <c r="A62" s="11" t="str">
        <f t="shared" si="4"/>
        <v>O030563 6</v>
      </c>
      <c r="B62" s="3" t="s">
        <v>89</v>
      </c>
      <c r="C62" s="158"/>
      <c r="D62" s="160"/>
      <c r="E62" s="96">
        <v>756.96</v>
      </c>
      <c r="F62" s="96">
        <v>65.349999999999994</v>
      </c>
      <c r="G62" s="95">
        <v>6556.85</v>
      </c>
      <c r="H62" s="98">
        <v>44342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7">
        <f t="shared" si="2"/>
        <v>5734.54</v>
      </c>
    </row>
    <row r="63" spans="1:14" ht="15.75" thickBot="1">
      <c r="A63" s="11" t="str">
        <f t="shared" si="4"/>
        <v>O030563 7</v>
      </c>
      <c r="B63" s="3" t="s">
        <v>89</v>
      </c>
      <c r="C63" s="151">
        <v>7</v>
      </c>
      <c r="D63" s="153">
        <v>5734.54</v>
      </c>
      <c r="E63" s="113">
        <v>875.47</v>
      </c>
      <c r="F63" s="113" t="s">
        <v>88</v>
      </c>
      <c r="G63" s="114">
        <v>6610.01</v>
      </c>
      <c r="H63" s="112">
        <v>44363</v>
      </c>
      <c r="I63" s="42">
        <v>44363</v>
      </c>
      <c r="J63" s="30">
        <f t="shared" si="3"/>
        <v>44348</v>
      </c>
      <c r="L63" s="11" t="str">
        <f>IF(I63&lt;&gt;"",IF(SUMIF(Planes!BA:BA,'Control de pagos'!A63,Planes!BC:BC)=0,"",SUMIF(Planes!BA:BA,'Control de pagos'!A63,Planes!BC:BC)),"")</f>
        <v/>
      </c>
      <c r="N63" s="67">
        <f t="shared" si="2"/>
        <v>5734.54</v>
      </c>
    </row>
    <row r="64" spans="1:14" ht="15.75" thickBot="1">
      <c r="A64" s="11" t="str">
        <f t="shared" si="4"/>
        <v>O030563 7</v>
      </c>
      <c r="B64" s="3" t="s">
        <v>89</v>
      </c>
      <c r="C64" s="152"/>
      <c r="D64" s="154"/>
      <c r="E64" s="96">
        <v>875.47</v>
      </c>
      <c r="F64" s="96">
        <v>66.540000000000006</v>
      </c>
      <c r="G64" s="95">
        <v>6676.55</v>
      </c>
      <c r="H64" s="98">
        <v>44373</v>
      </c>
      <c r="J64" s="30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7">
        <f t="shared" si="2"/>
        <v>5734.54</v>
      </c>
    </row>
    <row r="65" spans="1:14" ht="15.75" thickBot="1">
      <c r="A65" s="11" t="str">
        <f t="shared" si="4"/>
        <v>O030563 8</v>
      </c>
      <c r="B65" s="3" t="s">
        <v>89</v>
      </c>
      <c r="C65" s="157">
        <v>8</v>
      </c>
      <c r="D65" s="159">
        <v>5734.54</v>
      </c>
      <c r="E65" s="115">
        <v>986.34</v>
      </c>
      <c r="F65" s="115" t="s">
        <v>88</v>
      </c>
      <c r="G65" s="116">
        <v>6720.88</v>
      </c>
      <c r="H65" s="108">
        <v>44393</v>
      </c>
      <c r="I65" s="42">
        <v>44393</v>
      </c>
      <c r="J65" s="30">
        <f t="shared" si="3"/>
        <v>44378</v>
      </c>
      <c r="L65" s="11" t="str">
        <f>IF(I65&lt;&gt;"",IF(SUMIF(Planes!BA:BA,'Control de pagos'!A65,Planes!BC:BC)=0,"",SUMIF(Planes!BA:BA,'Control de pagos'!A65,Planes!BC:BC)),"")</f>
        <v/>
      </c>
      <c r="N65" s="67">
        <f t="shared" si="2"/>
        <v>5734.54</v>
      </c>
    </row>
    <row r="66" spans="1:14" ht="15.75" thickBot="1">
      <c r="A66" s="11" t="str">
        <f t="shared" si="4"/>
        <v>O030563 8</v>
      </c>
      <c r="B66" s="3" t="s">
        <v>89</v>
      </c>
      <c r="C66" s="158"/>
      <c r="D66" s="160"/>
      <c r="E66" s="96">
        <v>986.34</v>
      </c>
      <c r="F66" s="96">
        <v>67.66</v>
      </c>
      <c r="G66" s="95">
        <v>6788.54</v>
      </c>
      <c r="H66" s="98">
        <v>44403</v>
      </c>
      <c r="J66" s="30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7">
        <f t="shared" si="2"/>
        <v>5734.54</v>
      </c>
    </row>
    <row r="67" spans="1:14" ht="15.75" thickBot="1">
      <c r="A67" s="11" t="str">
        <f t="shared" si="4"/>
        <v>O030563 9</v>
      </c>
      <c r="B67" s="3" t="s">
        <v>89</v>
      </c>
      <c r="C67" s="157">
        <v>9</v>
      </c>
      <c r="D67" s="153">
        <v>5734.54</v>
      </c>
      <c r="E67" s="114">
        <v>1104.8499999999999</v>
      </c>
      <c r="F67" s="113" t="s">
        <v>88</v>
      </c>
      <c r="G67" s="114">
        <v>6839.39</v>
      </c>
      <c r="H67" s="112">
        <v>44424</v>
      </c>
      <c r="I67" s="42">
        <v>44424</v>
      </c>
      <c r="J67" s="30">
        <f t="shared" si="3"/>
        <v>44409</v>
      </c>
      <c r="L67" s="11" t="str">
        <f>IF(I67&lt;&gt;"",IF(SUMIF(Planes!BA:BA,'Control de pagos'!A67,Planes!BC:BC)=0,"",SUMIF(Planes!BA:BA,'Control de pagos'!A67,Planes!BC:BC)),"")</f>
        <v/>
      </c>
      <c r="N67" s="67">
        <f t="shared" si="2"/>
        <v>5734.54</v>
      </c>
    </row>
    <row r="68" spans="1:14" ht="15.75" thickBot="1">
      <c r="A68" s="11" t="str">
        <f t="shared" si="4"/>
        <v>O030563 9</v>
      </c>
      <c r="B68" s="3" t="s">
        <v>89</v>
      </c>
      <c r="C68" s="158"/>
      <c r="D68" s="154"/>
      <c r="E68" s="95">
        <v>1104.8499999999999</v>
      </c>
      <c r="F68" s="96">
        <v>68.849999999999994</v>
      </c>
      <c r="G68" s="95">
        <v>6908.24</v>
      </c>
      <c r="H68" s="98">
        <v>44434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7">
        <f t="shared" ref="N68:N131" si="5">IF(D68=0,D67,D68)</f>
        <v>5734.54</v>
      </c>
    </row>
    <row r="69" spans="1:14" ht="15.75" thickBot="1">
      <c r="A69" s="11" t="str">
        <f t="shared" si="4"/>
        <v>O030563 10</v>
      </c>
      <c r="B69" s="3" t="s">
        <v>89</v>
      </c>
      <c r="C69" s="157">
        <v>10</v>
      </c>
      <c r="D69" s="159">
        <v>5734.54</v>
      </c>
      <c r="E69" s="116">
        <v>1219.55</v>
      </c>
      <c r="F69" s="115" t="s">
        <v>88</v>
      </c>
      <c r="G69" s="116">
        <v>6954.09</v>
      </c>
      <c r="H69" s="108">
        <v>44455</v>
      </c>
      <c r="I69" s="42">
        <v>44455</v>
      </c>
      <c r="J69" s="30">
        <f t="shared" si="3"/>
        <v>44440</v>
      </c>
      <c r="L69" s="11" t="str">
        <f>IF(I69&lt;&gt;"",IF(SUMIF(Planes!BA:BA,'Control de pagos'!A69,Planes!BC:BC)=0,"",SUMIF(Planes!BA:BA,'Control de pagos'!A69,Planes!BC:BC)),"")</f>
        <v/>
      </c>
      <c r="N69" s="67">
        <f t="shared" si="5"/>
        <v>5734.54</v>
      </c>
    </row>
    <row r="70" spans="1:14" ht="15.75" thickBot="1">
      <c r="A70" s="11" t="str">
        <f t="shared" si="4"/>
        <v>O030563 10</v>
      </c>
      <c r="B70" s="3" t="s">
        <v>89</v>
      </c>
      <c r="C70" s="158"/>
      <c r="D70" s="160"/>
      <c r="E70" s="95">
        <v>1219.55</v>
      </c>
      <c r="F70" s="96">
        <v>70</v>
      </c>
      <c r="G70" s="95">
        <v>7024.09</v>
      </c>
      <c r="H70" s="98">
        <v>44465</v>
      </c>
      <c r="J70" s="30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7">
        <f t="shared" si="5"/>
        <v>5734.54</v>
      </c>
    </row>
    <row r="71" spans="1:14" ht="15.75" thickBot="1">
      <c r="A71" s="11" t="str">
        <f t="shared" si="4"/>
        <v>O030563 11</v>
      </c>
      <c r="B71" s="3" t="s">
        <v>89</v>
      </c>
      <c r="C71" s="157">
        <v>11</v>
      </c>
      <c r="D71" s="159">
        <v>5734.54</v>
      </c>
      <c r="E71" s="116">
        <v>1330.41</v>
      </c>
      <c r="F71" s="115" t="s">
        <v>88</v>
      </c>
      <c r="G71" s="116">
        <v>7064.95</v>
      </c>
      <c r="H71" s="108">
        <v>44485</v>
      </c>
      <c r="I71" s="42">
        <v>44485</v>
      </c>
      <c r="J71" s="30">
        <f t="shared" si="3"/>
        <v>44470</v>
      </c>
      <c r="L71" s="11" t="str">
        <f>IF(I71&lt;&gt;"",IF(SUMIF(Planes!BA:BA,'Control de pagos'!A71,Planes!BC:BC)=0,"",SUMIF(Planes!BA:BA,'Control de pagos'!A71,Planes!BC:BC)),"")</f>
        <v/>
      </c>
      <c r="N71" s="67">
        <f t="shared" si="5"/>
        <v>5734.54</v>
      </c>
    </row>
    <row r="72" spans="1:14" ht="15.75" thickBot="1">
      <c r="A72" s="11" t="str">
        <f t="shared" si="4"/>
        <v>O030563 11</v>
      </c>
      <c r="B72" s="3" t="s">
        <v>89</v>
      </c>
      <c r="C72" s="158"/>
      <c r="D72" s="160"/>
      <c r="E72" s="95">
        <v>1330.41</v>
      </c>
      <c r="F72" s="96">
        <v>71.12</v>
      </c>
      <c r="G72" s="95">
        <v>7136.07</v>
      </c>
      <c r="H72" s="98">
        <v>44495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7">
        <f t="shared" si="5"/>
        <v>5734.54</v>
      </c>
    </row>
    <row r="73" spans="1:14" ht="15.75" thickBot="1">
      <c r="A73" s="11" t="str">
        <f t="shared" si="4"/>
        <v>O030563 12</v>
      </c>
      <c r="B73" s="3" t="s">
        <v>89</v>
      </c>
      <c r="C73" s="157">
        <v>12</v>
      </c>
      <c r="D73" s="159">
        <v>5734.54</v>
      </c>
      <c r="E73" s="116">
        <v>1448.93</v>
      </c>
      <c r="F73" s="115" t="s">
        <v>88</v>
      </c>
      <c r="G73" s="116">
        <v>7183.47</v>
      </c>
      <c r="H73" s="108">
        <v>44516</v>
      </c>
      <c r="I73" s="42">
        <v>44516</v>
      </c>
      <c r="J73" s="30">
        <f t="shared" si="3"/>
        <v>44501</v>
      </c>
      <c r="L73" s="11" t="str">
        <f>IF(I73&lt;&gt;"",IF(SUMIF(Planes!BA:BA,'Control de pagos'!A73,Planes!BC:BC)=0,"",SUMIF(Planes!BA:BA,'Control de pagos'!A73,Planes!BC:BC)),"")</f>
        <v/>
      </c>
      <c r="N73" s="67">
        <f t="shared" si="5"/>
        <v>5734.54</v>
      </c>
    </row>
    <row r="74" spans="1:14" ht="15.75" thickBot="1">
      <c r="A74" s="11" t="str">
        <f t="shared" si="4"/>
        <v>O030563 12</v>
      </c>
      <c r="B74" s="3" t="s">
        <v>89</v>
      </c>
      <c r="C74" s="158"/>
      <c r="D74" s="160"/>
      <c r="E74" s="95">
        <v>1448.93</v>
      </c>
      <c r="F74" s="96">
        <v>72.31</v>
      </c>
      <c r="G74" s="95">
        <v>7255.78</v>
      </c>
      <c r="H74" s="98">
        <v>44526</v>
      </c>
      <c r="J74" s="30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7">
        <f t="shared" si="5"/>
        <v>5734.54</v>
      </c>
    </row>
    <row r="75" spans="1:14" ht="15.75" thickBot="1">
      <c r="A75" s="11" t="str">
        <f t="shared" si="4"/>
        <v>O030563 13</v>
      </c>
      <c r="B75" s="3" t="s">
        <v>89</v>
      </c>
      <c r="C75" s="157">
        <v>13</v>
      </c>
      <c r="D75" s="159">
        <v>5734.54</v>
      </c>
      <c r="E75" s="116">
        <v>1559.79</v>
      </c>
      <c r="F75" s="115" t="s">
        <v>88</v>
      </c>
      <c r="G75" s="116">
        <v>7294.33</v>
      </c>
      <c r="H75" s="108">
        <v>44546</v>
      </c>
      <c r="I75" s="42">
        <v>44546</v>
      </c>
      <c r="J75" s="30">
        <f t="shared" si="3"/>
        <v>44531</v>
      </c>
      <c r="L75" s="11" t="str">
        <f>IF(I75&lt;&gt;"",IF(SUMIF(Planes!BA:BA,'Control de pagos'!A75,Planes!BC:BC)=0,"",SUMIF(Planes!BA:BA,'Control de pagos'!A75,Planes!BC:BC)),"")</f>
        <v/>
      </c>
      <c r="N75" s="67">
        <f t="shared" si="5"/>
        <v>5734.54</v>
      </c>
    </row>
    <row r="76" spans="1:14" ht="15.75" thickBot="1">
      <c r="A76" s="11" t="str">
        <f t="shared" si="4"/>
        <v>O030563 13</v>
      </c>
      <c r="B76" s="3" t="s">
        <v>89</v>
      </c>
      <c r="C76" s="158"/>
      <c r="D76" s="160"/>
      <c r="E76" s="95">
        <v>1559.79</v>
      </c>
      <c r="F76" s="96">
        <v>73.430000000000007</v>
      </c>
      <c r="G76" s="95">
        <v>7367.76</v>
      </c>
      <c r="H76" s="98">
        <v>44556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7">
        <f t="shared" si="5"/>
        <v>5734.54</v>
      </c>
    </row>
    <row r="77" spans="1:14" ht="15.75" thickBot="1">
      <c r="A77" s="11" t="str">
        <f t="shared" si="4"/>
        <v>O030563 14</v>
      </c>
      <c r="B77" s="3" t="s">
        <v>89</v>
      </c>
      <c r="C77" s="157">
        <v>14</v>
      </c>
      <c r="D77" s="159">
        <v>5734.54</v>
      </c>
      <c r="E77" s="116">
        <v>1678.31</v>
      </c>
      <c r="F77" s="115" t="s">
        <v>88</v>
      </c>
      <c r="G77" s="116">
        <v>7412.85</v>
      </c>
      <c r="H77" s="108">
        <v>44577</v>
      </c>
      <c r="I77" s="42">
        <v>44577</v>
      </c>
      <c r="J77" s="30">
        <f t="shared" si="3"/>
        <v>44562</v>
      </c>
      <c r="L77" s="11" t="str">
        <f>IF(I77&lt;&gt;"",IF(SUMIF(Planes!BA:BA,'Control de pagos'!A77,Planes!BC:BC)=0,"",SUMIF(Planes!BA:BA,'Control de pagos'!A77,Planes!BC:BC)),"")</f>
        <v/>
      </c>
      <c r="N77" s="67">
        <f t="shared" si="5"/>
        <v>5734.54</v>
      </c>
    </row>
    <row r="78" spans="1:14" ht="15.75" thickBot="1">
      <c r="A78" s="11" t="str">
        <f t="shared" si="4"/>
        <v>O030563 14</v>
      </c>
      <c r="B78" s="3" t="s">
        <v>89</v>
      </c>
      <c r="C78" s="158"/>
      <c r="D78" s="160"/>
      <c r="E78" s="95">
        <v>1678.31</v>
      </c>
      <c r="F78" s="96">
        <v>74.62</v>
      </c>
      <c r="G78" s="95">
        <v>7487.47</v>
      </c>
      <c r="H78" s="98">
        <v>44587</v>
      </c>
      <c r="J78" s="30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7">
        <f t="shared" si="5"/>
        <v>5734.54</v>
      </c>
    </row>
    <row r="79" spans="1:14" ht="15.75" thickBot="1">
      <c r="A79" s="11" t="str">
        <f t="shared" si="4"/>
        <v>O030563 15</v>
      </c>
      <c r="B79" s="3" t="s">
        <v>89</v>
      </c>
      <c r="C79" s="157">
        <v>15</v>
      </c>
      <c r="D79" s="159">
        <v>5734.54</v>
      </c>
      <c r="E79" s="116">
        <v>1793</v>
      </c>
      <c r="F79" s="107" t="s">
        <v>88</v>
      </c>
      <c r="G79" s="116">
        <v>7527.54</v>
      </c>
      <c r="H79" s="108">
        <v>44608</v>
      </c>
      <c r="I79" s="42">
        <v>44608</v>
      </c>
      <c r="J79" s="30">
        <f t="shared" si="3"/>
        <v>44593</v>
      </c>
      <c r="L79" s="11" t="str">
        <f>IF(I79&lt;&gt;"",IF(SUMIF(Planes!BA:BA,'Control de pagos'!A79,Planes!BC:BC)=0,"",SUMIF(Planes!BA:BA,'Control de pagos'!A79,Planes!BC:BC)),"")</f>
        <v/>
      </c>
      <c r="N79" s="67">
        <f t="shared" si="5"/>
        <v>5734.54</v>
      </c>
    </row>
    <row r="80" spans="1:14" ht="15.75" thickBot="1">
      <c r="A80" s="11" t="str">
        <f t="shared" si="4"/>
        <v>O030563 15</v>
      </c>
      <c r="B80" s="3" t="s">
        <v>89</v>
      </c>
      <c r="C80" s="158"/>
      <c r="D80" s="160"/>
      <c r="E80" s="95">
        <v>1793</v>
      </c>
      <c r="F80" s="96">
        <v>75.78</v>
      </c>
      <c r="G80" s="95">
        <v>7603.32</v>
      </c>
      <c r="H80" s="98">
        <v>44618</v>
      </c>
      <c r="J80" s="30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7">
        <f t="shared" si="5"/>
        <v>5734.54</v>
      </c>
    </row>
    <row r="81" spans="1:14" ht="15.75" thickBot="1">
      <c r="A81" s="11" t="str">
        <f t="shared" si="4"/>
        <v>O030563 16</v>
      </c>
      <c r="B81" s="3" t="s">
        <v>89</v>
      </c>
      <c r="C81" s="157">
        <v>16</v>
      </c>
      <c r="D81" s="159">
        <v>5734.54</v>
      </c>
      <c r="E81" s="106">
        <v>1896.22</v>
      </c>
      <c r="F81" s="107" t="s">
        <v>88</v>
      </c>
      <c r="G81" s="106">
        <v>7630.76</v>
      </c>
      <c r="H81" s="108">
        <v>44636</v>
      </c>
      <c r="I81" s="42">
        <v>44636</v>
      </c>
      <c r="J81" s="30">
        <f t="shared" ref="J81:J144" si="6">IF(I81&lt;&gt;"",I81-DAY(I81)+1,IF(A80=A81,IF(I80&lt;&gt;"","-",""),IF(A81=A82,IF(I82&lt;&gt;"","-",""),"")))</f>
        <v>44621</v>
      </c>
      <c r="L81" s="11" t="str">
        <f>IF(I81&lt;&gt;"",IF(SUMIF(Planes!BA:BA,'Control de pagos'!A81,Planes!BC:BC)=0,"",SUMIF(Planes!BA:BA,'Control de pagos'!A81,Planes!BC:BC)),"")</f>
        <v/>
      </c>
      <c r="N81" s="67">
        <f t="shared" si="5"/>
        <v>5734.54</v>
      </c>
    </row>
    <row r="82" spans="1:14" ht="15.75" thickBot="1">
      <c r="A82" s="11" t="str">
        <f t="shared" si="4"/>
        <v>O030563 16</v>
      </c>
      <c r="B82" s="3" t="s">
        <v>89</v>
      </c>
      <c r="C82" s="158"/>
      <c r="D82" s="160"/>
      <c r="E82" s="95">
        <v>1896.22</v>
      </c>
      <c r="F82" s="96">
        <v>76.819999999999993</v>
      </c>
      <c r="G82" s="95">
        <v>7707.58</v>
      </c>
      <c r="H82" s="98">
        <v>44646</v>
      </c>
      <c r="J82" s="30" t="str">
        <f t="shared" si="6"/>
        <v>-</v>
      </c>
      <c r="L82" s="11" t="str">
        <f>IF(I82&lt;&gt;"",IF(SUMIF(Planes!BA:BA,'Control de pagos'!A82,Planes!BC:BC)=0,"",SUMIF(Planes!BA:BA,'Control de pagos'!A82,Planes!BC:BC)),"")</f>
        <v/>
      </c>
      <c r="N82" s="67">
        <f t="shared" si="5"/>
        <v>5734.54</v>
      </c>
    </row>
    <row r="83" spans="1:14" ht="15.75" thickBot="1">
      <c r="A83" s="11" t="str">
        <f t="shared" si="4"/>
        <v>O030563 17</v>
      </c>
      <c r="B83" s="3" t="s">
        <v>89</v>
      </c>
      <c r="C83" s="157">
        <v>17</v>
      </c>
      <c r="D83" s="159">
        <v>5734.54</v>
      </c>
      <c r="E83" s="106">
        <v>2022.38</v>
      </c>
      <c r="F83" s="107" t="s">
        <v>88</v>
      </c>
      <c r="G83" s="106">
        <v>7756.92</v>
      </c>
      <c r="H83" s="108">
        <v>44667</v>
      </c>
      <c r="I83" s="42">
        <v>44667</v>
      </c>
      <c r="J83" s="30">
        <f t="shared" si="6"/>
        <v>44652</v>
      </c>
      <c r="L83" s="11" t="str">
        <f>IF(I83&lt;&gt;"",IF(SUMIF(Planes!BA:BA,'Control de pagos'!A83,Planes!BC:BC)=0,"",SUMIF(Planes!BA:BA,'Control de pagos'!A83,Planes!BC:BC)),"")</f>
        <v/>
      </c>
      <c r="N83" s="67">
        <f t="shared" si="5"/>
        <v>5734.54</v>
      </c>
    </row>
    <row r="84" spans="1:14" ht="15.75" thickBot="1">
      <c r="A84" s="11" t="str">
        <f t="shared" si="4"/>
        <v>O030563 17</v>
      </c>
      <c r="B84" s="3" t="s">
        <v>89</v>
      </c>
      <c r="C84" s="158"/>
      <c r="D84" s="160"/>
      <c r="E84" s="95">
        <v>2022.38</v>
      </c>
      <c r="F84" s="96">
        <v>78.09</v>
      </c>
      <c r="G84" s="95">
        <v>7835.01</v>
      </c>
      <c r="H84" s="98">
        <v>44677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7">
        <f t="shared" si="5"/>
        <v>5734.54</v>
      </c>
    </row>
    <row r="85" spans="1:14" ht="15.75" thickBot="1">
      <c r="A85" s="11" t="str">
        <f t="shared" si="4"/>
        <v>O030563 18</v>
      </c>
      <c r="B85" s="3" t="s">
        <v>89</v>
      </c>
      <c r="C85" s="157">
        <v>18</v>
      </c>
      <c r="D85" s="159">
        <v>5734.54</v>
      </c>
      <c r="E85" s="106">
        <v>2133.25</v>
      </c>
      <c r="F85" s="107" t="s">
        <v>88</v>
      </c>
      <c r="G85" s="106">
        <v>7867.79</v>
      </c>
      <c r="H85" s="108">
        <v>44697</v>
      </c>
      <c r="I85" s="42">
        <v>44697</v>
      </c>
      <c r="J85" s="30">
        <f t="shared" si="6"/>
        <v>44682</v>
      </c>
      <c r="L85" s="11" t="str">
        <f>IF(I85&lt;&gt;"",IF(SUMIF(Planes!BA:BA,'Control de pagos'!A85,Planes!BC:BC)=0,"",SUMIF(Planes!BA:BA,'Control de pagos'!A85,Planes!BC:BC)),"")</f>
        <v/>
      </c>
      <c r="N85" s="67">
        <f t="shared" si="5"/>
        <v>5734.54</v>
      </c>
    </row>
    <row r="86" spans="1:14" ht="15.75" thickBot="1">
      <c r="A86" s="11" t="str">
        <f t="shared" si="4"/>
        <v>O030563 18</v>
      </c>
      <c r="B86" s="3" t="s">
        <v>89</v>
      </c>
      <c r="C86" s="158"/>
      <c r="D86" s="160"/>
      <c r="E86" s="95">
        <v>2133.25</v>
      </c>
      <c r="F86" s="96">
        <v>79.2</v>
      </c>
      <c r="G86" s="95">
        <v>7946.99</v>
      </c>
      <c r="H86" s="98">
        <v>44707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7">
        <f t="shared" si="5"/>
        <v>5734.54</v>
      </c>
    </row>
    <row r="87" spans="1:14" ht="15.75" thickBot="1">
      <c r="A87" s="11" t="str">
        <f t="shared" si="4"/>
        <v>O030563 19</v>
      </c>
      <c r="B87" s="3" t="s">
        <v>89</v>
      </c>
      <c r="C87" s="157">
        <v>19</v>
      </c>
      <c r="D87" s="159">
        <v>5734.54</v>
      </c>
      <c r="E87" s="106">
        <v>2251.7600000000002</v>
      </c>
      <c r="F87" s="107" t="s">
        <v>88</v>
      </c>
      <c r="G87" s="106">
        <v>7986.3</v>
      </c>
      <c r="H87" s="108">
        <v>44728</v>
      </c>
      <c r="I87" s="42">
        <v>44728</v>
      </c>
      <c r="J87" s="30">
        <f t="shared" si="6"/>
        <v>44713</v>
      </c>
      <c r="L87" s="11" t="str">
        <f>IF(I87&lt;&gt;"",IF(SUMIF(Planes!BA:BA,'Control de pagos'!A87,Planes!BC:BC)=0,"",SUMIF(Planes!BA:BA,'Control de pagos'!A87,Planes!BC:BC)),"")</f>
        <v/>
      </c>
      <c r="N87" s="67">
        <f t="shared" si="5"/>
        <v>5734.54</v>
      </c>
    </row>
    <row r="88" spans="1:14" ht="15.75" thickBot="1">
      <c r="A88" s="11" t="str">
        <f t="shared" si="4"/>
        <v>O030563 19</v>
      </c>
      <c r="B88" s="3" t="s">
        <v>89</v>
      </c>
      <c r="C88" s="158"/>
      <c r="D88" s="160"/>
      <c r="E88" s="95">
        <v>2251.7600000000002</v>
      </c>
      <c r="F88" s="96">
        <v>80.400000000000006</v>
      </c>
      <c r="G88" s="95">
        <v>8066.7</v>
      </c>
      <c r="H88" s="98">
        <v>44738</v>
      </c>
      <c r="I88" s="117"/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7">
        <f t="shared" si="5"/>
        <v>5734.54</v>
      </c>
    </row>
    <row r="89" spans="1:14" ht="15.75" thickBot="1">
      <c r="A89" s="11" t="str">
        <f t="shared" si="4"/>
        <v>O030563 20</v>
      </c>
      <c r="B89" s="3" t="s">
        <v>89</v>
      </c>
      <c r="C89" s="157">
        <v>20</v>
      </c>
      <c r="D89" s="159">
        <v>5734.54</v>
      </c>
      <c r="E89" s="106">
        <v>2362.63</v>
      </c>
      <c r="F89" s="107" t="s">
        <v>88</v>
      </c>
      <c r="G89" s="106">
        <v>8097.17</v>
      </c>
      <c r="H89" s="108">
        <v>44758</v>
      </c>
      <c r="I89" s="42">
        <v>44758</v>
      </c>
      <c r="J89" s="30">
        <f t="shared" si="6"/>
        <v>44743</v>
      </c>
      <c r="L89" s="11" t="str">
        <f>IF(I89&lt;&gt;"",IF(SUMIF(Planes!BA:BA,'Control de pagos'!A89,Planes!BC:BC)=0,"",SUMIF(Planes!BA:BA,'Control de pagos'!A89,Planes!BC:BC)),"")</f>
        <v/>
      </c>
      <c r="N89" s="67">
        <f t="shared" si="5"/>
        <v>5734.54</v>
      </c>
    </row>
    <row r="90" spans="1:14" ht="15.75" thickBot="1">
      <c r="A90" s="11" t="str">
        <f t="shared" si="4"/>
        <v>O030563 20</v>
      </c>
      <c r="B90" s="3" t="s">
        <v>89</v>
      </c>
      <c r="C90" s="158"/>
      <c r="D90" s="160"/>
      <c r="E90" s="95">
        <v>2362.63</v>
      </c>
      <c r="F90" s="96">
        <v>81.510000000000005</v>
      </c>
      <c r="G90" s="95">
        <v>8178.68</v>
      </c>
      <c r="H90" s="98">
        <v>44768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7">
        <f t="shared" si="5"/>
        <v>5734.54</v>
      </c>
    </row>
    <row r="91" spans="1:14" ht="15.75" thickBot="1">
      <c r="A91" s="11" t="str">
        <f t="shared" si="4"/>
        <v>O030563 21</v>
      </c>
      <c r="B91" s="3" t="s">
        <v>89</v>
      </c>
      <c r="C91" s="161">
        <v>21</v>
      </c>
      <c r="D91" s="163">
        <v>5734.54</v>
      </c>
      <c r="E91" s="122">
        <v>2481.14</v>
      </c>
      <c r="F91" s="121" t="s">
        <v>88</v>
      </c>
      <c r="G91" s="122">
        <v>8215.68</v>
      </c>
      <c r="H91" s="123">
        <v>44789</v>
      </c>
      <c r="I91" s="42">
        <v>44789</v>
      </c>
      <c r="J91" s="30">
        <f t="shared" si="6"/>
        <v>44774</v>
      </c>
      <c r="L91" s="11" t="str">
        <f>IF(I91&lt;&gt;"",IF(SUMIF(Planes!BA:BA,'Control de pagos'!A91,Planes!BC:BC)=0,"",SUMIF(Planes!BA:BA,'Control de pagos'!A91,Planes!BC:BC)),"")</f>
        <v/>
      </c>
      <c r="N91" s="67">
        <f t="shared" si="5"/>
        <v>5734.54</v>
      </c>
    </row>
    <row r="92" spans="1:14" ht="15.75" thickBot="1">
      <c r="A92" s="11" t="str">
        <f t="shared" si="4"/>
        <v>O030563 21</v>
      </c>
      <c r="B92" s="3" t="s">
        <v>89</v>
      </c>
      <c r="C92" s="162"/>
      <c r="D92" s="164"/>
      <c r="E92" s="95">
        <v>2481.14</v>
      </c>
      <c r="F92" s="96">
        <v>82.7</v>
      </c>
      <c r="G92" s="95">
        <v>8298.3799999999992</v>
      </c>
      <c r="H92" s="98">
        <v>44799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7">
        <f t="shared" si="5"/>
        <v>5734.54</v>
      </c>
    </row>
    <row r="93" spans="1:14" ht="15.75" thickBot="1">
      <c r="A93" s="11" t="str">
        <f t="shared" si="4"/>
        <v>O030563 22</v>
      </c>
      <c r="B93" s="3" t="s">
        <v>89</v>
      </c>
      <c r="C93" s="157">
        <v>22</v>
      </c>
      <c r="D93" s="159">
        <v>5734.54</v>
      </c>
      <c r="E93" s="106">
        <v>2595.84</v>
      </c>
      <c r="F93" s="107" t="s">
        <v>88</v>
      </c>
      <c r="G93" s="106">
        <v>8330.3799999999992</v>
      </c>
      <c r="H93" s="108">
        <v>44820</v>
      </c>
      <c r="I93" s="42">
        <v>44820</v>
      </c>
      <c r="J93" s="30">
        <f t="shared" si="6"/>
        <v>44805</v>
      </c>
      <c r="L93" s="11" t="str">
        <f>IF(I93&lt;&gt;"",IF(SUMIF(Planes!BA:BA,'Control de pagos'!A93,Planes!BC:BC)=0,"",SUMIF(Planes!BA:BA,'Control de pagos'!A93,Planes!BC:BC)),"")</f>
        <v/>
      </c>
      <c r="N93" s="67">
        <f t="shared" si="5"/>
        <v>5734.54</v>
      </c>
    </row>
    <row r="94" spans="1:14" ht="15.75" thickBot="1">
      <c r="A94" s="11" t="str">
        <f t="shared" si="4"/>
        <v>O030563 22</v>
      </c>
      <c r="B94" s="3" t="s">
        <v>89</v>
      </c>
      <c r="C94" s="158"/>
      <c r="D94" s="160"/>
      <c r="E94" s="95">
        <v>2595.84</v>
      </c>
      <c r="F94" s="96">
        <v>83.86</v>
      </c>
      <c r="G94" s="95">
        <v>8414.24</v>
      </c>
      <c r="H94" s="98">
        <v>44830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7">
        <f t="shared" si="5"/>
        <v>5734.54</v>
      </c>
    </row>
    <row r="95" spans="1:14" ht="15.75" thickBot="1">
      <c r="A95" s="11" t="str">
        <f t="shared" si="4"/>
        <v>O030563 23</v>
      </c>
      <c r="B95" s="3" t="s">
        <v>89</v>
      </c>
      <c r="C95" s="142">
        <v>23</v>
      </c>
      <c r="D95" s="155">
        <v>5734.54</v>
      </c>
      <c r="E95" s="95">
        <v>2706.7</v>
      </c>
      <c r="F95" s="96" t="s">
        <v>88</v>
      </c>
      <c r="G95" s="95">
        <v>8441.24</v>
      </c>
      <c r="H95" s="98">
        <v>44850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7">
        <f t="shared" si="5"/>
        <v>5734.54</v>
      </c>
    </row>
    <row r="96" spans="1:14" ht="15.75" thickBot="1">
      <c r="A96" s="11" t="str">
        <f t="shared" si="4"/>
        <v>O030563 23</v>
      </c>
      <c r="B96" s="3" t="s">
        <v>89</v>
      </c>
      <c r="C96" s="144"/>
      <c r="D96" s="156"/>
      <c r="E96" s="95">
        <v>2706.7</v>
      </c>
      <c r="F96" s="96">
        <v>84.98</v>
      </c>
      <c r="G96" s="95">
        <v>8526.2199999999993</v>
      </c>
      <c r="H96" s="98">
        <v>44860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7">
        <f t="shared" si="5"/>
        <v>5734.54</v>
      </c>
    </row>
    <row r="97" spans="1:14" ht="15.75" thickBot="1">
      <c r="A97" s="11" t="str">
        <f t="shared" si="4"/>
        <v>O030563 24</v>
      </c>
      <c r="B97" s="3" t="s">
        <v>89</v>
      </c>
      <c r="C97" s="142">
        <v>24</v>
      </c>
      <c r="D97" s="155">
        <v>5734.54</v>
      </c>
      <c r="E97" s="95">
        <v>2825.22</v>
      </c>
      <c r="F97" s="96" t="s">
        <v>88</v>
      </c>
      <c r="G97" s="95">
        <v>8559.76</v>
      </c>
      <c r="H97" s="98">
        <v>44881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7">
        <f t="shared" si="5"/>
        <v>5734.54</v>
      </c>
    </row>
    <row r="98" spans="1:14" ht="15.75" thickBot="1">
      <c r="A98" s="11" t="str">
        <f t="shared" si="4"/>
        <v>O030563 24</v>
      </c>
      <c r="B98" s="3" t="s">
        <v>89</v>
      </c>
      <c r="C98" s="144"/>
      <c r="D98" s="156"/>
      <c r="E98" s="95">
        <v>2825.22</v>
      </c>
      <c r="F98" s="96">
        <v>86.17</v>
      </c>
      <c r="G98" s="95">
        <v>8645.93</v>
      </c>
      <c r="H98" s="98">
        <v>44891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7">
        <f t="shared" si="5"/>
        <v>5734.54</v>
      </c>
    </row>
    <row r="99" spans="1:14" ht="15.75" thickBot="1">
      <c r="A99" s="11" t="str">
        <f t="shared" si="4"/>
        <v>O030563 25</v>
      </c>
      <c r="B99" s="3" t="s">
        <v>89</v>
      </c>
      <c r="C99" s="142">
        <v>25</v>
      </c>
      <c r="D99" s="155">
        <v>5734.54</v>
      </c>
      <c r="E99" s="95">
        <v>2936.08</v>
      </c>
      <c r="F99" s="96" t="s">
        <v>88</v>
      </c>
      <c r="G99" s="95">
        <v>8670.6200000000008</v>
      </c>
      <c r="H99" s="98">
        <v>44911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7">
        <f t="shared" si="5"/>
        <v>5734.54</v>
      </c>
    </row>
    <row r="100" spans="1:14" ht="15.75" thickBot="1">
      <c r="A100" s="11" t="str">
        <f t="shared" si="4"/>
        <v>O030563 25</v>
      </c>
      <c r="B100" s="3" t="s">
        <v>89</v>
      </c>
      <c r="C100" s="144"/>
      <c r="D100" s="156"/>
      <c r="E100" s="95">
        <v>2936.08</v>
      </c>
      <c r="F100" s="96">
        <v>87.28</v>
      </c>
      <c r="G100" s="95">
        <v>8757.9</v>
      </c>
      <c r="H100" s="98">
        <v>44921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7">
        <f t="shared" si="5"/>
        <v>5734.54</v>
      </c>
    </row>
    <row r="101" spans="1:14" ht="15.75" thickBot="1">
      <c r="A101" s="11" t="str">
        <f t="shared" si="4"/>
        <v>O030563 26</v>
      </c>
      <c r="B101" s="3" t="s">
        <v>89</v>
      </c>
      <c r="C101" s="142">
        <v>26</v>
      </c>
      <c r="D101" s="155">
        <v>5734.54</v>
      </c>
      <c r="E101" s="95">
        <v>3054.6</v>
      </c>
      <c r="F101" s="96" t="s">
        <v>88</v>
      </c>
      <c r="G101" s="95">
        <v>8789.14</v>
      </c>
      <c r="H101" s="98">
        <v>44942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7">
        <f t="shared" si="5"/>
        <v>5734.54</v>
      </c>
    </row>
    <row r="102" spans="1:14" ht="15.75" thickBot="1">
      <c r="A102" s="11" t="str">
        <f t="shared" si="4"/>
        <v>O030563 26</v>
      </c>
      <c r="B102" s="3" t="s">
        <v>89</v>
      </c>
      <c r="C102" s="144"/>
      <c r="D102" s="156"/>
      <c r="E102" s="95">
        <v>3054.6</v>
      </c>
      <c r="F102" s="96">
        <v>88.48</v>
      </c>
      <c r="G102" s="95">
        <v>8877.6200000000008</v>
      </c>
      <c r="H102" s="98">
        <v>44952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7">
        <f t="shared" si="5"/>
        <v>5734.54</v>
      </c>
    </row>
    <row r="103" spans="1:14" ht="15.75" thickBot="1">
      <c r="A103" s="11" t="str">
        <f t="shared" si="4"/>
        <v>O030563 27</v>
      </c>
      <c r="B103" s="3" t="s">
        <v>89</v>
      </c>
      <c r="C103" s="142">
        <v>27</v>
      </c>
      <c r="D103" s="155">
        <v>5734.54</v>
      </c>
      <c r="E103" s="95">
        <v>3169.29</v>
      </c>
      <c r="F103" s="96" t="s">
        <v>88</v>
      </c>
      <c r="G103" s="95">
        <v>8903.83</v>
      </c>
      <c r="H103" s="98">
        <v>44973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7">
        <f t="shared" si="5"/>
        <v>5734.54</v>
      </c>
    </row>
    <row r="104" spans="1:14" ht="15.75" thickBot="1">
      <c r="A104" s="11" t="str">
        <f t="shared" si="4"/>
        <v>O030563 27</v>
      </c>
      <c r="B104" s="3" t="s">
        <v>89</v>
      </c>
      <c r="C104" s="144"/>
      <c r="D104" s="156"/>
      <c r="E104" s="95">
        <v>3169.29</v>
      </c>
      <c r="F104" s="96">
        <v>89.63</v>
      </c>
      <c r="G104" s="95">
        <v>8993.4599999999991</v>
      </c>
      <c r="H104" s="98">
        <v>44983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7">
        <f t="shared" si="5"/>
        <v>5734.54</v>
      </c>
    </row>
    <row r="105" spans="1:14" ht="15.75" thickBot="1">
      <c r="A105" s="11" t="str">
        <f t="shared" si="4"/>
        <v>O030563 28</v>
      </c>
      <c r="B105" s="3" t="s">
        <v>89</v>
      </c>
      <c r="C105" s="142">
        <v>28</v>
      </c>
      <c r="D105" s="155">
        <v>5734.54</v>
      </c>
      <c r="E105" s="95">
        <v>3272.51</v>
      </c>
      <c r="F105" s="96" t="s">
        <v>88</v>
      </c>
      <c r="G105" s="95">
        <v>9007.0499999999993</v>
      </c>
      <c r="H105" s="98">
        <v>45001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7">
        <f t="shared" si="5"/>
        <v>5734.54</v>
      </c>
    </row>
    <row r="106" spans="1:14" ht="15.75" thickBot="1">
      <c r="A106" s="11" t="str">
        <f t="shared" ref="A106:A169" si="7">B106&amp;" "&amp;IF(C106="",C105,C106)</f>
        <v>O030563 28</v>
      </c>
      <c r="B106" s="3" t="s">
        <v>89</v>
      </c>
      <c r="C106" s="144"/>
      <c r="D106" s="156"/>
      <c r="E106" s="95">
        <v>3272.51</v>
      </c>
      <c r="F106" s="96">
        <v>90.67</v>
      </c>
      <c r="G106" s="95">
        <v>9097.7199999999993</v>
      </c>
      <c r="H106" s="98">
        <v>45011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7">
        <f t="shared" si="5"/>
        <v>5734.54</v>
      </c>
    </row>
    <row r="107" spans="1:14" ht="15.75" thickBot="1">
      <c r="A107" s="11" t="str">
        <f t="shared" si="7"/>
        <v>O030563 29</v>
      </c>
      <c r="B107" s="3" t="s">
        <v>89</v>
      </c>
      <c r="C107" s="142">
        <v>29</v>
      </c>
      <c r="D107" s="155">
        <v>5734.54</v>
      </c>
      <c r="E107" s="95">
        <v>3398.67</v>
      </c>
      <c r="F107" s="96" t="s">
        <v>88</v>
      </c>
      <c r="G107" s="95">
        <v>9133.2099999999991</v>
      </c>
      <c r="H107" s="98">
        <v>45032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7">
        <f t="shared" si="5"/>
        <v>5734.54</v>
      </c>
    </row>
    <row r="108" spans="1:14" ht="15.75" thickBot="1">
      <c r="A108" s="11" t="str">
        <f t="shared" si="7"/>
        <v>O030563 29</v>
      </c>
      <c r="B108" s="3" t="s">
        <v>89</v>
      </c>
      <c r="C108" s="144"/>
      <c r="D108" s="156"/>
      <c r="E108" s="95">
        <v>3398.67</v>
      </c>
      <c r="F108" s="96">
        <v>91.94</v>
      </c>
      <c r="G108" s="95">
        <v>9225.15</v>
      </c>
      <c r="H108" s="98">
        <v>45042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7">
        <f t="shared" si="5"/>
        <v>5734.54</v>
      </c>
    </row>
    <row r="109" spans="1:14" ht="15.75" thickBot="1">
      <c r="A109" s="11" t="str">
        <f t="shared" si="7"/>
        <v>O030563 30</v>
      </c>
      <c r="B109" s="3" t="s">
        <v>89</v>
      </c>
      <c r="C109" s="142">
        <v>30</v>
      </c>
      <c r="D109" s="155">
        <v>5734.54</v>
      </c>
      <c r="E109" s="95">
        <v>3509.54</v>
      </c>
      <c r="F109" s="96" t="s">
        <v>88</v>
      </c>
      <c r="G109" s="95">
        <v>9244.08</v>
      </c>
      <c r="H109" s="98">
        <v>45062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7">
        <f t="shared" si="5"/>
        <v>5734.54</v>
      </c>
    </row>
    <row r="110" spans="1:14" ht="15.75" thickBot="1">
      <c r="A110" s="11" t="str">
        <f t="shared" si="7"/>
        <v>O030563 30</v>
      </c>
      <c r="B110" s="3" t="s">
        <v>89</v>
      </c>
      <c r="C110" s="144"/>
      <c r="D110" s="156"/>
      <c r="E110" s="95">
        <v>3509.54</v>
      </c>
      <c r="F110" s="96">
        <v>93.06</v>
      </c>
      <c r="G110" s="95">
        <v>9337.14</v>
      </c>
      <c r="H110" s="98">
        <v>45072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7">
        <f t="shared" si="5"/>
        <v>5734.54</v>
      </c>
    </row>
    <row r="111" spans="1:14" ht="15.75" thickBot="1">
      <c r="A111" s="11" t="str">
        <f t="shared" si="7"/>
        <v>O030563 31</v>
      </c>
      <c r="B111" s="3" t="s">
        <v>89</v>
      </c>
      <c r="C111" s="142">
        <v>31</v>
      </c>
      <c r="D111" s="155">
        <v>5734.54</v>
      </c>
      <c r="E111" s="95">
        <v>3628.05</v>
      </c>
      <c r="F111" s="96" t="s">
        <v>88</v>
      </c>
      <c r="G111" s="95">
        <v>9362.59</v>
      </c>
      <c r="H111" s="98">
        <v>45093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7">
        <f t="shared" si="5"/>
        <v>5734.54</v>
      </c>
    </row>
    <row r="112" spans="1:14" ht="15.75" thickBot="1">
      <c r="A112" s="11" t="str">
        <f t="shared" si="7"/>
        <v>O030563 31</v>
      </c>
      <c r="B112" s="3" t="s">
        <v>89</v>
      </c>
      <c r="C112" s="144"/>
      <c r="D112" s="156"/>
      <c r="E112" s="95">
        <v>3628.05</v>
      </c>
      <c r="F112" s="96">
        <v>94.25</v>
      </c>
      <c r="G112" s="95">
        <v>9456.84</v>
      </c>
      <c r="H112" s="98">
        <v>45103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7">
        <f t="shared" si="5"/>
        <v>5734.54</v>
      </c>
    </row>
    <row r="113" spans="1:14" ht="15.75" thickBot="1">
      <c r="A113" s="11" t="str">
        <f t="shared" si="7"/>
        <v>O030563 32</v>
      </c>
      <c r="B113" s="3" t="s">
        <v>89</v>
      </c>
      <c r="C113" s="142">
        <v>32</v>
      </c>
      <c r="D113" s="155">
        <v>5734.54</v>
      </c>
      <c r="E113" s="95">
        <v>3738.92</v>
      </c>
      <c r="F113" s="96" t="s">
        <v>88</v>
      </c>
      <c r="G113" s="95">
        <v>9473.4599999999991</v>
      </c>
      <c r="H113" s="98">
        <v>45123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7">
        <f t="shared" si="5"/>
        <v>5734.54</v>
      </c>
    </row>
    <row r="114" spans="1:14" ht="15.75" thickBot="1">
      <c r="A114" s="11" t="str">
        <f t="shared" si="7"/>
        <v>O030563 32</v>
      </c>
      <c r="B114" s="3" t="s">
        <v>89</v>
      </c>
      <c r="C114" s="144"/>
      <c r="D114" s="156"/>
      <c r="E114" s="95">
        <v>3738.92</v>
      </c>
      <c r="F114" s="96">
        <v>95.37</v>
      </c>
      <c r="G114" s="95">
        <v>9568.83</v>
      </c>
      <c r="H114" s="98">
        <v>45133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7">
        <f t="shared" si="5"/>
        <v>5734.54</v>
      </c>
    </row>
    <row r="115" spans="1:14" ht="15.75" thickBot="1">
      <c r="A115" s="11" t="str">
        <f t="shared" si="7"/>
        <v>O030563 33</v>
      </c>
      <c r="B115" s="3" t="s">
        <v>89</v>
      </c>
      <c r="C115" s="142">
        <v>33</v>
      </c>
      <c r="D115" s="155">
        <v>5734.54</v>
      </c>
      <c r="E115" s="95">
        <v>3857.43</v>
      </c>
      <c r="F115" s="96" t="s">
        <v>88</v>
      </c>
      <c r="G115" s="95">
        <v>9591.9699999999993</v>
      </c>
      <c r="H115" s="98">
        <v>45154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7">
        <f t="shared" si="5"/>
        <v>5734.54</v>
      </c>
    </row>
    <row r="116" spans="1:14" ht="15.75" thickBot="1">
      <c r="A116" s="11" t="str">
        <f t="shared" si="7"/>
        <v>O030563 33</v>
      </c>
      <c r="B116" s="3" t="s">
        <v>89</v>
      </c>
      <c r="C116" s="144"/>
      <c r="D116" s="156"/>
      <c r="E116" s="95">
        <v>3857.43</v>
      </c>
      <c r="F116" s="96">
        <v>96.56</v>
      </c>
      <c r="G116" s="95">
        <v>9688.5300000000007</v>
      </c>
      <c r="H116" s="98">
        <v>45164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7">
        <f t="shared" si="5"/>
        <v>5734.54</v>
      </c>
    </row>
    <row r="117" spans="1:14" ht="15.75" thickBot="1">
      <c r="A117" s="11" t="str">
        <f t="shared" si="7"/>
        <v>O030563 34</v>
      </c>
      <c r="B117" s="3" t="s">
        <v>89</v>
      </c>
      <c r="C117" s="142">
        <v>34</v>
      </c>
      <c r="D117" s="155">
        <v>5734.54</v>
      </c>
      <c r="E117" s="95">
        <v>3972.12</v>
      </c>
      <c r="F117" s="96" t="s">
        <v>88</v>
      </c>
      <c r="G117" s="95">
        <v>9706.66</v>
      </c>
      <c r="H117" s="98">
        <v>45185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7">
        <f t="shared" si="5"/>
        <v>5734.54</v>
      </c>
    </row>
    <row r="118" spans="1:14" ht="15.75" thickBot="1">
      <c r="A118" s="11" t="str">
        <f t="shared" si="7"/>
        <v>O030563 34</v>
      </c>
      <c r="B118" s="3" t="s">
        <v>89</v>
      </c>
      <c r="C118" s="144"/>
      <c r="D118" s="156"/>
      <c r="E118" s="95">
        <v>3972.12</v>
      </c>
      <c r="F118" s="96">
        <v>97.71</v>
      </c>
      <c r="G118" s="95">
        <v>9804.3700000000008</v>
      </c>
      <c r="H118" s="98">
        <v>45195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7">
        <f t="shared" si="5"/>
        <v>5734.54</v>
      </c>
    </row>
    <row r="119" spans="1:14" ht="15.75" thickBot="1">
      <c r="A119" s="11" t="str">
        <f t="shared" si="7"/>
        <v>O030563 35</v>
      </c>
      <c r="B119" s="3" t="s">
        <v>89</v>
      </c>
      <c r="C119" s="142">
        <v>35</v>
      </c>
      <c r="D119" s="155">
        <v>5734.54</v>
      </c>
      <c r="E119" s="95">
        <v>4082.99</v>
      </c>
      <c r="F119" s="96" t="s">
        <v>88</v>
      </c>
      <c r="G119" s="95">
        <v>9817.5300000000007</v>
      </c>
      <c r="H119" s="98">
        <v>45215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7">
        <f t="shared" si="5"/>
        <v>5734.54</v>
      </c>
    </row>
    <row r="120" spans="1:14" ht="15.75" thickBot="1">
      <c r="A120" s="11" t="str">
        <f t="shared" si="7"/>
        <v>O030563 35</v>
      </c>
      <c r="B120" s="3" t="s">
        <v>89</v>
      </c>
      <c r="C120" s="144"/>
      <c r="D120" s="156"/>
      <c r="E120" s="95">
        <v>4082.99</v>
      </c>
      <c r="F120" s="96">
        <v>98.83</v>
      </c>
      <c r="G120" s="95">
        <v>9916.36</v>
      </c>
      <c r="H120" s="98">
        <v>45225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7">
        <f t="shared" si="5"/>
        <v>5734.54</v>
      </c>
    </row>
    <row r="121" spans="1:14" ht="15.75" thickBot="1">
      <c r="A121" s="11" t="str">
        <f t="shared" si="7"/>
        <v>O030563 36</v>
      </c>
      <c r="B121" s="3" t="s">
        <v>89</v>
      </c>
      <c r="C121" s="142">
        <v>36</v>
      </c>
      <c r="D121" s="155">
        <v>5734.54</v>
      </c>
      <c r="E121" s="95">
        <v>4201.51</v>
      </c>
      <c r="F121" s="96" t="s">
        <v>88</v>
      </c>
      <c r="G121" s="95">
        <v>9936.0499999999993</v>
      </c>
      <c r="H121" s="98">
        <v>45246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7">
        <f t="shared" si="5"/>
        <v>5734.54</v>
      </c>
    </row>
    <row r="122" spans="1:14" ht="15.75" thickBot="1">
      <c r="A122" s="11" t="str">
        <f t="shared" si="7"/>
        <v>O030563 36</v>
      </c>
      <c r="B122" s="3" t="s">
        <v>89</v>
      </c>
      <c r="C122" s="144"/>
      <c r="D122" s="156"/>
      <c r="E122" s="95">
        <v>4201.51</v>
      </c>
      <c r="F122" s="96">
        <v>100.02</v>
      </c>
      <c r="G122" s="95">
        <v>10036.07</v>
      </c>
      <c r="H122" s="98">
        <v>45256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7">
        <f t="shared" si="5"/>
        <v>5734.54</v>
      </c>
    </row>
    <row r="123" spans="1:14" ht="15.75" thickBot="1">
      <c r="A123" s="11" t="str">
        <f t="shared" si="7"/>
        <v>O030563 37</v>
      </c>
      <c r="B123" s="3" t="s">
        <v>89</v>
      </c>
      <c r="C123" s="142">
        <v>37</v>
      </c>
      <c r="D123" s="155">
        <v>5734.54</v>
      </c>
      <c r="E123" s="95">
        <v>4312.37</v>
      </c>
      <c r="F123" s="96" t="s">
        <v>88</v>
      </c>
      <c r="G123" s="95">
        <v>10046.91</v>
      </c>
      <c r="H123" s="98">
        <v>45276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7">
        <f t="shared" si="5"/>
        <v>5734.54</v>
      </c>
    </row>
    <row r="124" spans="1:14" ht="15.75" thickBot="1">
      <c r="A124" s="11" t="str">
        <f t="shared" si="7"/>
        <v>O030563 37</v>
      </c>
      <c r="B124" s="3" t="s">
        <v>89</v>
      </c>
      <c r="C124" s="144"/>
      <c r="D124" s="156"/>
      <c r="E124" s="95">
        <v>4312.37</v>
      </c>
      <c r="F124" s="96">
        <v>101.14</v>
      </c>
      <c r="G124" s="95">
        <v>10148.049999999999</v>
      </c>
      <c r="H124" s="98">
        <v>45286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7">
        <f t="shared" si="5"/>
        <v>5734.54</v>
      </c>
    </row>
    <row r="125" spans="1:14" ht="15.75" thickBot="1">
      <c r="A125" s="11" t="str">
        <f t="shared" si="7"/>
        <v>O030563 38</v>
      </c>
      <c r="B125" s="3" t="s">
        <v>89</v>
      </c>
      <c r="C125" s="142">
        <v>38</v>
      </c>
      <c r="D125" s="155">
        <v>5734.54</v>
      </c>
      <c r="E125" s="95">
        <v>4430.8900000000003</v>
      </c>
      <c r="F125" s="96" t="s">
        <v>88</v>
      </c>
      <c r="G125" s="95">
        <v>10165.43</v>
      </c>
      <c r="H125" s="98">
        <v>45307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7">
        <f t="shared" si="5"/>
        <v>5734.54</v>
      </c>
    </row>
    <row r="126" spans="1:14" ht="15.75" thickBot="1">
      <c r="A126" s="11" t="str">
        <f t="shared" si="7"/>
        <v>O030563 38</v>
      </c>
      <c r="B126" s="3" t="s">
        <v>89</v>
      </c>
      <c r="C126" s="144"/>
      <c r="D126" s="156"/>
      <c r="E126" s="95">
        <v>4430.8900000000003</v>
      </c>
      <c r="F126" s="96">
        <v>102.33</v>
      </c>
      <c r="G126" s="95">
        <v>10267.76</v>
      </c>
      <c r="H126" s="98">
        <v>45317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7">
        <f t="shared" si="5"/>
        <v>5734.54</v>
      </c>
    </row>
    <row r="127" spans="1:14" ht="15.75" thickBot="1">
      <c r="A127" s="11" t="str">
        <f t="shared" si="7"/>
        <v>O030563 39</v>
      </c>
      <c r="B127" s="3" t="s">
        <v>89</v>
      </c>
      <c r="C127" s="142">
        <v>39</v>
      </c>
      <c r="D127" s="155">
        <v>5734.54</v>
      </c>
      <c r="E127" s="95">
        <v>4545.58</v>
      </c>
      <c r="F127" s="96" t="s">
        <v>88</v>
      </c>
      <c r="G127" s="95">
        <v>10280.120000000001</v>
      </c>
      <c r="H127" s="98">
        <v>45338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7">
        <f>IF(D127=0,D126,D127)</f>
        <v>5734.54</v>
      </c>
    </row>
    <row r="128" spans="1:14" ht="15.75" thickBot="1">
      <c r="A128" s="11" t="str">
        <f t="shared" si="7"/>
        <v>O030563 39</v>
      </c>
      <c r="B128" s="3" t="s">
        <v>89</v>
      </c>
      <c r="C128" s="144"/>
      <c r="D128" s="156"/>
      <c r="E128" s="95">
        <v>4545.58</v>
      </c>
      <c r="F128" s="96">
        <v>103.49</v>
      </c>
      <c r="G128" s="95">
        <v>10383.61</v>
      </c>
      <c r="H128" s="98">
        <v>45348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7">
        <f t="shared" si="5"/>
        <v>5734.54</v>
      </c>
    </row>
    <row r="129" spans="1:14" ht="15.75" thickBot="1">
      <c r="A129" s="11" t="str">
        <f t="shared" si="7"/>
        <v>O030563 40</v>
      </c>
      <c r="B129" s="3" t="s">
        <v>89</v>
      </c>
      <c r="C129" s="142">
        <v>40</v>
      </c>
      <c r="D129" s="155">
        <v>5734.54</v>
      </c>
      <c r="E129" s="95">
        <v>4652.62</v>
      </c>
      <c r="F129" s="96" t="s">
        <v>88</v>
      </c>
      <c r="G129" s="95">
        <v>10387.16</v>
      </c>
      <c r="H129" s="98">
        <v>45367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7">
        <f t="shared" si="5"/>
        <v>5734.54</v>
      </c>
    </row>
    <row r="130" spans="1:14" ht="15.75" thickBot="1">
      <c r="A130" s="11" t="str">
        <f t="shared" si="7"/>
        <v>O030563 40</v>
      </c>
      <c r="B130" s="3" t="s">
        <v>89</v>
      </c>
      <c r="C130" s="144"/>
      <c r="D130" s="156"/>
      <c r="E130" s="95">
        <v>4652.62</v>
      </c>
      <c r="F130" s="96">
        <v>104.56</v>
      </c>
      <c r="G130" s="95">
        <v>10491.72</v>
      </c>
      <c r="H130" s="98">
        <v>45377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7">
        <f t="shared" si="5"/>
        <v>5734.54</v>
      </c>
    </row>
    <row r="131" spans="1:14" ht="15.75" thickBot="1">
      <c r="A131" s="11" t="str">
        <f t="shared" si="7"/>
        <v>O030563 41</v>
      </c>
      <c r="B131" s="3" t="s">
        <v>89</v>
      </c>
      <c r="C131" s="142">
        <v>41</v>
      </c>
      <c r="D131" s="155">
        <v>5734.54</v>
      </c>
      <c r="E131" s="95">
        <v>4774.96</v>
      </c>
      <c r="F131" s="96" t="s">
        <v>88</v>
      </c>
      <c r="G131" s="95">
        <v>10509.5</v>
      </c>
      <c r="H131" s="98">
        <v>45398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7">
        <f t="shared" si="5"/>
        <v>5734.54</v>
      </c>
    </row>
    <row r="132" spans="1:14" ht="15.75" thickBot="1">
      <c r="A132" s="11" t="str">
        <f t="shared" si="7"/>
        <v>O030563 41</v>
      </c>
      <c r="B132" s="3" t="s">
        <v>89</v>
      </c>
      <c r="C132" s="144"/>
      <c r="D132" s="156"/>
      <c r="E132" s="95">
        <v>4774.96</v>
      </c>
      <c r="F132" s="96">
        <v>105.8</v>
      </c>
      <c r="G132" s="95">
        <v>10615.3</v>
      </c>
      <c r="H132" s="98">
        <v>45408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7">
        <f t="shared" ref="N132:N195" si="8">IF(D132=0,D131,D132)</f>
        <v>5734.54</v>
      </c>
    </row>
    <row r="133" spans="1:14" ht="15.75" thickBot="1">
      <c r="A133" s="11" t="str">
        <f t="shared" si="7"/>
        <v>O030563 42</v>
      </c>
      <c r="B133" s="3" t="s">
        <v>89</v>
      </c>
      <c r="C133" s="142">
        <v>42</v>
      </c>
      <c r="D133" s="155">
        <v>5734.54</v>
      </c>
      <c r="E133" s="95">
        <v>4885.83</v>
      </c>
      <c r="F133" s="96" t="s">
        <v>88</v>
      </c>
      <c r="G133" s="95">
        <v>10620.37</v>
      </c>
      <c r="H133" s="98">
        <v>45428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7">
        <f t="shared" si="8"/>
        <v>5734.54</v>
      </c>
    </row>
    <row r="134" spans="1:14" ht="15.75" thickBot="1">
      <c r="A134" s="11" t="str">
        <f t="shared" si="7"/>
        <v>O030563 42</v>
      </c>
      <c r="B134" s="3" t="s">
        <v>89</v>
      </c>
      <c r="C134" s="144"/>
      <c r="D134" s="156"/>
      <c r="E134" s="95">
        <v>4885.83</v>
      </c>
      <c r="F134" s="96">
        <v>106.91</v>
      </c>
      <c r="G134" s="95">
        <v>10727.28</v>
      </c>
      <c r="H134" s="98">
        <v>45438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7">
        <f t="shared" si="8"/>
        <v>5734.54</v>
      </c>
    </row>
    <row r="135" spans="1:14" ht="15.75" thickBot="1">
      <c r="A135" s="11" t="str">
        <f t="shared" si="7"/>
        <v>O030563 43</v>
      </c>
      <c r="B135" s="3" t="s">
        <v>89</v>
      </c>
      <c r="C135" s="142">
        <v>43</v>
      </c>
      <c r="D135" s="155">
        <v>5734.54</v>
      </c>
      <c r="E135" s="95">
        <v>5004.34</v>
      </c>
      <c r="F135" s="96" t="s">
        <v>88</v>
      </c>
      <c r="G135" s="95">
        <v>10738.88</v>
      </c>
      <c r="H135" s="98">
        <v>45459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7">
        <f t="shared" si="8"/>
        <v>5734.54</v>
      </c>
    </row>
    <row r="136" spans="1:14" ht="15.75" thickBot="1">
      <c r="A136" s="11" t="str">
        <f t="shared" si="7"/>
        <v>O030563 43</v>
      </c>
      <c r="B136" s="3" t="s">
        <v>89</v>
      </c>
      <c r="C136" s="144"/>
      <c r="D136" s="156"/>
      <c r="E136" s="95">
        <v>5004.34</v>
      </c>
      <c r="F136" s="96">
        <v>108.1</v>
      </c>
      <c r="G136" s="95">
        <v>10846.98</v>
      </c>
      <c r="H136" s="98">
        <v>45469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7">
        <f t="shared" si="8"/>
        <v>5734.54</v>
      </c>
    </row>
    <row r="137" spans="1:14" ht="15.75" thickBot="1">
      <c r="A137" s="11" t="str">
        <f t="shared" si="7"/>
        <v>O030563 44</v>
      </c>
      <c r="B137" s="3" t="s">
        <v>89</v>
      </c>
      <c r="C137" s="142">
        <v>44</v>
      </c>
      <c r="D137" s="155">
        <v>5734.54</v>
      </c>
      <c r="E137" s="95">
        <v>5115.21</v>
      </c>
      <c r="F137" s="96" t="s">
        <v>88</v>
      </c>
      <c r="G137" s="95">
        <v>10849.75</v>
      </c>
      <c r="H137" s="98">
        <v>45489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7">
        <f t="shared" si="8"/>
        <v>5734.54</v>
      </c>
    </row>
    <row r="138" spans="1:14" ht="15.75" thickBot="1">
      <c r="A138" s="11" t="str">
        <f t="shared" si="7"/>
        <v>O030563 44</v>
      </c>
      <c r="B138" s="3" t="s">
        <v>89</v>
      </c>
      <c r="C138" s="144"/>
      <c r="D138" s="156"/>
      <c r="E138" s="95">
        <v>5115.21</v>
      </c>
      <c r="F138" s="96">
        <v>109.22</v>
      </c>
      <c r="G138" s="95">
        <v>10958.97</v>
      </c>
      <c r="H138" s="98">
        <v>45499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7">
        <f t="shared" si="8"/>
        <v>5734.54</v>
      </c>
    </row>
    <row r="139" spans="1:14" ht="15.75" thickBot="1">
      <c r="A139" s="11" t="str">
        <f t="shared" si="7"/>
        <v>O030563 45</v>
      </c>
      <c r="B139" s="3" t="s">
        <v>89</v>
      </c>
      <c r="C139" s="142">
        <v>45</v>
      </c>
      <c r="D139" s="155">
        <v>5734.54</v>
      </c>
      <c r="E139" s="95">
        <v>5233.72</v>
      </c>
      <c r="F139" s="96" t="s">
        <v>88</v>
      </c>
      <c r="G139" s="95">
        <v>10968.26</v>
      </c>
      <c r="H139" s="98">
        <v>45520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7">
        <f t="shared" si="8"/>
        <v>5734.54</v>
      </c>
    </row>
    <row r="140" spans="1:14" ht="15.75" thickBot="1">
      <c r="A140" s="11" t="str">
        <f t="shared" si="7"/>
        <v>O030563 45</v>
      </c>
      <c r="B140" s="3" t="s">
        <v>89</v>
      </c>
      <c r="C140" s="144"/>
      <c r="D140" s="156"/>
      <c r="E140" s="95">
        <v>5233.72</v>
      </c>
      <c r="F140" s="96">
        <v>110.41</v>
      </c>
      <c r="G140" s="95">
        <v>11078.67</v>
      </c>
      <c r="H140" s="98">
        <v>45530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7">
        <f t="shared" si="8"/>
        <v>5734.54</v>
      </c>
    </row>
    <row r="141" spans="1:14" ht="15.75" thickBot="1">
      <c r="A141" s="11" t="str">
        <f t="shared" si="7"/>
        <v>O030563 46</v>
      </c>
      <c r="B141" s="3" t="s">
        <v>89</v>
      </c>
      <c r="C141" s="142">
        <v>46</v>
      </c>
      <c r="D141" s="155">
        <v>5734.54</v>
      </c>
      <c r="E141" s="95">
        <v>5348.41</v>
      </c>
      <c r="F141" s="96" t="s">
        <v>88</v>
      </c>
      <c r="G141" s="95">
        <v>11082.95</v>
      </c>
      <c r="H141" s="98">
        <v>45551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7">
        <f t="shared" si="8"/>
        <v>5734.54</v>
      </c>
    </row>
    <row r="142" spans="1:14" ht="15.75" thickBot="1">
      <c r="A142" s="11" t="str">
        <f t="shared" si="7"/>
        <v>O030563 46</v>
      </c>
      <c r="B142" s="3" t="s">
        <v>89</v>
      </c>
      <c r="C142" s="144"/>
      <c r="D142" s="156"/>
      <c r="E142" s="95">
        <v>5348.41</v>
      </c>
      <c r="F142" s="96">
        <v>111.57</v>
      </c>
      <c r="G142" s="95">
        <v>11194.52</v>
      </c>
      <c r="H142" s="98">
        <v>45561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7">
        <f t="shared" si="8"/>
        <v>5734.54</v>
      </c>
    </row>
    <row r="143" spans="1:14" ht="15.75" thickBot="1">
      <c r="A143" s="11" t="str">
        <f t="shared" si="7"/>
        <v>O030563 47</v>
      </c>
      <c r="B143" s="3" t="s">
        <v>89</v>
      </c>
      <c r="C143" s="142">
        <v>47</v>
      </c>
      <c r="D143" s="155">
        <v>5734.54</v>
      </c>
      <c r="E143" s="95">
        <v>5459.28</v>
      </c>
      <c r="F143" s="96" t="s">
        <v>88</v>
      </c>
      <c r="G143" s="95">
        <v>11193.82</v>
      </c>
      <c r="H143" s="98">
        <v>45581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7">
        <f t="shared" si="8"/>
        <v>5734.54</v>
      </c>
    </row>
    <row r="144" spans="1:14" ht="15.75" thickBot="1">
      <c r="A144" s="11" t="str">
        <f t="shared" si="7"/>
        <v>O030563 47</v>
      </c>
      <c r="B144" s="3" t="s">
        <v>89</v>
      </c>
      <c r="C144" s="144"/>
      <c r="D144" s="156"/>
      <c r="E144" s="95">
        <v>5459.28</v>
      </c>
      <c r="F144" s="96">
        <v>112.68</v>
      </c>
      <c r="G144" s="95">
        <v>11306.5</v>
      </c>
      <c r="H144" s="98">
        <v>45591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7">
        <f t="shared" si="8"/>
        <v>5734.54</v>
      </c>
    </row>
    <row r="145" spans="1:14" ht="15.75" thickBot="1">
      <c r="A145" s="11" t="str">
        <f t="shared" si="7"/>
        <v>O030563 48</v>
      </c>
      <c r="B145" s="3" t="s">
        <v>89</v>
      </c>
      <c r="C145" s="142">
        <v>48</v>
      </c>
      <c r="D145" s="155">
        <v>5734.54</v>
      </c>
      <c r="E145" s="95">
        <v>5577.8</v>
      </c>
      <c r="F145" s="96" t="s">
        <v>88</v>
      </c>
      <c r="G145" s="95">
        <v>11312.34</v>
      </c>
      <c r="H145" s="98">
        <v>45612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7">
        <f t="shared" si="8"/>
        <v>5734.54</v>
      </c>
    </row>
    <row r="146" spans="1:14" ht="15.75" thickBot="1">
      <c r="A146" s="11" t="str">
        <f t="shared" si="7"/>
        <v>O030563 48</v>
      </c>
      <c r="B146" s="3" t="s">
        <v>89</v>
      </c>
      <c r="C146" s="144"/>
      <c r="D146" s="156"/>
      <c r="E146" s="95">
        <v>5577.8</v>
      </c>
      <c r="F146" s="96">
        <v>113.88</v>
      </c>
      <c r="G146" s="95">
        <v>11426.22</v>
      </c>
      <c r="H146" s="98">
        <v>45622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7">
        <f t="shared" si="8"/>
        <v>5734.54</v>
      </c>
    </row>
    <row r="147" spans="1:14" ht="15.75" thickBot="1">
      <c r="A147" s="11" t="str">
        <f t="shared" si="7"/>
        <v>O030563 49</v>
      </c>
      <c r="B147" s="3" t="s">
        <v>89</v>
      </c>
      <c r="C147" s="142">
        <v>49</v>
      </c>
      <c r="D147" s="155">
        <v>5734.54</v>
      </c>
      <c r="E147" s="95">
        <v>5688.66</v>
      </c>
      <c r="F147" s="96" t="s">
        <v>88</v>
      </c>
      <c r="G147" s="95">
        <v>11423.2</v>
      </c>
      <c r="H147" s="98">
        <v>45642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7">
        <f t="shared" si="8"/>
        <v>5734.54</v>
      </c>
    </row>
    <row r="148" spans="1:14" ht="15.75" thickBot="1">
      <c r="A148" s="11" t="str">
        <f t="shared" si="7"/>
        <v>O030563 49</v>
      </c>
      <c r="B148" s="3" t="s">
        <v>89</v>
      </c>
      <c r="C148" s="144"/>
      <c r="D148" s="156"/>
      <c r="E148" s="95">
        <v>5688.66</v>
      </c>
      <c r="F148" s="96">
        <v>114.99</v>
      </c>
      <c r="G148" s="95">
        <v>11538.19</v>
      </c>
      <c r="H148" s="98">
        <v>45652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7">
        <f t="shared" si="8"/>
        <v>5734.54</v>
      </c>
    </row>
    <row r="149" spans="1:14" ht="15.75" thickBot="1">
      <c r="A149" s="11" t="str">
        <f t="shared" si="7"/>
        <v>O030563 50</v>
      </c>
      <c r="B149" s="3" t="s">
        <v>89</v>
      </c>
      <c r="C149" s="142">
        <v>50</v>
      </c>
      <c r="D149" s="155">
        <v>5734.54</v>
      </c>
      <c r="E149" s="95">
        <v>5807.18</v>
      </c>
      <c r="F149" s="96" t="s">
        <v>88</v>
      </c>
      <c r="G149" s="95">
        <v>11541.72</v>
      </c>
      <c r="H149" s="98">
        <v>45673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7">
        <f t="shared" si="8"/>
        <v>5734.54</v>
      </c>
    </row>
    <row r="150" spans="1:14" ht="15.75" thickBot="1">
      <c r="A150" s="11" t="str">
        <f t="shared" si="7"/>
        <v>O030563 50</v>
      </c>
      <c r="B150" s="3" t="s">
        <v>89</v>
      </c>
      <c r="C150" s="144"/>
      <c r="D150" s="156"/>
      <c r="E150" s="95">
        <v>5807.18</v>
      </c>
      <c r="F150" s="96">
        <v>116.19</v>
      </c>
      <c r="G150" s="95">
        <v>11657.91</v>
      </c>
      <c r="H150" s="98">
        <v>45683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7">
        <f t="shared" si="8"/>
        <v>5734.54</v>
      </c>
    </row>
    <row r="151" spans="1:14" ht="15.75" thickBot="1">
      <c r="A151" s="11" t="str">
        <f t="shared" si="7"/>
        <v>O030563 51</v>
      </c>
      <c r="B151" s="3" t="s">
        <v>89</v>
      </c>
      <c r="C151" s="142">
        <v>51</v>
      </c>
      <c r="D151" s="155">
        <v>5734.54</v>
      </c>
      <c r="E151" s="95">
        <v>5921.87</v>
      </c>
      <c r="F151" s="96" t="s">
        <v>88</v>
      </c>
      <c r="G151" s="95">
        <v>11656.41</v>
      </c>
      <c r="H151" s="98">
        <v>45704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7">
        <f t="shared" si="8"/>
        <v>5734.54</v>
      </c>
    </row>
    <row r="152" spans="1:14" ht="15.75" thickBot="1">
      <c r="A152" s="11" t="str">
        <f t="shared" si="7"/>
        <v>O030563 51</v>
      </c>
      <c r="B152" s="3" t="s">
        <v>89</v>
      </c>
      <c r="C152" s="144"/>
      <c r="D152" s="156"/>
      <c r="E152" s="95">
        <v>5921.87</v>
      </c>
      <c r="F152" s="96">
        <v>117.34</v>
      </c>
      <c r="G152" s="95">
        <v>11773.75</v>
      </c>
      <c r="H152" s="98">
        <v>45714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7">
        <f t="shared" si="8"/>
        <v>5734.54</v>
      </c>
    </row>
    <row r="153" spans="1:14" ht="15.75" thickBot="1">
      <c r="A153" s="11" t="str">
        <f t="shared" si="7"/>
        <v>O030563 52</v>
      </c>
      <c r="B153" s="3" t="s">
        <v>89</v>
      </c>
      <c r="C153" s="142">
        <v>52</v>
      </c>
      <c r="D153" s="155">
        <v>5734.54</v>
      </c>
      <c r="E153" s="95">
        <v>6025.09</v>
      </c>
      <c r="F153" s="96" t="s">
        <v>88</v>
      </c>
      <c r="G153" s="95">
        <v>11759.63</v>
      </c>
      <c r="H153" s="98">
        <v>45732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7">
        <f t="shared" si="8"/>
        <v>5734.54</v>
      </c>
    </row>
    <row r="154" spans="1:14" ht="15.75" thickBot="1">
      <c r="A154" s="11" t="str">
        <f t="shared" si="7"/>
        <v>O030563 52</v>
      </c>
      <c r="B154" s="3" t="s">
        <v>89</v>
      </c>
      <c r="C154" s="144"/>
      <c r="D154" s="156"/>
      <c r="E154" s="95">
        <v>6025.09</v>
      </c>
      <c r="F154" s="96">
        <v>118.38</v>
      </c>
      <c r="G154" s="95">
        <v>11878.01</v>
      </c>
      <c r="H154" s="98">
        <v>45742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7">
        <f t="shared" si="8"/>
        <v>5734.54</v>
      </c>
    </row>
    <row r="155" spans="1:14" ht="15.75" thickBot="1">
      <c r="A155" s="11" t="str">
        <f t="shared" si="7"/>
        <v>O030563 53</v>
      </c>
      <c r="B155" s="3" t="s">
        <v>89</v>
      </c>
      <c r="C155" s="142">
        <v>53</v>
      </c>
      <c r="D155" s="155">
        <v>5734.54</v>
      </c>
      <c r="E155" s="95">
        <v>6151.25</v>
      </c>
      <c r="F155" s="96" t="s">
        <v>88</v>
      </c>
      <c r="G155" s="95">
        <v>11885.79</v>
      </c>
      <c r="H155" s="98">
        <v>45763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7">
        <f t="shared" si="8"/>
        <v>5734.54</v>
      </c>
    </row>
    <row r="156" spans="1:14" ht="15.75" thickBot="1">
      <c r="A156" s="11" t="str">
        <f t="shared" si="7"/>
        <v>O030563 53</v>
      </c>
      <c r="B156" s="3" t="s">
        <v>89</v>
      </c>
      <c r="C156" s="144"/>
      <c r="D156" s="156"/>
      <c r="E156" s="95">
        <v>6151.25</v>
      </c>
      <c r="F156" s="96">
        <v>119.65</v>
      </c>
      <c r="G156" s="95">
        <v>12005.44</v>
      </c>
      <c r="H156" s="98">
        <v>45773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7">
        <f t="shared" si="8"/>
        <v>5734.54</v>
      </c>
    </row>
    <row r="157" spans="1:14" ht="15.75" thickBot="1">
      <c r="A157" s="11" t="str">
        <f t="shared" si="7"/>
        <v>O030563 54</v>
      </c>
      <c r="B157" s="3" t="s">
        <v>89</v>
      </c>
      <c r="C157" s="142">
        <v>54</v>
      </c>
      <c r="D157" s="155">
        <v>5734.54</v>
      </c>
      <c r="E157" s="95">
        <v>6262.12</v>
      </c>
      <c r="F157" s="96" t="s">
        <v>88</v>
      </c>
      <c r="G157" s="95">
        <v>11996.66</v>
      </c>
      <c r="H157" s="98">
        <v>45793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7">
        <f t="shared" si="8"/>
        <v>5734.54</v>
      </c>
    </row>
    <row r="158" spans="1:14" ht="15.75" thickBot="1">
      <c r="A158" s="11" t="str">
        <f t="shared" si="7"/>
        <v>O030563 54</v>
      </c>
      <c r="B158" s="3" t="s">
        <v>89</v>
      </c>
      <c r="C158" s="144"/>
      <c r="D158" s="156"/>
      <c r="E158" s="95">
        <v>6262.12</v>
      </c>
      <c r="F158" s="96">
        <v>120.77</v>
      </c>
      <c r="G158" s="95">
        <v>12117.43</v>
      </c>
      <c r="H158" s="98">
        <v>45803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7">
        <f t="shared" si="8"/>
        <v>5734.54</v>
      </c>
    </row>
    <row r="159" spans="1:14" ht="15.75" thickBot="1">
      <c r="A159" s="11" t="str">
        <f t="shared" si="7"/>
        <v>O030563 55</v>
      </c>
      <c r="B159" s="3" t="s">
        <v>89</v>
      </c>
      <c r="C159" s="142">
        <v>55</v>
      </c>
      <c r="D159" s="155">
        <v>5734.54</v>
      </c>
      <c r="E159" s="95">
        <v>6380.63</v>
      </c>
      <c r="F159" s="96" t="s">
        <v>88</v>
      </c>
      <c r="G159" s="95">
        <v>12115.17</v>
      </c>
      <c r="H159" s="98">
        <v>45824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7">
        <f t="shared" si="8"/>
        <v>5734.54</v>
      </c>
    </row>
    <row r="160" spans="1:14" ht="15.75" thickBot="1">
      <c r="A160" s="11" t="str">
        <f t="shared" si="7"/>
        <v>O030563 55</v>
      </c>
      <c r="B160" s="3" t="s">
        <v>89</v>
      </c>
      <c r="C160" s="144"/>
      <c r="D160" s="156"/>
      <c r="E160" s="95">
        <v>6380.63</v>
      </c>
      <c r="F160" s="96">
        <v>121.96</v>
      </c>
      <c r="G160" s="95">
        <v>12237.13</v>
      </c>
      <c r="H160" s="98">
        <v>45834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7">
        <f t="shared" si="8"/>
        <v>5734.54</v>
      </c>
    </row>
    <row r="161" spans="1:14" ht="15.75" thickBot="1">
      <c r="A161" s="11" t="str">
        <f t="shared" si="7"/>
        <v>O030563 56</v>
      </c>
      <c r="B161" s="3" t="s">
        <v>89</v>
      </c>
      <c r="C161" s="142">
        <v>56</v>
      </c>
      <c r="D161" s="155">
        <v>5734.54</v>
      </c>
      <c r="E161" s="95">
        <v>6491.5</v>
      </c>
      <c r="F161" s="96" t="s">
        <v>88</v>
      </c>
      <c r="G161" s="95">
        <v>12226.04</v>
      </c>
      <c r="H161" s="98">
        <v>45854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7">
        <f t="shared" si="8"/>
        <v>5734.54</v>
      </c>
    </row>
    <row r="162" spans="1:14" ht="15.75" thickBot="1">
      <c r="A162" s="11" t="str">
        <f t="shared" si="7"/>
        <v>O030563 56</v>
      </c>
      <c r="B162" s="3" t="s">
        <v>89</v>
      </c>
      <c r="C162" s="144"/>
      <c r="D162" s="156"/>
      <c r="E162" s="95">
        <v>6491.5</v>
      </c>
      <c r="F162" s="96">
        <v>123.08</v>
      </c>
      <c r="G162" s="95">
        <v>12349.12</v>
      </c>
      <c r="H162" s="98">
        <v>45864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7">
        <f t="shared" si="8"/>
        <v>5734.54</v>
      </c>
    </row>
    <row r="163" spans="1:14" ht="15.75" thickBot="1">
      <c r="A163" s="11" t="str">
        <f t="shared" si="7"/>
        <v>O030563 57</v>
      </c>
      <c r="B163" s="3" t="s">
        <v>89</v>
      </c>
      <c r="C163" s="142">
        <v>57</v>
      </c>
      <c r="D163" s="155">
        <v>5734.54</v>
      </c>
      <c r="E163" s="95">
        <v>6610.01</v>
      </c>
      <c r="F163" s="96" t="s">
        <v>88</v>
      </c>
      <c r="G163" s="95">
        <v>12344.55</v>
      </c>
      <c r="H163" s="98">
        <v>45885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7">
        <f t="shared" si="8"/>
        <v>5734.54</v>
      </c>
    </row>
    <row r="164" spans="1:14" ht="15.75" thickBot="1">
      <c r="A164" s="11" t="str">
        <f t="shared" si="7"/>
        <v>O030563 57</v>
      </c>
      <c r="B164" s="3" t="s">
        <v>89</v>
      </c>
      <c r="C164" s="144"/>
      <c r="D164" s="156"/>
      <c r="E164" s="95">
        <v>6610.01</v>
      </c>
      <c r="F164" s="96">
        <v>124.27</v>
      </c>
      <c r="G164" s="95">
        <v>12468.82</v>
      </c>
      <c r="H164" s="98">
        <v>45895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7">
        <f t="shared" si="8"/>
        <v>5734.54</v>
      </c>
    </row>
    <row r="165" spans="1:14" ht="15.75" thickBot="1">
      <c r="A165" s="11" t="str">
        <f t="shared" si="7"/>
        <v>O030563 58</v>
      </c>
      <c r="B165" s="3" t="s">
        <v>89</v>
      </c>
      <c r="C165" s="142">
        <v>58</v>
      </c>
      <c r="D165" s="155">
        <v>5734.54</v>
      </c>
      <c r="E165" s="95">
        <v>6724.7</v>
      </c>
      <c r="F165" s="96" t="s">
        <v>88</v>
      </c>
      <c r="G165" s="95">
        <v>12459.24</v>
      </c>
      <c r="H165" s="98">
        <v>45916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7">
        <f t="shared" si="8"/>
        <v>5734.54</v>
      </c>
    </row>
    <row r="166" spans="1:14" ht="15.75" thickBot="1">
      <c r="A166" s="11" t="str">
        <f t="shared" si="7"/>
        <v>O030563 58</v>
      </c>
      <c r="B166" s="3" t="s">
        <v>89</v>
      </c>
      <c r="C166" s="144"/>
      <c r="D166" s="156"/>
      <c r="E166" s="95">
        <v>6724.7</v>
      </c>
      <c r="F166" s="96">
        <v>125.42</v>
      </c>
      <c r="G166" s="95">
        <v>12584.66</v>
      </c>
      <c r="H166" s="98">
        <v>45926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7">
        <f t="shared" si="8"/>
        <v>5734.54</v>
      </c>
    </row>
    <row r="167" spans="1:14" ht="15.75" thickBot="1">
      <c r="A167" s="11" t="str">
        <f t="shared" si="7"/>
        <v>O030563 59</v>
      </c>
      <c r="B167" s="3" t="s">
        <v>89</v>
      </c>
      <c r="C167" s="142">
        <v>59</v>
      </c>
      <c r="D167" s="155">
        <v>5734.54</v>
      </c>
      <c r="E167" s="95">
        <v>6835.57</v>
      </c>
      <c r="F167" s="96" t="s">
        <v>88</v>
      </c>
      <c r="G167" s="95">
        <v>12570.11</v>
      </c>
      <c r="H167" s="98">
        <v>45946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7">
        <f t="shared" si="8"/>
        <v>5734.54</v>
      </c>
    </row>
    <row r="168" spans="1:14" ht="15.75" thickBot="1">
      <c r="A168" s="11" t="str">
        <f t="shared" si="7"/>
        <v>O030563 59</v>
      </c>
      <c r="B168" s="3" t="s">
        <v>89</v>
      </c>
      <c r="C168" s="144"/>
      <c r="D168" s="156"/>
      <c r="E168" s="95">
        <v>6835.57</v>
      </c>
      <c r="F168" s="96">
        <v>126.54</v>
      </c>
      <c r="G168" s="95">
        <v>12696.65</v>
      </c>
      <c r="H168" s="98">
        <v>45956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7">
        <f t="shared" si="8"/>
        <v>5734.54</v>
      </c>
    </row>
    <row r="169" spans="1:14" ht="15.75" thickBot="1">
      <c r="A169" s="11" t="str">
        <f t="shared" si="7"/>
        <v>O030563 60</v>
      </c>
      <c r="B169" s="3" t="s">
        <v>89</v>
      </c>
      <c r="C169" s="142">
        <v>60</v>
      </c>
      <c r="D169" s="155">
        <v>5734.54</v>
      </c>
      <c r="E169" s="95">
        <v>6954.09</v>
      </c>
      <c r="F169" s="96" t="s">
        <v>88</v>
      </c>
      <c r="G169" s="95">
        <v>12688.63</v>
      </c>
      <c r="H169" s="98">
        <v>45977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7">
        <f t="shared" si="8"/>
        <v>5734.54</v>
      </c>
    </row>
    <row r="170" spans="1:14" ht="15.75" thickBot="1">
      <c r="A170" s="11" t="str">
        <f t="shared" ref="A170:A233" si="10">B170&amp;" "&amp;IF(C170="",C169,C170)</f>
        <v>O030563 60</v>
      </c>
      <c r="B170" s="3" t="s">
        <v>89</v>
      </c>
      <c r="C170" s="144"/>
      <c r="D170" s="156"/>
      <c r="E170" s="95">
        <v>6954.09</v>
      </c>
      <c r="F170" s="96">
        <v>127.73</v>
      </c>
      <c r="G170" s="95">
        <v>12816.36</v>
      </c>
      <c r="H170" s="98">
        <v>45987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7">
        <f t="shared" si="8"/>
        <v>5734.54</v>
      </c>
    </row>
    <row r="171" spans="1:14" ht="15.75" thickBot="1">
      <c r="A171" s="11" t="str">
        <f t="shared" si="10"/>
        <v>O030563 61</v>
      </c>
      <c r="B171" s="3" t="s">
        <v>89</v>
      </c>
      <c r="C171" s="142">
        <v>61</v>
      </c>
      <c r="D171" s="155">
        <v>5734.54</v>
      </c>
      <c r="E171" s="95">
        <v>7064.95</v>
      </c>
      <c r="F171" s="96" t="s">
        <v>88</v>
      </c>
      <c r="G171" s="95">
        <v>12799.49</v>
      </c>
      <c r="H171" s="98">
        <v>46007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7">
        <f t="shared" si="8"/>
        <v>5734.54</v>
      </c>
    </row>
    <row r="172" spans="1:14" ht="15.75" thickBot="1">
      <c r="A172" s="11" t="str">
        <f t="shared" si="10"/>
        <v>O030563 61</v>
      </c>
      <c r="B172" s="3" t="s">
        <v>89</v>
      </c>
      <c r="C172" s="144"/>
      <c r="D172" s="156"/>
      <c r="E172" s="95">
        <v>7064.95</v>
      </c>
      <c r="F172" s="96">
        <v>128.85</v>
      </c>
      <c r="G172" s="95">
        <v>12928.34</v>
      </c>
      <c r="H172" s="98">
        <v>46017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7">
        <f t="shared" si="8"/>
        <v>5734.54</v>
      </c>
    </row>
    <row r="173" spans="1:14" ht="15.75" thickBot="1">
      <c r="A173" s="11" t="str">
        <f t="shared" si="10"/>
        <v>O030563 62</v>
      </c>
      <c r="B173" s="3" t="s">
        <v>89</v>
      </c>
      <c r="C173" s="142">
        <v>62</v>
      </c>
      <c r="D173" s="155">
        <v>5734.54</v>
      </c>
      <c r="E173" s="95">
        <v>7183.47</v>
      </c>
      <c r="F173" s="96" t="s">
        <v>88</v>
      </c>
      <c r="G173" s="95">
        <v>12918.01</v>
      </c>
      <c r="H173" s="98">
        <v>46038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7">
        <f t="shared" si="8"/>
        <v>5734.54</v>
      </c>
    </row>
    <row r="174" spans="1:14" ht="15.75" thickBot="1">
      <c r="A174" s="11" t="str">
        <f t="shared" si="10"/>
        <v>O030563 62</v>
      </c>
      <c r="B174" s="3" t="s">
        <v>89</v>
      </c>
      <c r="C174" s="144"/>
      <c r="D174" s="156"/>
      <c r="E174" s="95">
        <v>7183.47</v>
      </c>
      <c r="F174" s="96">
        <v>130.04</v>
      </c>
      <c r="G174" s="95">
        <v>13048.05</v>
      </c>
      <c r="H174" s="98">
        <v>46048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7">
        <f t="shared" si="8"/>
        <v>5734.54</v>
      </c>
    </row>
    <row r="175" spans="1:14" ht="15.75" thickBot="1">
      <c r="A175" s="11" t="str">
        <f t="shared" si="10"/>
        <v>O030563 63</v>
      </c>
      <c r="B175" s="3" t="s">
        <v>89</v>
      </c>
      <c r="C175" s="142">
        <v>63</v>
      </c>
      <c r="D175" s="155">
        <v>5734.54</v>
      </c>
      <c r="E175" s="95">
        <v>7298.16</v>
      </c>
      <c r="F175" s="96" t="s">
        <v>88</v>
      </c>
      <c r="G175" s="95">
        <v>13032.7</v>
      </c>
      <c r="H175" s="98">
        <v>46069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7">
        <f t="shared" si="8"/>
        <v>5734.54</v>
      </c>
    </row>
    <row r="176" spans="1:14" ht="15.75" thickBot="1">
      <c r="A176" s="11" t="str">
        <f t="shared" si="10"/>
        <v>O030563 63</v>
      </c>
      <c r="B176" s="3" t="s">
        <v>89</v>
      </c>
      <c r="C176" s="144"/>
      <c r="D176" s="156"/>
      <c r="E176" s="95">
        <v>7298.16</v>
      </c>
      <c r="F176" s="96">
        <v>131.19999999999999</v>
      </c>
      <c r="G176" s="95">
        <v>13163.9</v>
      </c>
      <c r="H176" s="98">
        <v>46079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7">
        <f t="shared" si="8"/>
        <v>5734.54</v>
      </c>
    </row>
    <row r="177" spans="1:14" ht="15.75" thickBot="1">
      <c r="A177" s="11" t="str">
        <f t="shared" si="10"/>
        <v>O030563 64</v>
      </c>
      <c r="B177" s="3" t="s">
        <v>89</v>
      </c>
      <c r="C177" s="142">
        <v>64</v>
      </c>
      <c r="D177" s="155">
        <v>5734.54</v>
      </c>
      <c r="E177" s="95">
        <v>7401.38</v>
      </c>
      <c r="F177" s="96" t="s">
        <v>88</v>
      </c>
      <c r="G177" s="95">
        <v>13135.92</v>
      </c>
      <c r="H177" s="98">
        <v>46097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7">
        <f t="shared" si="8"/>
        <v>5734.54</v>
      </c>
    </row>
    <row r="178" spans="1:14" ht="15.75" thickBot="1">
      <c r="A178" s="11" t="str">
        <f t="shared" si="10"/>
        <v>O030563 64</v>
      </c>
      <c r="B178" s="3" t="s">
        <v>89</v>
      </c>
      <c r="C178" s="144"/>
      <c r="D178" s="156"/>
      <c r="E178" s="95">
        <v>7401.38</v>
      </c>
      <c r="F178" s="96">
        <v>132.22999999999999</v>
      </c>
      <c r="G178" s="95">
        <v>13268.15</v>
      </c>
      <c r="H178" s="98">
        <v>46107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7">
        <f t="shared" si="8"/>
        <v>5734.54</v>
      </c>
    </row>
    <row r="179" spans="1:14" ht="15.75" thickBot="1">
      <c r="A179" s="11" t="str">
        <f t="shared" si="10"/>
        <v>O030563 65</v>
      </c>
      <c r="B179" s="3" t="s">
        <v>89</v>
      </c>
      <c r="C179" s="142">
        <v>65</v>
      </c>
      <c r="D179" s="155">
        <v>5734.54</v>
      </c>
      <c r="E179" s="95">
        <v>7527.54</v>
      </c>
      <c r="F179" s="96" t="s">
        <v>88</v>
      </c>
      <c r="G179" s="95">
        <v>13262.08</v>
      </c>
      <c r="H179" s="98">
        <v>46128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7">
        <f t="shared" si="8"/>
        <v>5734.54</v>
      </c>
    </row>
    <row r="180" spans="1:14" ht="15.75" thickBot="1">
      <c r="A180" s="11" t="str">
        <f t="shared" si="10"/>
        <v>O030563 65</v>
      </c>
      <c r="B180" s="3" t="s">
        <v>89</v>
      </c>
      <c r="C180" s="144"/>
      <c r="D180" s="156"/>
      <c r="E180" s="95">
        <v>7527.54</v>
      </c>
      <c r="F180" s="96">
        <v>133.5</v>
      </c>
      <c r="G180" s="95">
        <v>13395.58</v>
      </c>
      <c r="H180" s="98">
        <v>46138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7">
        <f t="shared" si="8"/>
        <v>5734.54</v>
      </c>
    </row>
    <row r="181" spans="1:14" ht="15.75" thickBot="1">
      <c r="A181" s="11" t="str">
        <f t="shared" si="10"/>
        <v>O030563 66</v>
      </c>
      <c r="B181" s="3" t="s">
        <v>89</v>
      </c>
      <c r="C181" s="142">
        <v>66</v>
      </c>
      <c r="D181" s="155">
        <v>5734.54</v>
      </c>
      <c r="E181" s="95">
        <v>7638.41</v>
      </c>
      <c r="F181" s="96" t="s">
        <v>88</v>
      </c>
      <c r="G181" s="95">
        <v>13372.95</v>
      </c>
      <c r="H181" s="98">
        <v>46158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7">
        <f t="shared" si="8"/>
        <v>5734.54</v>
      </c>
    </row>
    <row r="182" spans="1:14" ht="15.75" thickBot="1">
      <c r="A182" s="11" t="str">
        <f t="shared" si="10"/>
        <v>O030563 66</v>
      </c>
      <c r="B182" s="3" t="s">
        <v>89</v>
      </c>
      <c r="C182" s="144"/>
      <c r="D182" s="156"/>
      <c r="E182" s="95">
        <v>7638.41</v>
      </c>
      <c r="F182" s="96">
        <v>134.62</v>
      </c>
      <c r="G182" s="95">
        <v>13507.57</v>
      </c>
      <c r="H182" s="98">
        <v>46168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7">
        <f t="shared" si="8"/>
        <v>5734.54</v>
      </c>
    </row>
    <row r="183" spans="1:14" ht="15.75" thickBot="1">
      <c r="A183" s="11" t="str">
        <f t="shared" si="10"/>
        <v>O030563 67</v>
      </c>
      <c r="B183" s="3" t="s">
        <v>89</v>
      </c>
      <c r="C183" s="142">
        <v>67</v>
      </c>
      <c r="D183" s="155">
        <v>5734.54</v>
      </c>
      <c r="E183" s="95">
        <v>7756.92</v>
      </c>
      <c r="F183" s="96" t="s">
        <v>88</v>
      </c>
      <c r="G183" s="95">
        <v>13491.46</v>
      </c>
      <c r="H183" s="98">
        <v>46189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7">
        <f t="shared" si="8"/>
        <v>5734.54</v>
      </c>
    </row>
    <row r="184" spans="1:14" ht="15.75" thickBot="1">
      <c r="A184" s="11" t="str">
        <f t="shared" si="10"/>
        <v>O030563 67</v>
      </c>
      <c r="B184" s="3" t="s">
        <v>89</v>
      </c>
      <c r="C184" s="144"/>
      <c r="D184" s="156"/>
      <c r="E184" s="95">
        <v>7756.92</v>
      </c>
      <c r="F184" s="96">
        <v>135.81</v>
      </c>
      <c r="G184" s="95">
        <v>13627.27</v>
      </c>
      <c r="H184" s="98">
        <v>46199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7">
        <f t="shared" si="8"/>
        <v>5734.54</v>
      </c>
    </row>
    <row r="185" spans="1:14" ht="15.75" thickBot="1">
      <c r="A185" s="11" t="str">
        <f t="shared" si="10"/>
        <v>O030563 68</v>
      </c>
      <c r="B185" s="3" t="s">
        <v>89</v>
      </c>
      <c r="C185" s="142">
        <v>68</v>
      </c>
      <c r="D185" s="155">
        <v>5734.54</v>
      </c>
      <c r="E185" s="95">
        <v>7867.79</v>
      </c>
      <c r="F185" s="96" t="s">
        <v>88</v>
      </c>
      <c r="G185" s="95">
        <v>13602.33</v>
      </c>
      <c r="H185" s="98">
        <v>46219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7">
        <f t="shared" si="8"/>
        <v>5734.54</v>
      </c>
    </row>
    <row r="186" spans="1:14" ht="15.75" thickBot="1">
      <c r="A186" s="11" t="str">
        <f t="shared" si="10"/>
        <v>O030563 68</v>
      </c>
      <c r="B186" s="3" t="s">
        <v>89</v>
      </c>
      <c r="C186" s="144"/>
      <c r="D186" s="156"/>
      <c r="E186" s="95">
        <v>7867.79</v>
      </c>
      <c r="F186" s="96">
        <v>136.93</v>
      </c>
      <c r="G186" s="95">
        <v>13739.26</v>
      </c>
      <c r="H186" s="98">
        <v>46229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7">
        <f t="shared" si="8"/>
        <v>5734.54</v>
      </c>
    </row>
    <row r="187" spans="1:14" ht="15.75" thickBot="1">
      <c r="A187" s="11" t="str">
        <f t="shared" si="10"/>
        <v>O030563 69</v>
      </c>
      <c r="B187" s="3" t="s">
        <v>89</v>
      </c>
      <c r="C187" s="142">
        <v>69</v>
      </c>
      <c r="D187" s="155">
        <v>5734.54</v>
      </c>
      <c r="E187" s="95">
        <v>7986.3</v>
      </c>
      <c r="F187" s="96" t="s">
        <v>88</v>
      </c>
      <c r="G187" s="95">
        <v>13720.84</v>
      </c>
      <c r="H187" s="98">
        <v>46250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7">
        <f t="shared" si="8"/>
        <v>5734.54</v>
      </c>
    </row>
    <row r="188" spans="1:14" ht="15.75" thickBot="1">
      <c r="A188" s="11" t="str">
        <f t="shared" si="10"/>
        <v>O030563 69</v>
      </c>
      <c r="B188" s="3" t="s">
        <v>89</v>
      </c>
      <c r="C188" s="144"/>
      <c r="D188" s="156"/>
      <c r="E188" s="95">
        <v>7986.3</v>
      </c>
      <c r="F188" s="96">
        <v>138.12</v>
      </c>
      <c r="G188" s="95">
        <v>13858.96</v>
      </c>
      <c r="H188" s="98">
        <v>46260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7">
        <f t="shared" si="8"/>
        <v>5734.54</v>
      </c>
    </row>
    <row r="189" spans="1:14" ht="15.75" thickBot="1">
      <c r="A189" s="11" t="str">
        <f t="shared" si="10"/>
        <v>O030563 70</v>
      </c>
      <c r="B189" s="3" t="s">
        <v>89</v>
      </c>
      <c r="C189" s="142">
        <v>70</v>
      </c>
      <c r="D189" s="155">
        <v>5734.54</v>
      </c>
      <c r="E189" s="95">
        <v>8100.99</v>
      </c>
      <c r="F189" s="96" t="s">
        <v>88</v>
      </c>
      <c r="G189" s="95">
        <v>13835.53</v>
      </c>
      <c r="H189" s="98">
        <v>46281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7">
        <f t="shared" si="8"/>
        <v>5734.54</v>
      </c>
    </row>
    <row r="190" spans="1:14" ht="15.75" thickBot="1">
      <c r="A190" s="11" t="str">
        <f t="shared" si="10"/>
        <v>O030563 70</v>
      </c>
      <c r="B190" s="3" t="s">
        <v>89</v>
      </c>
      <c r="C190" s="144"/>
      <c r="D190" s="156"/>
      <c r="E190" s="95">
        <v>8100.99</v>
      </c>
      <c r="F190" s="96">
        <v>139.28</v>
      </c>
      <c r="G190" s="95">
        <v>13974.81</v>
      </c>
      <c r="H190" s="98">
        <v>46291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7">
        <f t="shared" si="8"/>
        <v>5734.54</v>
      </c>
    </row>
    <row r="191" spans="1:14" ht="15.75" thickBot="1">
      <c r="A191" s="11" t="str">
        <f t="shared" si="10"/>
        <v>O030563 71</v>
      </c>
      <c r="B191" s="3" t="s">
        <v>89</v>
      </c>
      <c r="C191" s="142">
        <v>71</v>
      </c>
      <c r="D191" s="155">
        <v>5734.54</v>
      </c>
      <c r="E191" s="95">
        <v>8211.86</v>
      </c>
      <c r="F191" s="96" t="s">
        <v>88</v>
      </c>
      <c r="G191" s="95">
        <v>13946.4</v>
      </c>
      <c r="H191" s="98">
        <v>46311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7">
        <f t="shared" si="8"/>
        <v>5734.54</v>
      </c>
    </row>
    <row r="192" spans="1:14" ht="15.75" thickBot="1">
      <c r="A192" s="11" t="str">
        <f t="shared" si="10"/>
        <v>O030563 71</v>
      </c>
      <c r="B192" s="3" t="s">
        <v>89</v>
      </c>
      <c r="C192" s="144"/>
      <c r="D192" s="156"/>
      <c r="E192" s="95">
        <v>8211.86</v>
      </c>
      <c r="F192" s="96">
        <v>140.38999999999999</v>
      </c>
      <c r="G192" s="95">
        <v>14086.79</v>
      </c>
      <c r="H192" s="98">
        <v>46321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7">
        <f t="shared" si="8"/>
        <v>5734.54</v>
      </c>
    </row>
    <row r="193" spans="1:14" ht="15.75" thickBot="1">
      <c r="A193" s="11" t="str">
        <f t="shared" si="10"/>
        <v>O030563 72</v>
      </c>
      <c r="B193" s="3" t="s">
        <v>89</v>
      </c>
      <c r="C193" s="142">
        <v>72</v>
      </c>
      <c r="D193" s="155">
        <v>5734.54</v>
      </c>
      <c r="E193" s="95">
        <v>8330.3799999999992</v>
      </c>
      <c r="F193" s="96" t="s">
        <v>88</v>
      </c>
      <c r="G193" s="95">
        <v>14064.92</v>
      </c>
      <c r="H193" s="98">
        <v>46342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7">
        <f t="shared" si="8"/>
        <v>5734.54</v>
      </c>
    </row>
    <row r="194" spans="1:14" ht="15.75" thickBot="1">
      <c r="A194" s="11" t="str">
        <f t="shared" si="10"/>
        <v>O030563 72</v>
      </c>
      <c r="B194" s="3" t="s">
        <v>89</v>
      </c>
      <c r="C194" s="144"/>
      <c r="D194" s="156"/>
      <c r="E194" s="95">
        <v>8330.3799999999992</v>
      </c>
      <c r="F194" s="96">
        <v>141.59</v>
      </c>
      <c r="G194" s="95">
        <v>14206.51</v>
      </c>
      <c r="H194" s="98">
        <v>46352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7">
        <f t="shared" si="8"/>
        <v>5734.54</v>
      </c>
    </row>
    <row r="195" spans="1:14" ht="15.75" thickBot="1">
      <c r="A195" s="11" t="str">
        <f t="shared" si="10"/>
        <v>O030563 73</v>
      </c>
      <c r="B195" s="3" t="s">
        <v>89</v>
      </c>
      <c r="C195" s="142">
        <v>73</v>
      </c>
      <c r="D195" s="155">
        <v>5734.54</v>
      </c>
      <c r="E195" s="95">
        <v>8441.24</v>
      </c>
      <c r="F195" s="96" t="s">
        <v>88</v>
      </c>
      <c r="G195" s="95">
        <v>14175.78</v>
      </c>
      <c r="H195" s="98">
        <v>46372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7">
        <f t="shared" si="8"/>
        <v>5734.54</v>
      </c>
    </row>
    <row r="196" spans="1:14" ht="15.75" thickBot="1">
      <c r="A196" s="11" t="str">
        <f t="shared" si="10"/>
        <v>O030563 73</v>
      </c>
      <c r="B196" s="3" t="s">
        <v>89</v>
      </c>
      <c r="C196" s="144"/>
      <c r="D196" s="156"/>
      <c r="E196" s="95">
        <v>8441.24</v>
      </c>
      <c r="F196" s="96">
        <v>142.69999999999999</v>
      </c>
      <c r="G196" s="95">
        <v>14318.48</v>
      </c>
      <c r="H196" s="98">
        <v>46382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7">
        <f t="shared" ref="N196:N259" si="11">IF(D196=0,D195,D196)</f>
        <v>5734.54</v>
      </c>
    </row>
    <row r="197" spans="1:14" ht="15.75" thickBot="1">
      <c r="A197" s="11" t="str">
        <f t="shared" si="10"/>
        <v>O030563 74</v>
      </c>
      <c r="B197" s="3" t="s">
        <v>89</v>
      </c>
      <c r="C197" s="142">
        <v>74</v>
      </c>
      <c r="D197" s="155">
        <v>5734.54</v>
      </c>
      <c r="E197" s="95">
        <v>8559.76</v>
      </c>
      <c r="F197" s="96" t="s">
        <v>88</v>
      </c>
      <c r="G197" s="95">
        <v>14294.3</v>
      </c>
      <c r="H197" s="98">
        <v>46403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7">
        <f t="shared" si="11"/>
        <v>5734.54</v>
      </c>
    </row>
    <row r="198" spans="1:14" ht="15.75" thickBot="1">
      <c r="A198" s="11" t="str">
        <f t="shared" si="10"/>
        <v>O030563 74</v>
      </c>
      <c r="B198" s="3" t="s">
        <v>89</v>
      </c>
      <c r="C198" s="144"/>
      <c r="D198" s="156"/>
      <c r="E198" s="95">
        <v>8559.76</v>
      </c>
      <c r="F198" s="96">
        <v>143.9</v>
      </c>
      <c r="G198" s="95">
        <v>14438.2</v>
      </c>
      <c r="H198" s="98">
        <v>46413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7">
        <f t="shared" si="11"/>
        <v>5734.54</v>
      </c>
    </row>
    <row r="199" spans="1:14" ht="15.75" thickBot="1">
      <c r="A199" s="11" t="str">
        <f t="shared" si="10"/>
        <v>O030563 75</v>
      </c>
      <c r="B199" s="3" t="s">
        <v>89</v>
      </c>
      <c r="C199" s="142">
        <v>75</v>
      </c>
      <c r="D199" s="155">
        <v>5734.54</v>
      </c>
      <c r="E199" s="95">
        <v>8674.4500000000007</v>
      </c>
      <c r="F199" s="96" t="s">
        <v>88</v>
      </c>
      <c r="G199" s="95">
        <v>14408.99</v>
      </c>
      <c r="H199" s="98">
        <v>46434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7">
        <f t="shared" si="11"/>
        <v>5734.54</v>
      </c>
    </row>
    <row r="200" spans="1:14" ht="15.75" thickBot="1">
      <c r="A200" s="11" t="str">
        <f t="shared" si="10"/>
        <v>O030563 75</v>
      </c>
      <c r="B200" s="3" t="s">
        <v>89</v>
      </c>
      <c r="C200" s="144"/>
      <c r="D200" s="156"/>
      <c r="E200" s="95">
        <v>8674.4500000000007</v>
      </c>
      <c r="F200" s="96">
        <v>145.05000000000001</v>
      </c>
      <c r="G200" s="95">
        <v>14554.04</v>
      </c>
      <c r="H200" s="98">
        <v>46444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7">
        <f t="shared" si="11"/>
        <v>5734.54</v>
      </c>
    </row>
    <row r="201" spans="1:14" ht="15.75" thickBot="1">
      <c r="A201" s="11" t="str">
        <f t="shared" si="10"/>
        <v>O030563 76</v>
      </c>
      <c r="B201" s="3" t="s">
        <v>89</v>
      </c>
      <c r="C201" s="142">
        <v>76</v>
      </c>
      <c r="D201" s="155">
        <v>5734.54</v>
      </c>
      <c r="E201" s="95">
        <v>8777.67</v>
      </c>
      <c r="F201" s="96" t="s">
        <v>88</v>
      </c>
      <c r="G201" s="95">
        <v>14512.21</v>
      </c>
      <c r="H201" s="98">
        <v>46462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7">
        <f t="shared" si="11"/>
        <v>5734.54</v>
      </c>
    </row>
    <row r="202" spans="1:14" ht="15.75" thickBot="1">
      <c r="A202" s="11" t="str">
        <f t="shared" si="10"/>
        <v>O030563 76</v>
      </c>
      <c r="B202" s="3" t="s">
        <v>89</v>
      </c>
      <c r="C202" s="144"/>
      <c r="D202" s="156"/>
      <c r="E202" s="95">
        <v>8777.67</v>
      </c>
      <c r="F202" s="96">
        <v>146.09</v>
      </c>
      <c r="G202" s="95">
        <v>14658.3</v>
      </c>
      <c r="H202" s="98">
        <v>46472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7">
        <f t="shared" si="11"/>
        <v>5734.54</v>
      </c>
    </row>
    <row r="203" spans="1:14" ht="15.75" thickBot="1">
      <c r="A203" s="11" t="str">
        <f t="shared" si="10"/>
        <v>O030563 77</v>
      </c>
      <c r="B203" s="3" t="s">
        <v>89</v>
      </c>
      <c r="C203" s="142">
        <v>77</v>
      </c>
      <c r="D203" s="155">
        <v>5734.54</v>
      </c>
      <c r="E203" s="95">
        <v>8903.83</v>
      </c>
      <c r="F203" s="96" t="s">
        <v>88</v>
      </c>
      <c r="G203" s="95">
        <v>14638.37</v>
      </c>
      <c r="H203" s="98">
        <v>46493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7">
        <f t="shared" si="11"/>
        <v>5734.54</v>
      </c>
    </row>
    <row r="204" spans="1:14" ht="15.75" thickBot="1">
      <c r="A204" s="11" t="str">
        <f t="shared" si="10"/>
        <v>O030563 77</v>
      </c>
      <c r="B204" s="3" t="s">
        <v>89</v>
      </c>
      <c r="C204" s="144"/>
      <c r="D204" s="156"/>
      <c r="E204" s="95">
        <v>8903.83</v>
      </c>
      <c r="F204" s="96">
        <v>147.36000000000001</v>
      </c>
      <c r="G204" s="95">
        <v>14785.73</v>
      </c>
      <c r="H204" s="98">
        <v>46503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7">
        <f t="shared" si="11"/>
        <v>5734.54</v>
      </c>
    </row>
    <row r="205" spans="1:14" ht="15.75" thickBot="1">
      <c r="A205" s="11" t="str">
        <f t="shared" si="10"/>
        <v>O030563 78</v>
      </c>
      <c r="B205" s="3" t="s">
        <v>89</v>
      </c>
      <c r="C205" s="142">
        <v>78</v>
      </c>
      <c r="D205" s="155">
        <v>5734.54</v>
      </c>
      <c r="E205" s="95">
        <v>9014.7000000000007</v>
      </c>
      <c r="F205" s="96" t="s">
        <v>88</v>
      </c>
      <c r="G205" s="95">
        <v>14749.24</v>
      </c>
      <c r="H205" s="98">
        <v>46523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7">
        <f t="shared" si="11"/>
        <v>5734.54</v>
      </c>
    </row>
    <row r="206" spans="1:14" ht="15.75" thickBot="1">
      <c r="A206" s="11" t="str">
        <f t="shared" si="10"/>
        <v>O030563 78</v>
      </c>
      <c r="B206" s="3" t="s">
        <v>89</v>
      </c>
      <c r="C206" s="144"/>
      <c r="D206" s="156"/>
      <c r="E206" s="95">
        <v>9014.7000000000007</v>
      </c>
      <c r="F206" s="96">
        <v>148.47999999999999</v>
      </c>
      <c r="G206" s="95">
        <v>14897.72</v>
      </c>
      <c r="H206" s="98">
        <v>46533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7">
        <f t="shared" si="11"/>
        <v>5734.54</v>
      </c>
    </row>
    <row r="207" spans="1:14" ht="15.75" thickBot="1">
      <c r="A207" s="11" t="str">
        <f t="shared" si="10"/>
        <v>O030563 79</v>
      </c>
      <c r="B207" s="3" t="s">
        <v>89</v>
      </c>
      <c r="C207" s="142">
        <v>79</v>
      </c>
      <c r="D207" s="155">
        <v>5734.54</v>
      </c>
      <c r="E207" s="95">
        <v>9133.2099999999991</v>
      </c>
      <c r="F207" s="96" t="s">
        <v>88</v>
      </c>
      <c r="G207" s="95">
        <v>14867.75</v>
      </c>
      <c r="H207" s="98">
        <v>46554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7">
        <f t="shared" si="11"/>
        <v>5734.54</v>
      </c>
    </row>
    <row r="208" spans="1:14" ht="15.75" thickBot="1">
      <c r="A208" s="11" t="str">
        <f t="shared" si="10"/>
        <v>O030563 79</v>
      </c>
      <c r="B208" s="3" t="s">
        <v>89</v>
      </c>
      <c r="C208" s="144"/>
      <c r="D208" s="156"/>
      <c r="E208" s="95">
        <v>9133.2099999999991</v>
      </c>
      <c r="F208" s="96">
        <v>149.66999999999999</v>
      </c>
      <c r="G208" s="95">
        <v>15017.42</v>
      </c>
      <c r="H208" s="98">
        <v>46564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7">
        <f t="shared" si="11"/>
        <v>5734.54</v>
      </c>
    </row>
    <row r="209" spans="1:14" ht="15.75" thickBot="1">
      <c r="A209" s="11" t="str">
        <f t="shared" si="10"/>
        <v>O030563 80</v>
      </c>
      <c r="B209" s="3" t="s">
        <v>89</v>
      </c>
      <c r="C209" s="142">
        <v>80</v>
      </c>
      <c r="D209" s="155">
        <v>5734.54</v>
      </c>
      <c r="E209" s="95">
        <v>9244.08</v>
      </c>
      <c r="F209" s="96" t="s">
        <v>88</v>
      </c>
      <c r="G209" s="95">
        <v>14978.62</v>
      </c>
      <c r="H209" s="98">
        <v>46584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7">
        <f t="shared" si="11"/>
        <v>5734.54</v>
      </c>
    </row>
    <row r="210" spans="1:14" ht="15.75" thickBot="1">
      <c r="A210" s="11" t="str">
        <f t="shared" si="10"/>
        <v>O030563 80</v>
      </c>
      <c r="B210" s="3" t="s">
        <v>89</v>
      </c>
      <c r="C210" s="144"/>
      <c r="D210" s="156"/>
      <c r="E210" s="95">
        <v>9244.08</v>
      </c>
      <c r="F210" s="96">
        <v>150.78</v>
      </c>
      <c r="G210" s="95">
        <v>15129.4</v>
      </c>
      <c r="H210" s="98">
        <v>46594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7">
        <f t="shared" si="11"/>
        <v>5734.54</v>
      </c>
    </row>
    <row r="211" spans="1:14" ht="15.75" thickBot="1">
      <c r="A211" s="11" t="str">
        <f t="shared" si="10"/>
        <v>O030563 81</v>
      </c>
      <c r="B211" s="3" t="s">
        <v>89</v>
      </c>
      <c r="C211" s="142">
        <v>81</v>
      </c>
      <c r="D211" s="155">
        <v>5734.54</v>
      </c>
      <c r="E211" s="95">
        <v>9362.59</v>
      </c>
      <c r="F211" s="96" t="s">
        <v>88</v>
      </c>
      <c r="G211" s="95">
        <v>15097.13</v>
      </c>
      <c r="H211" s="98">
        <v>46615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7">
        <f t="shared" si="11"/>
        <v>5734.54</v>
      </c>
    </row>
    <row r="212" spans="1:14" ht="15.75" thickBot="1">
      <c r="A212" s="11" t="str">
        <f t="shared" si="10"/>
        <v>O030563 81</v>
      </c>
      <c r="B212" s="3" t="s">
        <v>89</v>
      </c>
      <c r="C212" s="144"/>
      <c r="D212" s="156"/>
      <c r="E212" s="95">
        <v>9362.59</v>
      </c>
      <c r="F212" s="96">
        <v>151.97999999999999</v>
      </c>
      <c r="G212" s="95">
        <v>15249.11</v>
      </c>
      <c r="H212" s="98">
        <v>46625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7">
        <f t="shared" si="11"/>
        <v>5734.54</v>
      </c>
    </row>
    <row r="213" spans="1:14" ht="15.75" thickBot="1">
      <c r="A213" s="11" t="str">
        <f t="shared" si="10"/>
        <v>O030563 82</v>
      </c>
      <c r="B213" s="3" t="s">
        <v>89</v>
      </c>
      <c r="C213" s="142">
        <v>82</v>
      </c>
      <c r="D213" s="155">
        <v>5734.54</v>
      </c>
      <c r="E213" s="95">
        <v>9477.2800000000007</v>
      </c>
      <c r="F213" s="96" t="s">
        <v>88</v>
      </c>
      <c r="G213" s="95">
        <v>15211.82</v>
      </c>
      <c r="H213" s="98">
        <v>46646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7">
        <f t="shared" si="11"/>
        <v>5734.54</v>
      </c>
    </row>
    <row r="214" spans="1:14" ht="15.75" thickBot="1">
      <c r="A214" s="11" t="str">
        <f t="shared" si="10"/>
        <v>O030563 82</v>
      </c>
      <c r="B214" s="3" t="s">
        <v>89</v>
      </c>
      <c r="C214" s="144"/>
      <c r="D214" s="156"/>
      <c r="E214" s="95">
        <v>9477.2800000000007</v>
      </c>
      <c r="F214" s="96">
        <v>153.13</v>
      </c>
      <c r="G214" s="95">
        <v>15364.95</v>
      </c>
      <c r="H214" s="98">
        <v>46656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7">
        <f t="shared" si="11"/>
        <v>5734.54</v>
      </c>
    </row>
    <row r="215" spans="1:14" ht="15.75" thickBot="1">
      <c r="A215" s="11" t="str">
        <f t="shared" si="10"/>
        <v>O030563 83</v>
      </c>
      <c r="B215" s="3" t="s">
        <v>89</v>
      </c>
      <c r="C215" s="142">
        <v>83</v>
      </c>
      <c r="D215" s="155">
        <v>5734.54</v>
      </c>
      <c r="E215" s="95">
        <v>9588.15</v>
      </c>
      <c r="F215" s="96" t="s">
        <v>88</v>
      </c>
      <c r="G215" s="95">
        <v>15322.69</v>
      </c>
      <c r="H215" s="98">
        <v>46676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7">
        <f t="shared" si="11"/>
        <v>5734.54</v>
      </c>
    </row>
    <row r="216" spans="1:14" ht="15.75" thickBot="1">
      <c r="A216" s="11" t="str">
        <f t="shared" si="10"/>
        <v>O030563 83</v>
      </c>
      <c r="B216" s="3" t="s">
        <v>89</v>
      </c>
      <c r="C216" s="144"/>
      <c r="D216" s="156"/>
      <c r="E216" s="95">
        <v>9588.15</v>
      </c>
      <c r="F216" s="96">
        <v>154.25</v>
      </c>
      <c r="G216" s="95">
        <v>15476.94</v>
      </c>
      <c r="H216" s="98">
        <v>46686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7">
        <f t="shared" si="11"/>
        <v>5734.54</v>
      </c>
    </row>
    <row r="217" spans="1:14" ht="15.75" thickBot="1">
      <c r="A217" s="11" t="str">
        <f t="shared" si="10"/>
        <v>O030563 84</v>
      </c>
      <c r="B217" s="3" t="s">
        <v>89</v>
      </c>
      <c r="C217" s="142">
        <v>84</v>
      </c>
      <c r="D217" s="155">
        <v>5734.54</v>
      </c>
      <c r="E217" s="95">
        <v>9706.66</v>
      </c>
      <c r="F217" s="96" t="s">
        <v>88</v>
      </c>
      <c r="G217" s="95">
        <v>15441.2</v>
      </c>
      <c r="H217" s="98">
        <v>46707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7">
        <f t="shared" si="11"/>
        <v>5734.54</v>
      </c>
    </row>
    <row r="218" spans="1:14" ht="15.75" thickBot="1">
      <c r="A218" s="11" t="str">
        <f t="shared" si="10"/>
        <v>O030563 84</v>
      </c>
      <c r="B218" s="3" t="s">
        <v>89</v>
      </c>
      <c r="C218" s="144"/>
      <c r="D218" s="156"/>
      <c r="E218" s="95">
        <v>9706.66</v>
      </c>
      <c r="F218" s="96">
        <v>155.44</v>
      </c>
      <c r="G218" s="95">
        <v>15596.64</v>
      </c>
      <c r="H218" s="98">
        <v>46717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7">
        <f t="shared" si="11"/>
        <v>5734.54</v>
      </c>
    </row>
    <row r="219" spans="1:14" ht="15.75" thickBot="1">
      <c r="A219" s="11" t="str">
        <f t="shared" si="10"/>
        <v>O030563 85</v>
      </c>
      <c r="B219" s="3" t="s">
        <v>89</v>
      </c>
      <c r="C219" s="142">
        <v>85</v>
      </c>
      <c r="D219" s="155">
        <v>5734.54</v>
      </c>
      <c r="E219" s="95">
        <v>9817.5300000000007</v>
      </c>
      <c r="F219" s="96" t="s">
        <v>88</v>
      </c>
      <c r="G219" s="95">
        <v>15552.07</v>
      </c>
      <c r="H219" s="98">
        <v>46737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7">
        <f t="shared" si="11"/>
        <v>5734.54</v>
      </c>
    </row>
    <row r="220" spans="1:14" ht="15.75" thickBot="1">
      <c r="A220" s="11" t="str">
        <f t="shared" si="10"/>
        <v>O030563 85</v>
      </c>
      <c r="B220" s="3" t="s">
        <v>89</v>
      </c>
      <c r="C220" s="144"/>
      <c r="D220" s="156"/>
      <c r="E220" s="95">
        <v>9817.5300000000007</v>
      </c>
      <c r="F220" s="96">
        <v>156.56</v>
      </c>
      <c r="G220" s="95">
        <v>15708.63</v>
      </c>
      <c r="H220" s="98">
        <v>46747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7">
        <f t="shared" si="11"/>
        <v>5734.54</v>
      </c>
    </row>
    <row r="221" spans="1:14" ht="15.75" thickBot="1">
      <c r="A221" s="11" t="str">
        <f t="shared" si="10"/>
        <v>O030563 86</v>
      </c>
      <c r="B221" s="3" t="s">
        <v>89</v>
      </c>
      <c r="C221" s="142">
        <v>86</v>
      </c>
      <c r="D221" s="155">
        <v>5734.54</v>
      </c>
      <c r="E221" s="95">
        <v>9936.0499999999993</v>
      </c>
      <c r="F221" s="96" t="s">
        <v>88</v>
      </c>
      <c r="G221" s="95">
        <v>15670.59</v>
      </c>
      <c r="H221" s="98">
        <v>46768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7">
        <f t="shared" si="11"/>
        <v>5734.54</v>
      </c>
    </row>
    <row r="222" spans="1:14" ht="15.75" thickBot="1">
      <c r="A222" s="11" t="str">
        <f t="shared" si="10"/>
        <v>O030563 86</v>
      </c>
      <c r="B222" s="3" t="s">
        <v>89</v>
      </c>
      <c r="C222" s="144"/>
      <c r="D222" s="156"/>
      <c r="E222" s="95">
        <v>9936.0499999999993</v>
      </c>
      <c r="F222" s="96">
        <v>157.75</v>
      </c>
      <c r="G222" s="95">
        <v>15828.34</v>
      </c>
      <c r="H222" s="98">
        <v>46778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7">
        <f t="shared" si="11"/>
        <v>5734.54</v>
      </c>
    </row>
    <row r="223" spans="1:14" ht="15.75" thickBot="1">
      <c r="A223" s="11" t="str">
        <f t="shared" si="10"/>
        <v>O030563 87</v>
      </c>
      <c r="B223" s="3" t="s">
        <v>89</v>
      </c>
      <c r="C223" s="142">
        <v>87</v>
      </c>
      <c r="D223" s="155">
        <v>5734.54</v>
      </c>
      <c r="E223" s="95">
        <v>10050.74</v>
      </c>
      <c r="F223" s="96" t="s">
        <v>88</v>
      </c>
      <c r="G223" s="95">
        <v>15785.28</v>
      </c>
      <c r="H223" s="98">
        <v>46799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7">
        <f t="shared" si="11"/>
        <v>5734.54</v>
      </c>
    </row>
    <row r="224" spans="1:14" ht="15.75" thickBot="1">
      <c r="A224" s="11" t="str">
        <f t="shared" si="10"/>
        <v>O030563 87</v>
      </c>
      <c r="B224" s="3" t="s">
        <v>89</v>
      </c>
      <c r="C224" s="144"/>
      <c r="D224" s="156"/>
      <c r="E224" s="95">
        <v>10050.74</v>
      </c>
      <c r="F224" s="96">
        <v>158.91</v>
      </c>
      <c r="G224" s="95">
        <v>15944.19</v>
      </c>
      <c r="H224" s="98">
        <v>46809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7">
        <f t="shared" si="11"/>
        <v>5734.54</v>
      </c>
    </row>
    <row r="225" spans="1:14" ht="15.75" thickBot="1">
      <c r="A225" s="11" t="str">
        <f t="shared" si="10"/>
        <v>O030563 88</v>
      </c>
      <c r="B225" s="3" t="s">
        <v>89</v>
      </c>
      <c r="C225" s="142">
        <v>88</v>
      </c>
      <c r="D225" s="155">
        <v>5734.54</v>
      </c>
      <c r="E225" s="95">
        <v>10157.780000000001</v>
      </c>
      <c r="F225" s="96" t="s">
        <v>88</v>
      </c>
      <c r="G225" s="95">
        <v>15892.32</v>
      </c>
      <c r="H225" s="98">
        <v>46828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7">
        <f t="shared" si="11"/>
        <v>5734.54</v>
      </c>
    </row>
    <row r="226" spans="1:14" ht="15.75" thickBot="1">
      <c r="A226" s="11" t="str">
        <f t="shared" si="10"/>
        <v>O030563 88</v>
      </c>
      <c r="B226" s="3" t="s">
        <v>89</v>
      </c>
      <c r="C226" s="144"/>
      <c r="D226" s="156"/>
      <c r="E226" s="95">
        <v>10157.780000000001</v>
      </c>
      <c r="F226" s="96">
        <v>159.97999999999999</v>
      </c>
      <c r="G226" s="95">
        <v>16052.3</v>
      </c>
      <c r="H226" s="98">
        <v>46838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7">
        <f t="shared" si="11"/>
        <v>5734.54</v>
      </c>
    </row>
    <row r="227" spans="1:14" ht="15.75" thickBot="1">
      <c r="A227" s="11" t="str">
        <f t="shared" si="10"/>
        <v>O030563 89</v>
      </c>
      <c r="B227" s="3" t="s">
        <v>89</v>
      </c>
      <c r="C227" s="142">
        <v>89</v>
      </c>
      <c r="D227" s="155">
        <v>5734.54</v>
      </c>
      <c r="E227" s="95">
        <v>10280.120000000001</v>
      </c>
      <c r="F227" s="96" t="s">
        <v>88</v>
      </c>
      <c r="G227" s="95">
        <v>16014.66</v>
      </c>
      <c r="H227" s="98">
        <v>46859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7">
        <f t="shared" si="11"/>
        <v>5734.54</v>
      </c>
    </row>
    <row r="228" spans="1:14" ht="15.75" thickBot="1">
      <c r="A228" s="11" t="str">
        <f t="shared" si="10"/>
        <v>O030563 89</v>
      </c>
      <c r="B228" s="3" t="s">
        <v>89</v>
      </c>
      <c r="C228" s="144"/>
      <c r="D228" s="156"/>
      <c r="E228" s="95">
        <v>10280.120000000001</v>
      </c>
      <c r="F228" s="96">
        <v>161.21</v>
      </c>
      <c r="G228" s="95">
        <v>16175.87</v>
      </c>
      <c r="H228" s="98">
        <v>46869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7">
        <f t="shared" si="11"/>
        <v>5734.54</v>
      </c>
    </row>
    <row r="229" spans="1:14" ht="15.75" thickBot="1">
      <c r="A229" s="11" t="str">
        <f t="shared" si="10"/>
        <v>O030563 90</v>
      </c>
      <c r="B229" s="3" t="s">
        <v>89</v>
      </c>
      <c r="C229" s="142">
        <v>90</v>
      </c>
      <c r="D229" s="155">
        <v>5734.54</v>
      </c>
      <c r="E229" s="95">
        <v>10390.99</v>
      </c>
      <c r="F229" s="96" t="s">
        <v>88</v>
      </c>
      <c r="G229" s="95">
        <v>16125.53</v>
      </c>
      <c r="H229" s="98">
        <v>46889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7">
        <f t="shared" si="11"/>
        <v>5734.54</v>
      </c>
    </row>
    <row r="230" spans="1:14" ht="15.75" thickBot="1">
      <c r="A230" s="11" t="str">
        <f t="shared" si="10"/>
        <v>O030563 90</v>
      </c>
      <c r="B230" s="3" t="s">
        <v>89</v>
      </c>
      <c r="C230" s="144"/>
      <c r="D230" s="156"/>
      <c r="E230" s="95">
        <v>10390.99</v>
      </c>
      <c r="F230" s="96">
        <v>162.33000000000001</v>
      </c>
      <c r="G230" s="95">
        <v>16287.86</v>
      </c>
      <c r="H230" s="98">
        <v>46899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7">
        <f t="shared" si="11"/>
        <v>5734.54</v>
      </c>
    </row>
    <row r="231" spans="1:14" ht="15.75" thickBot="1">
      <c r="A231" s="11" t="str">
        <f t="shared" si="10"/>
        <v>O030563 91</v>
      </c>
      <c r="B231" s="3" t="s">
        <v>89</v>
      </c>
      <c r="C231" s="142">
        <v>91</v>
      </c>
      <c r="D231" s="155">
        <v>5734.54</v>
      </c>
      <c r="E231" s="95">
        <v>10509.5</v>
      </c>
      <c r="F231" s="96" t="s">
        <v>88</v>
      </c>
      <c r="G231" s="95">
        <v>16244.04</v>
      </c>
      <c r="H231" s="98">
        <v>46920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7">
        <f t="shared" si="11"/>
        <v>5734.54</v>
      </c>
    </row>
    <row r="232" spans="1:14" ht="15.75" thickBot="1">
      <c r="A232" s="11" t="str">
        <f t="shared" si="10"/>
        <v>O030563 91</v>
      </c>
      <c r="B232" s="3" t="s">
        <v>89</v>
      </c>
      <c r="C232" s="144"/>
      <c r="D232" s="156"/>
      <c r="E232" s="95">
        <v>10509.5</v>
      </c>
      <c r="F232" s="96">
        <v>163.52000000000001</v>
      </c>
      <c r="G232" s="95">
        <v>16407.560000000001</v>
      </c>
      <c r="H232" s="98">
        <v>46930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7">
        <f t="shared" si="11"/>
        <v>5734.54</v>
      </c>
    </row>
    <row r="233" spans="1:14" ht="15.75" thickBot="1">
      <c r="A233" s="11" t="str">
        <f t="shared" si="10"/>
        <v>O030563 92</v>
      </c>
      <c r="B233" s="3" t="s">
        <v>89</v>
      </c>
      <c r="C233" s="142">
        <v>92</v>
      </c>
      <c r="D233" s="155">
        <v>5734.54</v>
      </c>
      <c r="E233" s="95">
        <v>10620.37</v>
      </c>
      <c r="F233" s="96" t="s">
        <v>88</v>
      </c>
      <c r="G233" s="95">
        <v>16354.91</v>
      </c>
      <c r="H233" s="98">
        <v>46950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7">
        <f t="shared" si="11"/>
        <v>5734.54</v>
      </c>
    </row>
    <row r="234" spans="1:14" ht="15.75" thickBot="1">
      <c r="A234" s="11" t="str">
        <f t="shared" ref="A234:A297" si="13">B234&amp;" "&amp;IF(C234="",C233,C234)</f>
        <v>O030563 92</v>
      </c>
      <c r="B234" s="3" t="s">
        <v>89</v>
      </c>
      <c r="C234" s="144"/>
      <c r="D234" s="156"/>
      <c r="E234" s="95">
        <v>10620.37</v>
      </c>
      <c r="F234" s="96">
        <v>164.64</v>
      </c>
      <c r="G234" s="95">
        <v>16519.55</v>
      </c>
      <c r="H234" s="98">
        <v>46960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7">
        <f t="shared" si="11"/>
        <v>5734.54</v>
      </c>
    </row>
    <row r="235" spans="1:14" ht="15.75" thickBot="1">
      <c r="A235" s="11" t="str">
        <f t="shared" si="13"/>
        <v>O030563 93</v>
      </c>
      <c r="B235" s="3" t="s">
        <v>89</v>
      </c>
      <c r="C235" s="142">
        <v>93</v>
      </c>
      <c r="D235" s="155">
        <v>5734.54</v>
      </c>
      <c r="E235" s="95">
        <v>10738.88</v>
      </c>
      <c r="F235" s="96" t="s">
        <v>88</v>
      </c>
      <c r="G235" s="95">
        <v>16473.419999999998</v>
      </c>
      <c r="H235" s="98">
        <v>46981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7">
        <f t="shared" si="11"/>
        <v>5734.54</v>
      </c>
    </row>
    <row r="236" spans="1:14" ht="15.75" thickBot="1">
      <c r="A236" s="11" t="str">
        <f t="shared" si="13"/>
        <v>O030563 93</v>
      </c>
      <c r="B236" s="3" t="s">
        <v>89</v>
      </c>
      <c r="C236" s="144"/>
      <c r="D236" s="156"/>
      <c r="E236" s="95">
        <v>10738.88</v>
      </c>
      <c r="F236" s="96">
        <v>165.83</v>
      </c>
      <c r="G236" s="95">
        <v>16639.25</v>
      </c>
      <c r="H236" s="98">
        <v>46991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7">
        <f t="shared" si="11"/>
        <v>5734.54</v>
      </c>
    </row>
    <row r="237" spans="1:14" ht="15.75" thickBot="1">
      <c r="A237" s="11" t="str">
        <f t="shared" si="13"/>
        <v>O030563 94</v>
      </c>
      <c r="B237" s="3" t="s">
        <v>89</v>
      </c>
      <c r="C237" s="142">
        <v>94</v>
      </c>
      <c r="D237" s="155">
        <v>5734.54</v>
      </c>
      <c r="E237" s="95">
        <v>10853.57</v>
      </c>
      <c r="F237" s="96" t="s">
        <v>88</v>
      </c>
      <c r="G237" s="95">
        <v>16588.11</v>
      </c>
      <c r="H237" s="98">
        <v>47012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7">
        <f t="shared" si="11"/>
        <v>5734.54</v>
      </c>
    </row>
    <row r="238" spans="1:14" ht="15.75" thickBot="1">
      <c r="A238" s="11" t="str">
        <f t="shared" si="13"/>
        <v>O030563 94</v>
      </c>
      <c r="B238" s="3" t="s">
        <v>89</v>
      </c>
      <c r="C238" s="144"/>
      <c r="D238" s="156"/>
      <c r="E238" s="95">
        <v>10853.57</v>
      </c>
      <c r="F238" s="96">
        <v>166.99</v>
      </c>
      <c r="G238" s="95">
        <v>16755.099999999999</v>
      </c>
      <c r="H238" s="98">
        <v>47022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7">
        <f t="shared" si="11"/>
        <v>5734.54</v>
      </c>
    </row>
    <row r="239" spans="1:14" ht="15.75" thickBot="1">
      <c r="A239" s="11" t="str">
        <f t="shared" si="13"/>
        <v>O030563 95</v>
      </c>
      <c r="B239" s="3" t="s">
        <v>89</v>
      </c>
      <c r="C239" s="142">
        <v>95</v>
      </c>
      <c r="D239" s="155">
        <v>5734.54</v>
      </c>
      <c r="E239" s="95">
        <v>10964.44</v>
      </c>
      <c r="F239" s="96" t="s">
        <v>88</v>
      </c>
      <c r="G239" s="95">
        <v>16698.98</v>
      </c>
      <c r="H239" s="98">
        <v>47042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7">
        <f t="shared" si="11"/>
        <v>5734.54</v>
      </c>
    </row>
    <row r="240" spans="1:14" ht="15.75" thickBot="1">
      <c r="A240" s="11" t="str">
        <f t="shared" si="13"/>
        <v>O030563 95</v>
      </c>
      <c r="B240" s="3" t="s">
        <v>89</v>
      </c>
      <c r="C240" s="144"/>
      <c r="D240" s="156"/>
      <c r="E240" s="95">
        <v>10964.44</v>
      </c>
      <c r="F240" s="96">
        <v>168.1</v>
      </c>
      <c r="G240" s="95">
        <v>16867.080000000002</v>
      </c>
      <c r="H240" s="98">
        <v>47052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7">
        <f t="shared" si="11"/>
        <v>5734.54</v>
      </c>
    </row>
    <row r="241" spans="1:14" ht="15.75" thickBot="1">
      <c r="A241" s="11" t="str">
        <f t="shared" si="13"/>
        <v>O030563 96</v>
      </c>
      <c r="B241" s="3" t="s">
        <v>89</v>
      </c>
      <c r="C241" s="142">
        <v>96</v>
      </c>
      <c r="D241" s="155">
        <v>5734.54</v>
      </c>
      <c r="E241" s="95">
        <v>11082.95</v>
      </c>
      <c r="F241" s="96" t="s">
        <v>88</v>
      </c>
      <c r="G241" s="95">
        <v>16817.490000000002</v>
      </c>
      <c r="H241" s="98">
        <v>47073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7">
        <f t="shared" si="11"/>
        <v>5734.54</v>
      </c>
    </row>
    <row r="242" spans="1:14" ht="15.75" thickBot="1">
      <c r="A242" s="11" t="str">
        <f t="shared" si="13"/>
        <v>O030563 96</v>
      </c>
      <c r="B242" s="3" t="s">
        <v>89</v>
      </c>
      <c r="C242" s="144"/>
      <c r="D242" s="156"/>
      <c r="E242" s="95">
        <v>11082.95</v>
      </c>
      <c r="F242" s="96">
        <v>169.3</v>
      </c>
      <c r="G242" s="95">
        <v>16986.79</v>
      </c>
      <c r="H242" s="98">
        <v>47083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7">
        <f t="shared" si="11"/>
        <v>5734.54</v>
      </c>
    </row>
    <row r="243" spans="1:14" ht="15.75" thickBot="1">
      <c r="A243" s="11" t="str">
        <f t="shared" si="13"/>
        <v>O030563 97</v>
      </c>
      <c r="B243" s="3" t="s">
        <v>89</v>
      </c>
      <c r="C243" s="142">
        <v>97</v>
      </c>
      <c r="D243" s="155">
        <v>5734.54</v>
      </c>
      <c r="E243" s="95">
        <v>11193.82</v>
      </c>
      <c r="F243" s="96" t="s">
        <v>88</v>
      </c>
      <c r="G243" s="95">
        <v>16928.36</v>
      </c>
      <c r="H243" s="98">
        <v>47103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7">
        <f t="shared" si="11"/>
        <v>5734.54</v>
      </c>
    </row>
    <row r="244" spans="1:14" ht="15.75" thickBot="1">
      <c r="A244" s="11" t="str">
        <f t="shared" si="13"/>
        <v>O030563 97</v>
      </c>
      <c r="B244" s="3" t="s">
        <v>89</v>
      </c>
      <c r="C244" s="144"/>
      <c r="D244" s="156"/>
      <c r="E244" s="95">
        <v>11193.82</v>
      </c>
      <c r="F244" s="96">
        <v>170.41</v>
      </c>
      <c r="G244" s="95">
        <v>17098.77</v>
      </c>
      <c r="H244" s="98">
        <v>47113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7">
        <f t="shared" si="11"/>
        <v>5734.54</v>
      </c>
    </row>
    <row r="245" spans="1:14" ht="15" customHeight="1" thickBot="1">
      <c r="A245" s="11" t="str">
        <f t="shared" si="13"/>
        <v>O030563 98</v>
      </c>
      <c r="B245" s="3" t="s">
        <v>89</v>
      </c>
      <c r="C245" s="142">
        <v>98</v>
      </c>
      <c r="D245" s="155">
        <v>5734.54</v>
      </c>
      <c r="E245" s="95">
        <v>11312.34</v>
      </c>
      <c r="F245" s="96" t="s">
        <v>88</v>
      </c>
      <c r="G245" s="95">
        <v>17046.88</v>
      </c>
      <c r="H245" s="98">
        <v>47134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7">
        <f t="shared" si="11"/>
        <v>5734.54</v>
      </c>
    </row>
    <row r="246" spans="1:14" ht="15" customHeight="1" thickBot="1">
      <c r="A246" s="11" t="str">
        <f t="shared" si="13"/>
        <v>O030563 98</v>
      </c>
      <c r="B246" s="3" t="s">
        <v>89</v>
      </c>
      <c r="C246" s="144"/>
      <c r="D246" s="156"/>
      <c r="E246" s="95">
        <v>11312.34</v>
      </c>
      <c r="F246" s="96">
        <v>171.61</v>
      </c>
      <c r="G246" s="95">
        <v>17218.490000000002</v>
      </c>
      <c r="H246" s="98">
        <v>47144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7">
        <f t="shared" si="11"/>
        <v>5734.54</v>
      </c>
    </row>
    <row r="247" spans="1:14" ht="15" customHeight="1" thickBot="1">
      <c r="A247" s="11" t="str">
        <f t="shared" si="13"/>
        <v>O030563 99</v>
      </c>
      <c r="B247" s="3" t="s">
        <v>89</v>
      </c>
      <c r="C247" s="142">
        <v>99</v>
      </c>
      <c r="D247" s="155">
        <v>5734.54</v>
      </c>
      <c r="E247" s="95">
        <v>11427.03</v>
      </c>
      <c r="F247" s="96" t="s">
        <v>88</v>
      </c>
      <c r="G247" s="95">
        <v>17161.57</v>
      </c>
      <c r="H247" s="98">
        <v>47165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7">
        <f t="shared" si="11"/>
        <v>5734.54</v>
      </c>
    </row>
    <row r="248" spans="1:14" ht="15" customHeight="1" thickBot="1">
      <c r="A248" s="11" t="str">
        <f t="shared" si="13"/>
        <v>O030563 99</v>
      </c>
      <c r="B248" s="3" t="s">
        <v>89</v>
      </c>
      <c r="C248" s="144"/>
      <c r="D248" s="156"/>
      <c r="E248" s="95">
        <v>11427.03</v>
      </c>
      <c r="F248" s="96">
        <v>172.76</v>
      </c>
      <c r="G248" s="95">
        <v>17334.330000000002</v>
      </c>
      <c r="H248" s="98">
        <v>47175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7">
        <f t="shared" si="11"/>
        <v>5734.54</v>
      </c>
    </row>
    <row r="249" spans="1:14" ht="15" customHeight="1" thickBot="1">
      <c r="A249" s="11" t="str">
        <f t="shared" si="13"/>
        <v>O030563 100</v>
      </c>
      <c r="B249" s="3" t="s">
        <v>89</v>
      </c>
      <c r="C249" s="142">
        <v>100</v>
      </c>
      <c r="D249" s="155">
        <v>5734.54</v>
      </c>
      <c r="E249" s="95">
        <v>11530.25</v>
      </c>
      <c r="F249" s="96" t="s">
        <v>88</v>
      </c>
      <c r="G249" s="95">
        <v>17264.79</v>
      </c>
      <c r="H249" s="98">
        <v>47193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7">
        <f t="shared" si="11"/>
        <v>5734.54</v>
      </c>
    </row>
    <row r="250" spans="1:14" ht="15" customHeight="1" thickBot="1">
      <c r="A250" s="11" t="str">
        <f t="shared" si="13"/>
        <v>O030563 100</v>
      </c>
      <c r="B250" s="3" t="s">
        <v>89</v>
      </c>
      <c r="C250" s="144"/>
      <c r="D250" s="156"/>
      <c r="E250" s="95">
        <v>11530.25</v>
      </c>
      <c r="F250" s="96">
        <v>173.8</v>
      </c>
      <c r="G250" s="95">
        <v>17438.59</v>
      </c>
      <c r="H250" s="98">
        <v>47203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7">
        <f t="shared" si="11"/>
        <v>5734.54</v>
      </c>
    </row>
    <row r="251" spans="1:14" ht="15" customHeight="1" thickBot="1">
      <c r="A251" s="11" t="str">
        <f t="shared" si="13"/>
        <v>O030563 101</v>
      </c>
      <c r="B251" s="3" t="s">
        <v>89</v>
      </c>
      <c r="C251" s="142">
        <v>101</v>
      </c>
      <c r="D251" s="155">
        <v>5734.54</v>
      </c>
      <c r="E251" s="95">
        <v>11656.41</v>
      </c>
      <c r="F251" s="96" t="s">
        <v>88</v>
      </c>
      <c r="G251" s="95">
        <v>17390.95</v>
      </c>
      <c r="H251" s="98">
        <v>47224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7">
        <f t="shared" si="11"/>
        <v>5734.54</v>
      </c>
    </row>
    <row r="252" spans="1:14" ht="15" customHeight="1" thickBot="1">
      <c r="A252" s="11" t="str">
        <f t="shared" si="13"/>
        <v>O030563 101</v>
      </c>
      <c r="B252" s="3" t="s">
        <v>89</v>
      </c>
      <c r="C252" s="144"/>
      <c r="D252" s="156"/>
      <c r="E252" s="95">
        <v>11656.41</v>
      </c>
      <c r="F252" s="96">
        <v>175.07</v>
      </c>
      <c r="G252" s="95">
        <v>17566.02</v>
      </c>
      <c r="H252" s="98">
        <v>47234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7">
        <f t="shared" si="11"/>
        <v>5734.54</v>
      </c>
    </row>
    <row r="253" spans="1:14" ht="15" customHeight="1" thickBot="1">
      <c r="A253" s="11" t="str">
        <f t="shared" si="13"/>
        <v>O030563 102</v>
      </c>
      <c r="B253" s="3" t="s">
        <v>89</v>
      </c>
      <c r="C253" s="142">
        <v>102</v>
      </c>
      <c r="D253" s="155">
        <v>5734.54</v>
      </c>
      <c r="E253" s="95">
        <v>11767.28</v>
      </c>
      <c r="F253" s="96" t="s">
        <v>88</v>
      </c>
      <c r="G253" s="95">
        <v>17501.82</v>
      </c>
      <c r="H253" s="98">
        <v>47254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7">
        <f t="shared" si="11"/>
        <v>5734.54</v>
      </c>
    </row>
    <row r="254" spans="1:14" ht="15" customHeight="1" thickBot="1">
      <c r="A254" s="11" t="str">
        <f t="shared" si="13"/>
        <v>O030563 102</v>
      </c>
      <c r="B254" s="3" t="s">
        <v>89</v>
      </c>
      <c r="C254" s="144"/>
      <c r="D254" s="156"/>
      <c r="E254" s="95">
        <v>11767.28</v>
      </c>
      <c r="F254" s="96">
        <v>176.18</v>
      </c>
      <c r="G254" s="95">
        <v>17678</v>
      </c>
      <c r="H254" s="98">
        <v>47264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7">
        <f t="shared" si="11"/>
        <v>5734.54</v>
      </c>
    </row>
    <row r="255" spans="1:14" ht="15" customHeight="1" thickBot="1">
      <c r="A255" s="11" t="str">
        <f t="shared" si="13"/>
        <v>O030563 103</v>
      </c>
      <c r="B255" s="3" t="s">
        <v>89</v>
      </c>
      <c r="C255" s="142">
        <v>103</v>
      </c>
      <c r="D255" s="155">
        <v>5734.54</v>
      </c>
      <c r="E255" s="95">
        <v>11885.79</v>
      </c>
      <c r="F255" s="96" t="s">
        <v>88</v>
      </c>
      <c r="G255" s="95">
        <v>17620.330000000002</v>
      </c>
      <c r="H255" s="98">
        <v>47285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7">
        <f t="shared" si="11"/>
        <v>5734.54</v>
      </c>
    </row>
    <row r="256" spans="1:14" ht="15" customHeight="1" thickBot="1">
      <c r="A256" s="11" t="str">
        <f t="shared" si="13"/>
        <v>O030563 103</v>
      </c>
      <c r="B256" s="3" t="s">
        <v>89</v>
      </c>
      <c r="C256" s="144"/>
      <c r="D256" s="156"/>
      <c r="E256" s="95">
        <v>11885.79</v>
      </c>
      <c r="F256" s="96">
        <v>177.38</v>
      </c>
      <c r="G256" s="95">
        <v>17797.71</v>
      </c>
      <c r="H256" s="98">
        <v>47295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7">
        <f t="shared" si="11"/>
        <v>5734.54</v>
      </c>
    </row>
    <row r="257" spans="1:14" ht="15" customHeight="1" thickBot="1">
      <c r="A257" s="11" t="str">
        <f t="shared" si="13"/>
        <v>O030563 104</v>
      </c>
      <c r="B257" s="3" t="s">
        <v>89</v>
      </c>
      <c r="C257" s="142">
        <v>104</v>
      </c>
      <c r="D257" s="155">
        <v>5734.54</v>
      </c>
      <c r="E257" s="95">
        <v>11996.66</v>
      </c>
      <c r="F257" s="96" t="s">
        <v>88</v>
      </c>
      <c r="G257" s="95">
        <v>17731.2</v>
      </c>
      <c r="H257" s="98">
        <v>47315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7">
        <f t="shared" si="11"/>
        <v>5734.54</v>
      </c>
    </row>
    <row r="258" spans="1:14" ht="15" customHeight="1" thickBot="1">
      <c r="A258" s="11" t="str">
        <f t="shared" si="13"/>
        <v>O030563 104</v>
      </c>
      <c r="B258" s="3" t="s">
        <v>89</v>
      </c>
      <c r="C258" s="144"/>
      <c r="D258" s="156"/>
      <c r="E258" s="95">
        <v>11996.66</v>
      </c>
      <c r="F258" s="96">
        <v>178.49</v>
      </c>
      <c r="G258" s="95">
        <v>17909.689999999999</v>
      </c>
      <c r="H258" s="98">
        <v>47325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7">
        <f t="shared" si="11"/>
        <v>5734.54</v>
      </c>
    </row>
    <row r="259" spans="1:14" ht="15" customHeight="1" thickBot="1">
      <c r="A259" s="11" t="str">
        <f t="shared" si="13"/>
        <v>O030563 105</v>
      </c>
      <c r="B259" s="3" t="s">
        <v>89</v>
      </c>
      <c r="C259" s="142">
        <v>105</v>
      </c>
      <c r="D259" s="155">
        <v>5734.54</v>
      </c>
      <c r="E259" s="95">
        <v>12115.17</v>
      </c>
      <c r="F259" s="96" t="s">
        <v>88</v>
      </c>
      <c r="G259" s="95">
        <v>17849.71</v>
      </c>
      <c r="H259" s="98">
        <v>47346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7">
        <f t="shared" si="11"/>
        <v>5734.54</v>
      </c>
    </row>
    <row r="260" spans="1:14" ht="15" customHeight="1" thickBot="1">
      <c r="A260" s="11" t="str">
        <f t="shared" si="13"/>
        <v>O030563 105</v>
      </c>
      <c r="B260" s="3" t="s">
        <v>89</v>
      </c>
      <c r="C260" s="144"/>
      <c r="D260" s="156"/>
      <c r="E260" s="95">
        <v>12115.17</v>
      </c>
      <c r="F260" s="96">
        <v>179.69</v>
      </c>
      <c r="G260" s="95">
        <v>18029.400000000001</v>
      </c>
      <c r="H260" s="98">
        <v>47356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7">
        <f t="shared" ref="N260:N323" si="14">IF(D260=0,D259,D260)</f>
        <v>5734.54</v>
      </c>
    </row>
    <row r="261" spans="1:14" ht="15" customHeight="1" thickBot="1">
      <c r="A261" s="11" t="str">
        <f t="shared" si="13"/>
        <v>O030563 106</v>
      </c>
      <c r="B261" s="3" t="s">
        <v>89</v>
      </c>
      <c r="C261" s="142">
        <v>106</v>
      </c>
      <c r="D261" s="155">
        <v>5734.54</v>
      </c>
      <c r="E261" s="95">
        <v>12229.86</v>
      </c>
      <c r="F261" s="96" t="s">
        <v>88</v>
      </c>
      <c r="G261" s="95">
        <v>17964.400000000001</v>
      </c>
      <c r="H261" s="98">
        <v>47377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7">
        <f t="shared" si="14"/>
        <v>5734.54</v>
      </c>
    </row>
    <row r="262" spans="1:14" ht="15" customHeight="1" thickBot="1">
      <c r="A262" s="11" t="str">
        <f t="shared" si="13"/>
        <v>O030563 106</v>
      </c>
      <c r="B262" s="3" t="s">
        <v>89</v>
      </c>
      <c r="C262" s="144"/>
      <c r="D262" s="156"/>
      <c r="E262" s="95">
        <v>12229.86</v>
      </c>
      <c r="F262" s="96">
        <v>180.84</v>
      </c>
      <c r="G262" s="95">
        <v>18145.240000000002</v>
      </c>
      <c r="H262" s="98">
        <v>47387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7">
        <f t="shared" si="14"/>
        <v>5734.54</v>
      </c>
    </row>
    <row r="263" spans="1:14" ht="15" customHeight="1" thickBot="1">
      <c r="A263" s="11" t="str">
        <f t="shared" si="13"/>
        <v>O030563 107</v>
      </c>
      <c r="B263" s="3" t="s">
        <v>89</v>
      </c>
      <c r="C263" s="142">
        <v>107</v>
      </c>
      <c r="D263" s="155">
        <v>5734.54</v>
      </c>
      <c r="E263" s="95">
        <v>12340.73</v>
      </c>
      <c r="F263" s="96" t="s">
        <v>88</v>
      </c>
      <c r="G263" s="95">
        <v>18075.27</v>
      </c>
      <c r="H263" s="98">
        <v>47407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7">
        <f t="shared" si="14"/>
        <v>5734.54</v>
      </c>
    </row>
    <row r="264" spans="1:14" ht="15" customHeight="1" thickBot="1">
      <c r="A264" s="11" t="str">
        <f t="shared" si="13"/>
        <v>O030563 107</v>
      </c>
      <c r="B264" s="3" t="s">
        <v>89</v>
      </c>
      <c r="C264" s="144"/>
      <c r="D264" s="156"/>
      <c r="E264" s="95">
        <v>12340.73</v>
      </c>
      <c r="F264" s="96">
        <v>181.96</v>
      </c>
      <c r="G264" s="95">
        <v>18257.23</v>
      </c>
      <c r="H264" s="98">
        <v>47417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7">
        <f t="shared" si="14"/>
        <v>5734.54</v>
      </c>
    </row>
    <row r="265" spans="1:14" ht="15" customHeight="1" thickBot="1">
      <c r="A265" s="11" t="str">
        <f t="shared" si="13"/>
        <v>O030563 108</v>
      </c>
      <c r="B265" s="3" t="s">
        <v>89</v>
      </c>
      <c r="C265" s="142">
        <v>108</v>
      </c>
      <c r="D265" s="155">
        <v>5734.54</v>
      </c>
      <c r="E265" s="95">
        <v>12459.24</v>
      </c>
      <c r="F265" s="96" t="s">
        <v>88</v>
      </c>
      <c r="G265" s="95">
        <v>18193.78</v>
      </c>
      <c r="H265" s="98">
        <v>47438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7">
        <f t="shared" si="14"/>
        <v>5734.54</v>
      </c>
    </row>
    <row r="266" spans="1:14" ht="15" customHeight="1" thickBot="1">
      <c r="A266" s="11" t="str">
        <f t="shared" si="13"/>
        <v>O030563 108</v>
      </c>
      <c r="B266" s="3" t="s">
        <v>89</v>
      </c>
      <c r="C266" s="144"/>
      <c r="D266" s="156"/>
      <c r="E266" s="95">
        <v>12459.24</v>
      </c>
      <c r="F266" s="96">
        <v>183.15</v>
      </c>
      <c r="G266" s="95">
        <v>18376.93</v>
      </c>
      <c r="H266" s="98">
        <v>47448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7">
        <f t="shared" si="14"/>
        <v>5734.54</v>
      </c>
    </row>
    <row r="267" spans="1:14" ht="15" customHeight="1" thickBot="1">
      <c r="A267" s="11" t="str">
        <f t="shared" si="13"/>
        <v>O030563 109</v>
      </c>
      <c r="B267" s="3" t="s">
        <v>89</v>
      </c>
      <c r="C267" s="142">
        <v>109</v>
      </c>
      <c r="D267" s="155">
        <v>5734.54</v>
      </c>
      <c r="E267" s="95">
        <v>12570.11</v>
      </c>
      <c r="F267" s="96" t="s">
        <v>88</v>
      </c>
      <c r="G267" s="95">
        <v>18304.650000000001</v>
      </c>
      <c r="H267" s="98">
        <v>47468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7">
        <f t="shared" si="14"/>
        <v>5734.54</v>
      </c>
    </row>
    <row r="268" spans="1:14" ht="15" customHeight="1" thickBot="1">
      <c r="A268" s="11" t="str">
        <f t="shared" si="13"/>
        <v>O030563 109</v>
      </c>
      <c r="B268" s="3" t="s">
        <v>89</v>
      </c>
      <c r="C268" s="144"/>
      <c r="D268" s="156"/>
      <c r="E268" s="95">
        <v>12570.11</v>
      </c>
      <c r="F268" s="96">
        <v>184.27</v>
      </c>
      <c r="G268" s="95">
        <v>18488.919999999998</v>
      </c>
      <c r="H268" s="98">
        <v>47478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7">
        <f t="shared" si="14"/>
        <v>5734.54</v>
      </c>
    </row>
    <row r="269" spans="1:14" ht="15" customHeight="1" thickBot="1">
      <c r="A269" s="11" t="str">
        <f t="shared" si="13"/>
        <v>O030563 110</v>
      </c>
      <c r="B269" s="3" t="s">
        <v>89</v>
      </c>
      <c r="C269" s="142">
        <v>110</v>
      </c>
      <c r="D269" s="155">
        <v>5734.54</v>
      </c>
      <c r="E269" s="95">
        <v>12688.63</v>
      </c>
      <c r="F269" s="96" t="s">
        <v>88</v>
      </c>
      <c r="G269" s="95">
        <v>18423.169999999998</v>
      </c>
      <c r="H269" s="98">
        <v>47499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7">
        <f t="shared" si="14"/>
        <v>5734.54</v>
      </c>
    </row>
    <row r="270" spans="1:14" ht="15" customHeight="1" thickBot="1">
      <c r="A270" s="11" t="str">
        <f t="shared" si="13"/>
        <v>O030563 110</v>
      </c>
      <c r="B270" s="3" t="s">
        <v>89</v>
      </c>
      <c r="C270" s="144"/>
      <c r="D270" s="156"/>
      <c r="E270" s="95">
        <v>12688.63</v>
      </c>
      <c r="F270" s="96">
        <v>185.46</v>
      </c>
      <c r="G270" s="95">
        <v>18608.63</v>
      </c>
      <c r="H270" s="98">
        <v>47509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7">
        <f t="shared" si="14"/>
        <v>5734.54</v>
      </c>
    </row>
    <row r="271" spans="1:14" ht="15" customHeight="1" thickBot="1">
      <c r="A271" s="11" t="str">
        <f t="shared" si="13"/>
        <v>O030563 111</v>
      </c>
      <c r="B271" s="3" t="s">
        <v>89</v>
      </c>
      <c r="C271" s="142">
        <v>111</v>
      </c>
      <c r="D271" s="155">
        <v>5734.54</v>
      </c>
      <c r="E271" s="95">
        <v>12803.32</v>
      </c>
      <c r="F271" s="96" t="s">
        <v>88</v>
      </c>
      <c r="G271" s="95">
        <v>18537.86</v>
      </c>
      <c r="H271" s="98">
        <v>47530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7">
        <f t="shared" si="14"/>
        <v>5734.54</v>
      </c>
    </row>
    <row r="272" spans="1:14" ht="15" customHeight="1" thickBot="1">
      <c r="A272" s="11" t="str">
        <f t="shared" si="13"/>
        <v>O030563 111</v>
      </c>
      <c r="B272" s="3" t="s">
        <v>89</v>
      </c>
      <c r="C272" s="144"/>
      <c r="D272" s="156"/>
      <c r="E272" s="95">
        <v>12803.32</v>
      </c>
      <c r="F272" s="96">
        <v>186.61</v>
      </c>
      <c r="G272" s="95">
        <v>18724.47</v>
      </c>
      <c r="H272" s="98">
        <v>47540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7">
        <f t="shared" si="14"/>
        <v>5734.54</v>
      </c>
    </row>
    <row r="273" spans="1:14" ht="15" customHeight="1" thickBot="1">
      <c r="A273" s="11" t="str">
        <f t="shared" si="13"/>
        <v>O030563 112</v>
      </c>
      <c r="B273" s="3" t="s">
        <v>89</v>
      </c>
      <c r="C273" s="142">
        <v>112</v>
      </c>
      <c r="D273" s="155">
        <v>5734.54</v>
      </c>
      <c r="E273" s="95">
        <v>12906.54</v>
      </c>
      <c r="F273" s="96" t="s">
        <v>88</v>
      </c>
      <c r="G273" s="95">
        <v>18641.080000000002</v>
      </c>
      <c r="H273" s="98">
        <v>47558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7">
        <f t="shared" si="14"/>
        <v>5734.54</v>
      </c>
    </row>
    <row r="274" spans="1:14" ht="15" customHeight="1" thickBot="1">
      <c r="A274" s="11" t="str">
        <f t="shared" si="13"/>
        <v>O030563 112</v>
      </c>
      <c r="B274" s="3" t="s">
        <v>89</v>
      </c>
      <c r="C274" s="144"/>
      <c r="D274" s="156"/>
      <c r="E274" s="95">
        <v>12906.54</v>
      </c>
      <c r="F274" s="96">
        <v>187.65</v>
      </c>
      <c r="G274" s="95">
        <v>18828.73</v>
      </c>
      <c r="H274" s="98">
        <v>47568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7">
        <f t="shared" si="14"/>
        <v>5734.54</v>
      </c>
    </row>
    <row r="275" spans="1:14" ht="15" customHeight="1" thickBot="1">
      <c r="A275" s="11" t="str">
        <f t="shared" si="13"/>
        <v>O030563 113</v>
      </c>
      <c r="B275" s="3" t="s">
        <v>89</v>
      </c>
      <c r="C275" s="142">
        <v>113</v>
      </c>
      <c r="D275" s="155">
        <v>5734.54</v>
      </c>
      <c r="E275" s="95">
        <v>13032.7</v>
      </c>
      <c r="F275" s="96" t="s">
        <v>88</v>
      </c>
      <c r="G275" s="95">
        <v>18767.240000000002</v>
      </c>
      <c r="H275" s="98">
        <v>47589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7">
        <f t="shared" si="14"/>
        <v>5734.54</v>
      </c>
    </row>
    <row r="276" spans="1:14" ht="15" customHeight="1" thickBot="1">
      <c r="A276" s="11" t="str">
        <f t="shared" si="13"/>
        <v>O030563 113</v>
      </c>
      <c r="B276" s="3" t="s">
        <v>89</v>
      </c>
      <c r="C276" s="144"/>
      <c r="D276" s="156"/>
      <c r="E276" s="95">
        <v>13032.7</v>
      </c>
      <c r="F276" s="96">
        <v>188.92</v>
      </c>
      <c r="G276" s="95">
        <v>18956.16</v>
      </c>
      <c r="H276" s="98">
        <v>47599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7">
        <f t="shared" si="14"/>
        <v>5734.54</v>
      </c>
    </row>
    <row r="277" spans="1:14" ht="15" customHeight="1" thickBot="1">
      <c r="A277" s="11" t="str">
        <f t="shared" si="13"/>
        <v>O030563 114</v>
      </c>
      <c r="B277" s="3" t="s">
        <v>89</v>
      </c>
      <c r="C277" s="142">
        <v>114</v>
      </c>
      <c r="D277" s="155">
        <v>5734.54</v>
      </c>
      <c r="E277" s="95">
        <v>13143.57</v>
      </c>
      <c r="F277" s="96" t="s">
        <v>88</v>
      </c>
      <c r="G277" s="95">
        <v>18878.11</v>
      </c>
      <c r="H277" s="98">
        <v>47619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7">
        <f t="shared" si="14"/>
        <v>5734.54</v>
      </c>
    </row>
    <row r="278" spans="1:14" ht="15" customHeight="1" thickBot="1">
      <c r="A278" s="11" t="str">
        <f t="shared" si="13"/>
        <v>O030563 114</v>
      </c>
      <c r="B278" s="3" t="s">
        <v>89</v>
      </c>
      <c r="C278" s="144"/>
      <c r="D278" s="156"/>
      <c r="E278" s="95">
        <v>13143.57</v>
      </c>
      <c r="F278" s="96">
        <v>190.04</v>
      </c>
      <c r="G278" s="95">
        <v>19068.150000000001</v>
      </c>
      <c r="H278" s="98">
        <v>47629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7">
        <f t="shared" si="14"/>
        <v>5734.54</v>
      </c>
    </row>
    <row r="279" spans="1:14" ht="15" customHeight="1" thickBot="1">
      <c r="A279" s="11" t="str">
        <f t="shared" si="13"/>
        <v>O030563 115</v>
      </c>
      <c r="B279" s="3" t="s">
        <v>89</v>
      </c>
      <c r="C279" s="142">
        <v>115</v>
      </c>
      <c r="D279" s="155">
        <v>5734.54</v>
      </c>
      <c r="E279" s="95">
        <v>13262.08</v>
      </c>
      <c r="F279" s="96" t="s">
        <v>88</v>
      </c>
      <c r="G279" s="95">
        <v>18996.62</v>
      </c>
      <c r="H279" s="98">
        <v>47650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7">
        <f t="shared" si="14"/>
        <v>5734.54</v>
      </c>
    </row>
    <row r="280" spans="1:14" ht="15" customHeight="1" thickBot="1">
      <c r="A280" s="11" t="str">
        <f t="shared" si="13"/>
        <v>O030563 115</v>
      </c>
      <c r="B280" s="3" t="s">
        <v>89</v>
      </c>
      <c r="C280" s="144"/>
      <c r="D280" s="156"/>
      <c r="E280" s="95">
        <v>13262.08</v>
      </c>
      <c r="F280" s="96">
        <v>191.23</v>
      </c>
      <c r="G280" s="95">
        <v>19187.849999999999</v>
      </c>
      <c r="H280" s="98">
        <v>47660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7">
        <f t="shared" si="14"/>
        <v>5734.54</v>
      </c>
    </row>
    <row r="281" spans="1:14" ht="15" customHeight="1" thickBot="1">
      <c r="A281" s="11" t="str">
        <f t="shared" si="13"/>
        <v>O030563 116</v>
      </c>
      <c r="B281" s="3" t="s">
        <v>89</v>
      </c>
      <c r="C281" s="142">
        <v>116</v>
      </c>
      <c r="D281" s="155">
        <v>5734.54</v>
      </c>
      <c r="E281" s="95">
        <v>13372.95</v>
      </c>
      <c r="F281" s="96" t="s">
        <v>88</v>
      </c>
      <c r="G281" s="95">
        <v>19107.490000000002</v>
      </c>
      <c r="H281" s="98">
        <v>47680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7">
        <f t="shared" si="14"/>
        <v>5734.54</v>
      </c>
    </row>
    <row r="282" spans="1:14" ht="15" customHeight="1" thickBot="1">
      <c r="A282" s="11" t="str">
        <f t="shared" si="13"/>
        <v>O030563 116</v>
      </c>
      <c r="B282" s="3" t="s">
        <v>89</v>
      </c>
      <c r="C282" s="144"/>
      <c r="D282" s="156"/>
      <c r="E282" s="95">
        <v>13372.95</v>
      </c>
      <c r="F282" s="96">
        <v>192.35</v>
      </c>
      <c r="G282" s="95">
        <v>19299.84</v>
      </c>
      <c r="H282" s="98">
        <v>47690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7">
        <f t="shared" si="14"/>
        <v>5734.54</v>
      </c>
    </row>
    <row r="283" spans="1:14" ht="15" customHeight="1" thickBot="1">
      <c r="A283" s="11" t="str">
        <f t="shared" si="13"/>
        <v>O030563 117</v>
      </c>
      <c r="B283" s="3" t="s">
        <v>89</v>
      </c>
      <c r="C283" s="142">
        <v>117</v>
      </c>
      <c r="D283" s="155">
        <v>5734.54</v>
      </c>
      <c r="E283" s="95">
        <v>13491.46</v>
      </c>
      <c r="F283" s="96" t="s">
        <v>88</v>
      </c>
      <c r="G283" s="95">
        <v>19226</v>
      </c>
      <c r="H283" s="98">
        <v>47711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7">
        <f t="shared" si="14"/>
        <v>5734.54</v>
      </c>
    </row>
    <row r="284" spans="1:14" ht="15" customHeight="1" thickBot="1">
      <c r="A284" s="11" t="str">
        <f t="shared" si="13"/>
        <v>O030563 117</v>
      </c>
      <c r="B284" s="3" t="s">
        <v>89</v>
      </c>
      <c r="C284" s="144"/>
      <c r="D284" s="156"/>
      <c r="E284" s="95">
        <v>13491.46</v>
      </c>
      <c r="F284" s="96">
        <v>193.54</v>
      </c>
      <c r="G284" s="95">
        <v>19419.54</v>
      </c>
      <c r="H284" s="98">
        <v>47721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7">
        <f t="shared" si="14"/>
        <v>5734.54</v>
      </c>
    </row>
    <row r="285" spans="1:14" ht="15" customHeight="1" thickBot="1">
      <c r="A285" s="11" t="str">
        <f t="shared" si="13"/>
        <v>O030563 118</v>
      </c>
      <c r="B285" s="3" t="s">
        <v>89</v>
      </c>
      <c r="C285" s="142">
        <v>118</v>
      </c>
      <c r="D285" s="155">
        <v>5734.54</v>
      </c>
      <c r="E285" s="95">
        <v>13606.15</v>
      </c>
      <c r="F285" s="96" t="s">
        <v>88</v>
      </c>
      <c r="G285" s="95">
        <v>19340.689999999999</v>
      </c>
      <c r="H285" s="98">
        <v>47742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7">
        <f t="shared" si="14"/>
        <v>5734.54</v>
      </c>
    </row>
    <row r="286" spans="1:14" ht="15" customHeight="1" thickBot="1">
      <c r="A286" s="11" t="str">
        <f t="shared" si="13"/>
        <v>O030563 118</v>
      </c>
      <c r="B286" s="3" t="s">
        <v>89</v>
      </c>
      <c r="C286" s="144"/>
      <c r="D286" s="156"/>
      <c r="E286" s="95">
        <v>13606.15</v>
      </c>
      <c r="F286" s="96">
        <v>194.7</v>
      </c>
      <c r="G286" s="95">
        <v>19535.39</v>
      </c>
      <c r="H286" s="98">
        <v>47752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7">
        <f t="shared" si="14"/>
        <v>5734.54</v>
      </c>
    </row>
    <row r="287" spans="1:14" ht="15" customHeight="1" thickBot="1">
      <c r="A287" s="11" t="str">
        <f t="shared" si="13"/>
        <v>O030563 119</v>
      </c>
      <c r="B287" s="3" t="s">
        <v>89</v>
      </c>
      <c r="C287" s="142">
        <v>119</v>
      </c>
      <c r="D287" s="155">
        <v>5734.54</v>
      </c>
      <c r="E287" s="95">
        <v>13717.02</v>
      </c>
      <c r="F287" s="96" t="s">
        <v>88</v>
      </c>
      <c r="G287" s="95">
        <v>19451.560000000001</v>
      </c>
      <c r="H287" s="98">
        <v>47772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7">
        <f t="shared" si="14"/>
        <v>5734.54</v>
      </c>
    </row>
    <row r="288" spans="1:14" ht="15" customHeight="1" thickBot="1">
      <c r="A288" s="11" t="str">
        <f t="shared" si="13"/>
        <v>O030563 119</v>
      </c>
      <c r="B288" s="3" t="s">
        <v>89</v>
      </c>
      <c r="C288" s="144"/>
      <c r="D288" s="156"/>
      <c r="E288" s="95">
        <v>13717.02</v>
      </c>
      <c r="F288" s="96">
        <v>195.81</v>
      </c>
      <c r="G288" s="95">
        <v>19647.37</v>
      </c>
      <c r="H288" s="98">
        <v>47782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7">
        <f t="shared" si="14"/>
        <v>5734.54</v>
      </c>
    </row>
    <row r="289" spans="1:14" ht="15" customHeight="1" thickBot="1">
      <c r="A289" s="11" t="str">
        <f t="shared" si="13"/>
        <v>O030563 120</v>
      </c>
      <c r="B289" s="3" t="s">
        <v>89</v>
      </c>
      <c r="C289" s="142">
        <v>120</v>
      </c>
      <c r="D289" s="155">
        <v>5734.5</v>
      </c>
      <c r="E289" s="95">
        <v>13835.44</v>
      </c>
      <c r="F289" s="96" t="s">
        <v>88</v>
      </c>
      <c r="G289" s="95">
        <v>19569.939999999999</v>
      </c>
      <c r="H289" s="98">
        <v>47803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7">
        <f t="shared" si="14"/>
        <v>5734.5</v>
      </c>
    </row>
    <row r="290" spans="1:14" ht="15" customHeight="1" thickBot="1">
      <c r="A290" s="11" t="str">
        <f t="shared" si="13"/>
        <v>O030563 120</v>
      </c>
      <c r="B290" s="3" t="s">
        <v>89</v>
      </c>
      <c r="C290" s="144"/>
      <c r="D290" s="156"/>
      <c r="E290" s="95">
        <v>13835.44</v>
      </c>
      <c r="F290" s="96">
        <v>197</v>
      </c>
      <c r="G290" s="95">
        <v>19766.939999999999</v>
      </c>
      <c r="H290" s="98">
        <v>47813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7">
        <f t="shared" si="14"/>
        <v>5734.5</v>
      </c>
    </row>
    <row r="291" spans="1:14" ht="15" hidden="1" customHeight="1" thickBot="1">
      <c r="A291" s="11" t="str">
        <f t="shared" si="13"/>
        <v>N001601 Cuota N°</v>
      </c>
      <c r="B291" s="3" t="s">
        <v>93</v>
      </c>
      <c r="C291" s="97" t="s">
        <v>19</v>
      </c>
      <c r="D291" s="97" t="s">
        <v>20</v>
      </c>
      <c r="E291" s="97" t="s">
        <v>21</v>
      </c>
      <c r="F291" s="97" t="s">
        <v>22</v>
      </c>
      <c r="G291" s="97" t="s">
        <v>23</v>
      </c>
      <c r="H291" s="97" t="s">
        <v>24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7" t="str">
        <f t="shared" si="14"/>
        <v>Capital($)</v>
      </c>
    </row>
    <row r="292" spans="1:14" ht="15" hidden="1" customHeight="1" thickBot="1">
      <c r="A292" s="11" t="str">
        <f t="shared" si="13"/>
        <v>N001601 Pago contado</v>
      </c>
      <c r="B292" s="3" t="s">
        <v>93</v>
      </c>
      <c r="C292" s="101" t="s">
        <v>98</v>
      </c>
      <c r="D292" s="102">
        <v>9520</v>
      </c>
      <c r="E292" s="103" t="s">
        <v>88</v>
      </c>
      <c r="F292" s="103" t="s">
        <v>88</v>
      </c>
      <c r="G292" s="102">
        <v>9520</v>
      </c>
      <c r="H292" s="104">
        <v>43980</v>
      </c>
      <c r="I292" s="42">
        <v>43980</v>
      </c>
      <c r="J292" s="30">
        <f t="shared" si="15"/>
        <v>43952</v>
      </c>
      <c r="L292" s="11" t="str">
        <f>IF(I292&lt;&gt;"",IF(SUMIF(Planes!BA:BA,'Control de pagos'!A292,Planes!BC:BC)=0,"",SUMIF(Planes!BA:BA,'Control de pagos'!A292,Planes!BC:BC)),"")</f>
        <v/>
      </c>
      <c r="N292" s="67">
        <f t="shared" si="14"/>
        <v>9520</v>
      </c>
    </row>
    <row r="293" spans="1:14" ht="15" hidden="1" customHeight="1" thickBot="1">
      <c r="A293" s="11" t="str">
        <f t="shared" si="13"/>
        <v xml:space="preserve"> Pago contado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7">
        <f t="shared" si="14"/>
        <v>9520</v>
      </c>
    </row>
    <row r="294" spans="1:14" ht="15" hidden="1" customHeight="1" thickBot="1">
      <c r="A294" s="11" t="str">
        <f t="shared" si="13"/>
        <v>O809994 Pago a cuenta</v>
      </c>
      <c r="B294" s="3" t="s">
        <v>127</v>
      </c>
      <c r="C294" s="105" t="s">
        <v>129</v>
      </c>
      <c r="D294" s="106">
        <v>23685.53</v>
      </c>
      <c r="E294" s="107" t="s">
        <v>88</v>
      </c>
      <c r="F294" s="107" t="s">
        <v>88</v>
      </c>
      <c r="G294" s="106">
        <v>23685.53</v>
      </c>
      <c r="H294" s="108">
        <v>44330</v>
      </c>
      <c r="I294" s="42">
        <v>44330</v>
      </c>
      <c r="J294" s="30">
        <f t="shared" si="15"/>
        <v>44317</v>
      </c>
      <c r="L294" s="11" t="str">
        <f>IF(I294&lt;&gt;"",IF(SUMIF(Planes!BA:BA,'Control de pagos'!A294,Planes!BC:BC)=0,"",SUMIF(Planes!BA:BA,'Control de pagos'!A294,Planes!BC:BC)),"")</f>
        <v/>
      </c>
      <c r="N294" s="67">
        <f t="shared" si="14"/>
        <v>23685.53</v>
      </c>
    </row>
    <row r="295" spans="1:14" ht="15" hidden="1" customHeight="1" thickBot="1">
      <c r="A295" s="11" t="str">
        <f t="shared" si="13"/>
        <v>O809994 1</v>
      </c>
      <c r="B295" s="3" t="s">
        <v>127</v>
      </c>
      <c r="C295" s="151">
        <v>1</v>
      </c>
      <c r="D295" s="153">
        <v>22979.86</v>
      </c>
      <c r="E295" s="111">
        <v>2160.12</v>
      </c>
      <c r="F295" s="110" t="s">
        <v>88</v>
      </c>
      <c r="G295" s="111">
        <v>25139.98</v>
      </c>
      <c r="H295" s="112">
        <v>44363</v>
      </c>
      <c r="I295" s="42">
        <v>44363</v>
      </c>
      <c r="J295" s="30">
        <f t="shared" si="15"/>
        <v>44348</v>
      </c>
      <c r="L295" s="11" t="str">
        <f>IF(I295&lt;&gt;"",IF(SUMIF(Planes!BA:BA,'Control de pagos'!A295,Planes!BC:BC)=0,"",SUMIF(Planes!BA:BA,'Control de pagos'!A295,Planes!BC:BC)),"")</f>
        <v/>
      </c>
      <c r="N295" s="67">
        <f t="shared" si="14"/>
        <v>22979.86</v>
      </c>
    </row>
    <row r="296" spans="1:14" ht="15" hidden="1" customHeight="1" thickBot="1">
      <c r="A296" s="11" t="str">
        <f t="shared" si="13"/>
        <v>O809994 1</v>
      </c>
      <c r="B296" s="3" t="s">
        <v>127</v>
      </c>
      <c r="C296" s="152"/>
      <c r="D296" s="154"/>
      <c r="E296" s="95">
        <v>2160.12</v>
      </c>
      <c r="F296" s="96">
        <v>280.73</v>
      </c>
      <c r="G296" s="95">
        <v>25420.71</v>
      </c>
      <c r="H296" s="98">
        <v>44373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7">
        <f t="shared" si="14"/>
        <v>22979.86</v>
      </c>
    </row>
    <row r="297" spans="1:14" ht="15" hidden="1" customHeight="1" thickBot="1">
      <c r="A297" s="11" t="str">
        <f t="shared" si="13"/>
        <v>O809994 2</v>
      </c>
      <c r="B297" s="3" t="s">
        <v>127</v>
      </c>
      <c r="C297" s="151">
        <v>2</v>
      </c>
      <c r="D297" s="153">
        <v>23678.45</v>
      </c>
      <c r="E297" s="111">
        <v>1461.53</v>
      </c>
      <c r="F297" s="110" t="s">
        <v>88</v>
      </c>
      <c r="G297" s="111">
        <v>25139.98</v>
      </c>
      <c r="H297" s="112">
        <v>44393</v>
      </c>
      <c r="I297" s="42">
        <v>44393</v>
      </c>
      <c r="J297" s="30">
        <f t="shared" si="15"/>
        <v>44378</v>
      </c>
      <c r="L297" s="11" t="str">
        <f>IF(I297&lt;&gt;"",IF(SUMIF(Planes!BA:BA,'Control de pagos'!A297,Planes!BC:BC)=0,"",SUMIF(Planes!BA:BA,'Control de pagos'!A297,Planes!BC:BC)),"")</f>
        <v/>
      </c>
      <c r="N297" s="67">
        <f t="shared" si="14"/>
        <v>23678.45</v>
      </c>
    </row>
    <row r="298" spans="1:14" ht="15" hidden="1" customHeight="1" thickBot="1">
      <c r="A298" s="11" t="str">
        <f t="shared" ref="A298:A361" si="16">B298&amp;" "&amp;IF(C298="",C297,C298)</f>
        <v>O809994 2</v>
      </c>
      <c r="B298" s="3" t="s">
        <v>127</v>
      </c>
      <c r="C298" s="152"/>
      <c r="D298" s="154"/>
      <c r="E298" s="95">
        <v>1461.53</v>
      </c>
      <c r="F298" s="96">
        <v>280.73</v>
      </c>
      <c r="G298" s="95">
        <v>25420.71</v>
      </c>
      <c r="H298" s="98">
        <v>44403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7">
        <f t="shared" si="14"/>
        <v>23678.45</v>
      </c>
    </row>
    <row r="299" spans="1:14" ht="15" hidden="1" customHeight="1" thickBot="1">
      <c r="A299" s="11" t="str">
        <f t="shared" si="16"/>
        <v>O809994 3</v>
      </c>
      <c r="B299" s="3" t="s">
        <v>127</v>
      </c>
      <c r="C299" s="151">
        <v>3</v>
      </c>
      <c r="D299" s="153">
        <v>24398.28</v>
      </c>
      <c r="E299" s="110">
        <v>741.7</v>
      </c>
      <c r="F299" s="110" t="s">
        <v>88</v>
      </c>
      <c r="G299" s="111">
        <v>25139.98</v>
      </c>
      <c r="H299" s="112">
        <v>44424</v>
      </c>
      <c r="I299" s="42">
        <v>44424</v>
      </c>
      <c r="J299" s="30">
        <f t="shared" si="15"/>
        <v>44409</v>
      </c>
      <c r="L299" s="11" t="str">
        <f>IF(I299&lt;&gt;"",IF(SUMIF(Planes!BA:BA,'Control de pagos'!A299,Planes!BC:BC)=0,"",SUMIF(Planes!BA:BA,'Control de pagos'!A299,Planes!BC:BC)),"")</f>
        <v/>
      </c>
      <c r="N299" s="67">
        <f t="shared" si="14"/>
        <v>24398.28</v>
      </c>
    </row>
    <row r="300" spans="1:14" ht="15" hidden="1" customHeight="1" thickBot="1">
      <c r="A300" s="11" t="str">
        <f t="shared" si="16"/>
        <v>O809994 3</v>
      </c>
      <c r="B300" s="3" t="s">
        <v>127</v>
      </c>
      <c r="C300" s="152"/>
      <c r="D300" s="154"/>
      <c r="E300" s="96">
        <v>741.7</v>
      </c>
      <c r="F300" s="96">
        <v>280.73</v>
      </c>
      <c r="G300" s="95">
        <v>25420.71</v>
      </c>
      <c r="H300" s="98">
        <v>44434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7">
        <f t="shared" si="14"/>
        <v>24398.28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7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7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7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7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7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7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7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7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7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7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7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7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7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7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7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7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7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7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7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7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7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7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7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7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7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7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7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7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7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7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7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7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7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7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7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7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7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7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7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7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7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7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7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7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7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7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7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7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7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7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7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7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7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7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7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7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7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7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7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7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7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7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7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7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7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7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7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7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7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7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7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7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7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7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7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7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7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7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7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7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7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7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7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7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7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7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7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7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7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7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7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7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7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7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7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7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7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7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7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7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7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7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7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7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7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7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7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7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7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7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7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7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7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7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7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7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7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7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7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7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7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7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7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7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7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7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7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7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7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7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7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7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7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7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7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7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7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7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7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7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7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7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7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7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7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7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7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7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7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7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7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7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7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7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7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7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7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7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7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7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7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7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7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7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7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7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7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7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7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7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7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7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7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7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7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7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7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7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7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7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7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7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7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7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7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7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7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7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7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7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7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7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7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7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7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7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7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7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7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7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7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7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7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7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7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7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7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7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7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7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7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7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7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7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7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7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7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7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7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7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7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7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7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7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7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7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7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7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7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7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7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7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7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7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7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7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7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7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7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7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7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7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7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7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7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7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7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7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7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7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7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7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7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7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7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7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7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7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7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7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7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7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7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7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7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7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7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7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7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7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7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7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7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7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7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7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7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7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7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7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7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7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7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7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7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7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7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7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7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7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7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7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7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7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7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7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7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7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7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7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7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7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7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7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7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7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7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7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7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7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7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7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7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7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7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7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7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7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7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7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7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7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7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7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7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7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7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7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7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7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7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7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7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7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7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7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7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7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7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7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7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7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7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7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7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7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7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7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7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7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7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7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7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7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7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7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7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7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7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7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7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7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7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7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7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7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7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7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7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7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7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7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7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7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7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7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7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7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7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7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7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7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7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7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7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7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7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7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7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7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7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7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7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7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7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7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7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7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7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7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7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7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7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7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7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7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7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7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7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7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7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7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7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7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7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7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7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7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7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7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7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7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7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7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7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7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7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7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7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7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7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7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7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7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7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7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7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7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7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7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7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7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7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7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7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7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7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7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7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7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7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7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7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7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7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7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7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7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7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7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7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7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7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7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7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7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7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7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7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7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7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7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7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7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7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7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7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7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7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7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7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7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7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7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7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7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7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7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7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7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7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7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7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7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7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7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7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7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7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7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7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7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7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7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7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7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7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7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7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7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7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7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7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7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7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7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7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7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7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7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7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7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7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7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7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7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7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7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7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7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7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7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7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7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7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7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7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7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7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7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7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7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7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7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7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7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7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7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7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7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7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7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7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7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7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7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7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7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7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7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7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7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7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7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7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7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7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7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7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7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7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7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7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7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7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7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7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7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7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7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7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7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7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7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7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7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7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7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7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7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7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7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7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7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7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7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7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7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7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7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7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7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7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7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7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7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7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7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7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7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7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7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7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7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7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7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7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7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7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7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7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7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7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7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7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7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7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7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7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7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7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7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7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7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7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7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7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7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7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7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7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7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7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7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7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7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7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7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7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7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7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7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7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7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7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7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7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7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7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7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7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7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7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7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7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7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7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7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7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7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7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7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7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7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7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7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7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7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7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7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7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7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7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7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7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7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7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7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7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7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7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7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7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7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7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7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7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7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7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7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7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7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7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7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7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7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7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7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7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7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7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7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7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7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7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7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7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7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7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7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7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7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7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7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7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7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7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7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7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7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7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7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7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7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7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7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7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7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7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7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7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7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7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7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7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7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7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7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7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7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7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7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7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7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7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7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7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7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7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7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7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7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7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7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7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7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7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7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7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7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7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7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7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7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7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7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7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7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7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7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7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7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7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7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7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7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7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7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7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7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7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7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7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7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7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7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7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7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7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7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7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7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7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7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7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7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7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7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7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7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7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7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7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7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7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7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7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7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7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7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7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7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7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7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7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7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7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7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7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7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7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7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7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7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7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7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7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7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7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7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7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7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7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7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7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7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7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7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7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7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7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7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7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7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7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7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7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7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7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7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7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7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7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7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7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7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7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7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7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7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7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7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7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7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7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7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7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7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7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7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7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7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7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7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7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7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7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7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7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7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7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7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7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7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7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7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7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7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7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7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7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7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7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7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7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7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7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7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7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7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7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7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7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7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7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7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7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7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7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7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7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7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7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7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7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7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7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7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7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7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7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7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7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7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7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7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7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7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7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7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7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7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7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7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7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7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7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7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7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7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7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7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7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7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7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7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7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7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7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7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7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7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7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7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7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7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7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7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7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7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7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7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7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7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7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7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7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7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7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7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7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7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7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7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7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7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7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7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7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7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7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7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7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7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7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7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7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7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7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7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7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7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7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7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7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7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7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7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7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7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7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7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7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7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7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7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7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7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7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7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7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7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7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7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7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7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7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7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7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7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7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7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7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7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7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7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7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7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7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7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7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7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7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7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7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7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7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7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7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7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7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7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7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7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7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7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7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7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7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7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7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7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7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7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7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7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7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7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7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7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7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7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7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7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7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7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7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7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7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7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7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7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7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7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7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7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7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7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7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7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7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7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7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7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7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7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7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7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7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7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7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7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7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7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7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7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7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7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7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7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7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7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7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7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7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7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7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7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7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7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7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7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7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7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7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7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7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7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7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7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7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7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7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7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7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7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7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7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7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7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7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7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7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7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7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7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7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7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7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7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7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7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7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7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7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7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7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7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7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7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7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7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7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7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7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7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7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7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7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7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7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7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7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7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7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7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7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7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7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7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7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7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7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7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7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7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7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7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7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7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7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7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7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7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7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7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7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7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7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7">
        <f t="shared" si="71"/>
        <v>0</v>
      </c>
    </row>
    <row r="1501" spans="1:14">
      <c r="N1501" s="67"/>
    </row>
    <row r="1502" spans="1:14">
      <c r="N1502" s="67"/>
    </row>
  </sheetData>
  <sheetProtection password="F0F4" sheet="1" objects="1" scenarios="1" formatCells="0" formatColumns="0" formatRows="0" sort="0" autoFilter="0"/>
  <autoFilter ref="B2:L1500">
    <filterColumn colId="0">
      <filters>
        <filter val="O030563"/>
      </filters>
    </filterColumn>
  </autoFilter>
  <mergeCells count="291">
    <mergeCell ref="C1:H1"/>
    <mergeCell ref="C5:C6"/>
    <mergeCell ref="D5:D6"/>
    <mergeCell ref="C7:C8"/>
    <mergeCell ref="D7:D8"/>
    <mergeCell ref="C15:C16"/>
    <mergeCell ref="D15:D16"/>
    <mergeCell ref="C17:C18"/>
    <mergeCell ref="D17:D18"/>
    <mergeCell ref="C19:C20"/>
    <mergeCell ref="D19:D20"/>
    <mergeCell ref="C9:C10"/>
    <mergeCell ref="D9:D10"/>
    <mergeCell ref="C11:C12"/>
    <mergeCell ref="D11:D12"/>
    <mergeCell ref="C13:C14"/>
    <mergeCell ref="D13:D14"/>
    <mergeCell ref="C27:C28"/>
    <mergeCell ref="D27:D28"/>
    <mergeCell ref="C29:C30"/>
    <mergeCell ref="D29:D30"/>
    <mergeCell ref="C31:C32"/>
    <mergeCell ref="D31:D32"/>
    <mergeCell ref="C21:C22"/>
    <mergeCell ref="D21:D22"/>
    <mergeCell ref="C23:C24"/>
    <mergeCell ref="D23:D24"/>
    <mergeCell ref="C25:C26"/>
    <mergeCell ref="D25:D26"/>
    <mergeCell ref="C39:C40"/>
    <mergeCell ref="D39:D40"/>
    <mergeCell ref="C41:C42"/>
    <mergeCell ref="D41:D42"/>
    <mergeCell ref="C43:C44"/>
    <mergeCell ref="D43:D44"/>
    <mergeCell ref="C33:C34"/>
    <mergeCell ref="D33:D34"/>
    <mergeCell ref="C35:C36"/>
    <mergeCell ref="D35:D36"/>
    <mergeCell ref="C37:C38"/>
    <mergeCell ref="D37:D38"/>
    <mergeCell ref="C53:C54"/>
    <mergeCell ref="D53:D54"/>
    <mergeCell ref="C55:C56"/>
    <mergeCell ref="D55:D56"/>
    <mergeCell ref="C57:C58"/>
    <mergeCell ref="D57:D58"/>
    <mergeCell ref="C45:C46"/>
    <mergeCell ref="D45:D46"/>
    <mergeCell ref="C47:C48"/>
    <mergeCell ref="D47:D48"/>
    <mergeCell ref="C51:C52"/>
    <mergeCell ref="D51:D52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25:C126"/>
    <mergeCell ref="D125:D126"/>
    <mergeCell ref="C127:C128"/>
    <mergeCell ref="D127:D128"/>
    <mergeCell ref="C129:C130"/>
    <mergeCell ref="D129:D130"/>
    <mergeCell ref="C119:C120"/>
    <mergeCell ref="D119:D120"/>
    <mergeCell ref="C121:C122"/>
    <mergeCell ref="D121:D122"/>
    <mergeCell ref="C123:C124"/>
    <mergeCell ref="D123:D124"/>
    <mergeCell ref="C137:C138"/>
    <mergeCell ref="D137:D138"/>
    <mergeCell ref="C139:C140"/>
    <mergeCell ref="D139:D140"/>
    <mergeCell ref="C141:C142"/>
    <mergeCell ref="D141:D142"/>
    <mergeCell ref="C131:C132"/>
    <mergeCell ref="D131:D132"/>
    <mergeCell ref="C133:C134"/>
    <mergeCell ref="D133:D134"/>
    <mergeCell ref="C135:C136"/>
    <mergeCell ref="D135:D136"/>
    <mergeCell ref="C149:C150"/>
    <mergeCell ref="D149:D150"/>
    <mergeCell ref="C151:C152"/>
    <mergeCell ref="D151:D152"/>
    <mergeCell ref="C153:C154"/>
    <mergeCell ref="D153:D154"/>
    <mergeCell ref="C143:C144"/>
    <mergeCell ref="D143:D144"/>
    <mergeCell ref="C145:C146"/>
    <mergeCell ref="D145:D146"/>
    <mergeCell ref="C147:C148"/>
    <mergeCell ref="D147:D148"/>
    <mergeCell ref="C161:C162"/>
    <mergeCell ref="D161:D162"/>
    <mergeCell ref="C163:C164"/>
    <mergeCell ref="D163:D164"/>
    <mergeCell ref="C165:C166"/>
    <mergeCell ref="D165:D166"/>
    <mergeCell ref="C155:C156"/>
    <mergeCell ref="D155:D156"/>
    <mergeCell ref="C157:C158"/>
    <mergeCell ref="D157:D158"/>
    <mergeCell ref="C159:C160"/>
    <mergeCell ref="D159:D160"/>
    <mergeCell ref="C173:C174"/>
    <mergeCell ref="D173:D174"/>
    <mergeCell ref="C175:C176"/>
    <mergeCell ref="D175:D176"/>
    <mergeCell ref="C177:C178"/>
    <mergeCell ref="D177:D178"/>
    <mergeCell ref="C167:C168"/>
    <mergeCell ref="D167:D168"/>
    <mergeCell ref="C169:C170"/>
    <mergeCell ref="D169:D170"/>
    <mergeCell ref="C171:C172"/>
    <mergeCell ref="D171:D172"/>
    <mergeCell ref="C185:C186"/>
    <mergeCell ref="D185:D186"/>
    <mergeCell ref="C187:C188"/>
    <mergeCell ref="D187:D188"/>
    <mergeCell ref="C189:C190"/>
    <mergeCell ref="D189:D190"/>
    <mergeCell ref="C179:C180"/>
    <mergeCell ref="D179:D180"/>
    <mergeCell ref="C181:C182"/>
    <mergeCell ref="D181:D182"/>
    <mergeCell ref="C183:C184"/>
    <mergeCell ref="D183:D184"/>
    <mergeCell ref="C197:C198"/>
    <mergeCell ref="D197:D198"/>
    <mergeCell ref="C199:C200"/>
    <mergeCell ref="D199:D200"/>
    <mergeCell ref="C201:C202"/>
    <mergeCell ref="D201:D202"/>
    <mergeCell ref="C191:C192"/>
    <mergeCell ref="D191:D192"/>
    <mergeCell ref="C193:C194"/>
    <mergeCell ref="D193:D194"/>
    <mergeCell ref="C195:C196"/>
    <mergeCell ref="D195:D196"/>
    <mergeCell ref="C209:C210"/>
    <mergeCell ref="D209:D210"/>
    <mergeCell ref="C211:C212"/>
    <mergeCell ref="D211:D212"/>
    <mergeCell ref="C213:C214"/>
    <mergeCell ref="D213:D214"/>
    <mergeCell ref="C203:C204"/>
    <mergeCell ref="D203:D204"/>
    <mergeCell ref="C205:C206"/>
    <mergeCell ref="D205:D206"/>
    <mergeCell ref="C207:C208"/>
    <mergeCell ref="D207:D208"/>
    <mergeCell ref="C221:C222"/>
    <mergeCell ref="D221:D222"/>
    <mergeCell ref="C223:C224"/>
    <mergeCell ref="D223:D22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33:C234"/>
    <mergeCell ref="D233:D234"/>
    <mergeCell ref="C235:C236"/>
    <mergeCell ref="D235:D236"/>
    <mergeCell ref="C237:C238"/>
    <mergeCell ref="D237:D238"/>
    <mergeCell ref="C227:C228"/>
    <mergeCell ref="D227:D228"/>
    <mergeCell ref="C229:C230"/>
    <mergeCell ref="D229:D230"/>
    <mergeCell ref="C231:C232"/>
    <mergeCell ref="D231:D232"/>
    <mergeCell ref="C245:C246"/>
    <mergeCell ref="D245:D246"/>
    <mergeCell ref="C247:C248"/>
    <mergeCell ref="D247:D248"/>
    <mergeCell ref="C249:C250"/>
    <mergeCell ref="D249:D250"/>
    <mergeCell ref="C239:C240"/>
    <mergeCell ref="D239:D240"/>
    <mergeCell ref="C241:C242"/>
    <mergeCell ref="D241:D242"/>
    <mergeCell ref="C243:C244"/>
    <mergeCell ref="D243:D244"/>
    <mergeCell ref="C257:C258"/>
    <mergeCell ref="D257:D258"/>
    <mergeCell ref="C259:C260"/>
    <mergeCell ref="D259:D260"/>
    <mergeCell ref="C261:C262"/>
    <mergeCell ref="D261:D262"/>
    <mergeCell ref="C251:C252"/>
    <mergeCell ref="D251:D252"/>
    <mergeCell ref="C253:C254"/>
    <mergeCell ref="D253:D254"/>
    <mergeCell ref="C255:C256"/>
    <mergeCell ref="D255:D256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65:C266"/>
    <mergeCell ref="D265:D266"/>
    <mergeCell ref="C267:C268"/>
    <mergeCell ref="D267:D268"/>
    <mergeCell ref="C281:C282"/>
    <mergeCell ref="D281:D282"/>
    <mergeCell ref="C283:C284"/>
    <mergeCell ref="D283:D284"/>
    <mergeCell ref="C285:C286"/>
    <mergeCell ref="D285:D286"/>
    <mergeCell ref="C275:C276"/>
    <mergeCell ref="D275:D276"/>
    <mergeCell ref="C277:C278"/>
    <mergeCell ref="D277:D278"/>
    <mergeCell ref="C279:C280"/>
    <mergeCell ref="D279:D280"/>
    <mergeCell ref="C295:C296"/>
    <mergeCell ref="D295:D296"/>
    <mergeCell ref="C297:C298"/>
    <mergeCell ref="D297:D298"/>
    <mergeCell ref="C299:C300"/>
    <mergeCell ref="D299:D300"/>
    <mergeCell ref="C287:C288"/>
    <mergeCell ref="D287:D288"/>
    <mergeCell ref="C289:C290"/>
    <mergeCell ref="D289:D290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3" sqref="F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70">
        <v>44805</v>
      </c>
      <c r="C7" s="29">
        <f>SUMIF(SUSS!H:H,'Control de pagos'!K1,SUSS!I:I)</f>
        <v>14092.305651553192</v>
      </c>
      <c r="D7" s="29">
        <f>'Control de pagos'!K2</f>
        <v>0</v>
      </c>
      <c r="E7" s="43">
        <f>C7+D7</f>
        <v>14092.305651553192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3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5" t="s">
        <v>69</v>
      </c>
      <c r="D2" s="55" t="s">
        <v>64</v>
      </c>
      <c r="E2" s="55" t="s">
        <v>65</v>
      </c>
    </row>
    <row r="3" spans="2:8">
      <c r="D3" s="62">
        <v>43770</v>
      </c>
      <c r="E3" s="62">
        <v>44135</v>
      </c>
      <c r="F3" s="63"/>
      <c r="G3" s="64" t="str">
        <f>"&gt;="&amp;D3</f>
        <v>&gt;=43770</v>
      </c>
      <c r="H3" s="64" t="str">
        <f>"&lt;="&amp;E3</f>
        <v>&lt;=44135</v>
      </c>
    </row>
    <row r="6" spans="2:8">
      <c r="B6" s="44" t="s">
        <v>18</v>
      </c>
      <c r="C6" s="65" t="s">
        <v>70</v>
      </c>
      <c r="D6" s="65" t="s">
        <v>71</v>
      </c>
      <c r="E6" s="65" t="s">
        <v>72</v>
      </c>
      <c r="F6" s="65" t="s">
        <v>73</v>
      </c>
      <c r="G6" s="65" t="s">
        <v>74</v>
      </c>
    </row>
    <row r="7" spans="2:8">
      <c r="B7" s="68" t="str">
        <f>Descripción!B6</f>
        <v>O030524</v>
      </c>
      <c r="C7" s="71">
        <f>SUMIFS('Control de pagos'!N:N,'Control de pagos'!$B:$B,'Audit Contable'!$B7,'Control de pagos'!$I:$I,'Audit Contable'!$G$3,'Control de pagos'!$I:$I,'Audit Contable'!$H$3)</f>
        <v>1000</v>
      </c>
      <c r="D7" s="71">
        <f>SUMIFS('Control de pagos'!E:E,'Control de pagos'!$B:$B,'Audit Contable'!$B7,'Control de pagos'!$I:$I,'Audit Contable'!$G$3,'Control de pagos'!$I:$I,'Audit Contable'!$H$3)</f>
        <v>984.31</v>
      </c>
      <c r="E7" s="71">
        <f>SUMIFS('Control de pagos'!F:F,'Control de pagos'!$B:$B,'Audit Contable'!$B7,'Control de pagos'!$I:$I,'Audit Contable'!$G$3,'Control de pagos'!$I:$I,'Audit Contable'!$H$3)</f>
        <v>0</v>
      </c>
      <c r="F7" s="71">
        <f>D7+E7</f>
        <v>984.31</v>
      </c>
      <c r="G7" s="71">
        <f>C7+F7</f>
        <v>1984.31</v>
      </c>
    </row>
    <row r="8" spans="2:8">
      <c r="B8" s="68" t="str">
        <f>Descripción!B19</f>
        <v>O030563</v>
      </c>
      <c r="C8" s="71">
        <f>SUMIFS('Control de pagos'!N:N,'Control de pagos'!$B:$B,'Audit Contable'!$B8,'Control de pagos'!$I:$I,'Audit Contable'!$G$3,'Control de pagos'!$I:$I,'Audit Contable'!$H$3)</f>
        <v>6950.96</v>
      </c>
      <c r="D8" s="71">
        <f>SUMIFS('Control de pagos'!E:E,'Control de pagos'!$B:$B,'Audit Contable'!$B8,'Control de pagos'!$I:$I,'Audit Contable'!$G$3,'Control de pagos'!$I:$I,'Audit Contable'!$H$3)</f>
        <v>0</v>
      </c>
      <c r="E8" s="71">
        <f>SUMIFS('Control de pagos'!F:F,'Control de pagos'!$B:$B,'Audit Contable'!$B8,'Control de pagos'!$I:$I,'Audit Contable'!$G$3,'Control de pagos'!$I:$I,'Audit Contable'!$H$3)</f>
        <v>0</v>
      </c>
      <c r="F8" s="71">
        <f>D8+E8</f>
        <v>0</v>
      </c>
      <c r="G8" s="71">
        <f>C8+F8</f>
        <v>6950.96</v>
      </c>
    </row>
    <row r="9" spans="2:8">
      <c r="B9" s="68" t="str">
        <f>Descripción!B32</f>
        <v>N001601</v>
      </c>
      <c r="C9" s="71">
        <f>SUMIFS('Control de pagos'!N:N,'Control de pagos'!$B:$B,'Audit Contable'!$B9,'Control de pagos'!$I:$I,'Audit Contable'!$G$3,'Control de pagos'!$I:$I,'Audit Contable'!$H$3)</f>
        <v>9520</v>
      </c>
      <c r="D9" s="71">
        <f>SUMIFS('Control de pagos'!E:E,'Control de pagos'!$B:$B,'Audit Contable'!$B9,'Control de pagos'!$I:$I,'Audit Contable'!$G$3,'Control de pagos'!$I:$I,'Audit Contable'!$H$3)</f>
        <v>0</v>
      </c>
      <c r="E9" s="71">
        <f>SUMIFS('Control de pagos'!F:F,'Control de pagos'!$B:$B,'Audit Contable'!$B9,'Control de pagos'!$I:$I,'Audit Contable'!$G$3,'Control de pagos'!$I:$I,'Audit Contable'!$H$3)</f>
        <v>0</v>
      </c>
      <c r="F9" s="71">
        <f t="shared" ref="F9:F28" si="0">D9+E9</f>
        <v>0</v>
      </c>
      <c r="G9" s="71">
        <f t="shared" ref="G9:G28" si="1">C9+F9</f>
        <v>9520</v>
      </c>
    </row>
    <row r="10" spans="2:8">
      <c r="B10" s="68" t="str">
        <f>Descripción!B45</f>
        <v>O809994</v>
      </c>
      <c r="C10" s="71">
        <f>SUMIFS('Control de pagos'!N:N,'Control de pagos'!$B:$B,'Audit Contable'!$B10,'Control de pagos'!$I:$I,'Audit Contable'!$G$3,'Control de pagos'!$I:$I,'Audit Contable'!$H$3)</f>
        <v>0</v>
      </c>
      <c r="D10" s="71">
        <f>SUMIFS('Control de pagos'!E:E,'Control de pagos'!$B:$B,'Audit Contable'!$B10,'Control de pagos'!$I:$I,'Audit Contable'!$G$3,'Control de pagos'!$I:$I,'Audit Contable'!$H$3)</f>
        <v>0</v>
      </c>
      <c r="E10" s="71">
        <f>SUMIFS('Control de pagos'!F:F,'Control de pagos'!$B:$B,'Audit Contable'!$B10,'Control de pagos'!$I:$I,'Audit Contable'!$G$3,'Control de pagos'!$I:$I,'Audit Contable'!$H$3)</f>
        <v>0</v>
      </c>
      <c r="F10" s="71">
        <f t="shared" si="0"/>
        <v>0</v>
      </c>
      <c r="G10" s="71">
        <f t="shared" si="1"/>
        <v>0</v>
      </c>
    </row>
    <row r="11" spans="2:8">
      <c r="B11" s="68">
        <f>Descripción!B58</f>
        <v>0</v>
      </c>
      <c r="C11" s="71">
        <f>SUMIFS('Control de pagos'!N:N,'Control de pagos'!$B:$B,'Audit Contable'!$B11,'Control de pagos'!$I:$I,'Audit Contable'!$G$3,'Control de pagos'!$I:$I,'Audit Contable'!$H$3)</f>
        <v>0</v>
      </c>
      <c r="D11" s="71">
        <f>SUMIFS('Control de pagos'!E:E,'Control de pagos'!$B:$B,'Audit Contable'!$B11,'Control de pagos'!$I:$I,'Audit Contable'!$G$3,'Control de pagos'!$I:$I,'Audit Contable'!$H$3)</f>
        <v>0</v>
      </c>
      <c r="E11" s="71">
        <f>SUMIFS('Control de pagos'!F:F,'Control de pagos'!$B:$B,'Audit Contable'!$B11,'Control de pagos'!$I:$I,'Audit Contable'!$G$3,'Control de pagos'!$I:$I,'Audit Contable'!$H$3)</f>
        <v>0</v>
      </c>
      <c r="F11" s="71">
        <f t="shared" si="0"/>
        <v>0</v>
      </c>
      <c r="G11" s="71">
        <f t="shared" si="1"/>
        <v>0</v>
      </c>
    </row>
    <row r="12" spans="2:8">
      <c r="B12" s="68">
        <f>Descripción!B71</f>
        <v>0</v>
      </c>
      <c r="C12" s="71">
        <f>SUMIFS('Control de pagos'!N:N,'Control de pagos'!$B:$B,'Audit Contable'!$B12,'Control de pagos'!$I:$I,'Audit Contable'!$G$3,'Control de pagos'!$I:$I,'Audit Contable'!$H$3)</f>
        <v>0</v>
      </c>
      <c r="D12" s="71">
        <f>SUMIFS('Control de pagos'!E:E,'Control de pagos'!$B:$B,'Audit Contable'!$B12,'Control de pagos'!$I:$I,'Audit Contable'!$G$3,'Control de pagos'!$I:$I,'Audit Contable'!$H$3)</f>
        <v>0</v>
      </c>
      <c r="E12" s="71">
        <f>SUMIFS('Control de pagos'!F:F,'Control de pagos'!$B:$B,'Audit Contable'!$B12,'Control de pagos'!$I:$I,'Audit Contable'!$G$3,'Control de pagos'!$I:$I,'Audit Contable'!$H$3)</f>
        <v>0</v>
      </c>
      <c r="F12" s="71">
        <f t="shared" si="0"/>
        <v>0</v>
      </c>
      <c r="G12" s="71">
        <f t="shared" si="1"/>
        <v>0</v>
      </c>
    </row>
    <row r="13" spans="2:8">
      <c r="B13" s="68">
        <f>Descripción!B84</f>
        <v>0</v>
      </c>
      <c r="C13" s="71">
        <f>SUMIFS('Control de pagos'!N:N,'Control de pagos'!$B:$B,'Audit Contable'!$B13,'Control de pagos'!$I:$I,'Audit Contable'!$G$3,'Control de pagos'!$I:$I,'Audit Contable'!$H$3)</f>
        <v>0</v>
      </c>
      <c r="D13" s="71">
        <f>SUMIFS('Control de pagos'!E:E,'Control de pagos'!$B:$B,'Audit Contable'!$B13,'Control de pagos'!$I:$I,'Audit Contable'!$G$3,'Control de pagos'!$I:$I,'Audit Contable'!$H$3)</f>
        <v>0</v>
      </c>
      <c r="E13" s="71">
        <f>SUMIFS('Control de pagos'!F:F,'Control de pagos'!$B:$B,'Audit Contable'!$B13,'Control de pagos'!$I:$I,'Audit Contable'!$G$3,'Control de pagos'!$I:$I,'Audit Contable'!$H$3)</f>
        <v>0</v>
      </c>
      <c r="F13" s="71">
        <f t="shared" si="0"/>
        <v>0</v>
      </c>
      <c r="G13" s="71">
        <f t="shared" si="1"/>
        <v>0</v>
      </c>
    </row>
    <row r="14" spans="2:8">
      <c r="B14" s="68">
        <f>Descripción!B97</f>
        <v>0</v>
      </c>
      <c r="C14" s="71">
        <f>SUMIFS('Control de pagos'!N:N,'Control de pagos'!$B:$B,'Audit Contable'!$B14,'Control de pagos'!$I:$I,'Audit Contable'!$G$3,'Control de pagos'!$I:$I,'Audit Contable'!$H$3)</f>
        <v>0</v>
      </c>
      <c r="D14" s="71">
        <f>SUMIFS('Control de pagos'!E:E,'Control de pagos'!$B:$B,'Audit Contable'!$B14,'Control de pagos'!$I:$I,'Audit Contable'!$G$3,'Control de pagos'!$I:$I,'Audit Contable'!$H$3)</f>
        <v>0</v>
      </c>
      <c r="E14" s="71">
        <f>SUMIFS('Control de pagos'!F:F,'Control de pagos'!$B:$B,'Audit Contable'!$B14,'Control de pagos'!$I:$I,'Audit Contable'!$G$3,'Control de pagos'!$I:$I,'Audit Contable'!$H$3)</f>
        <v>0</v>
      </c>
      <c r="F14" s="71">
        <f t="shared" si="0"/>
        <v>0</v>
      </c>
      <c r="G14" s="71">
        <f t="shared" si="1"/>
        <v>0</v>
      </c>
    </row>
    <row r="15" spans="2:8">
      <c r="B15" s="68">
        <f>Descripción!B110</f>
        <v>0</v>
      </c>
      <c r="C15" s="71">
        <f>SUMIFS('Control de pagos'!N:N,'Control de pagos'!$B:$B,'Audit Contable'!$B15,'Control de pagos'!$I:$I,'Audit Contable'!$G$3,'Control de pagos'!$I:$I,'Audit Contable'!$H$3)</f>
        <v>0</v>
      </c>
      <c r="D15" s="71">
        <f>SUMIFS('Control de pagos'!E:E,'Control de pagos'!$B:$B,'Audit Contable'!$B15,'Control de pagos'!$I:$I,'Audit Contable'!$G$3,'Control de pagos'!$I:$I,'Audit Contable'!$H$3)</f>
        <v>0</v>
      </c>
      <c r="E15" s="71">
        <f>SUMIFS('Control de pagos'!F:F,'Control de pagos'!$B:$B,'Audit Contable'!$B15,'Control de pagos'!$I:$I,'Audit Contable'!$G$3,'Control de pagos'!$I:$I,'Audit Contable'!$H$3)</f>
        <v>0</v>
      </c>
      <c r="F15" s="71">
        <f t="shared" si="0"/>
        <v>0</v>
      </c>
      <c r="G15" s="71">
        <f t="shared" si="1"/>
        <v>0</v>
      </c>
    </row>
    <row r="16" spans="2:8">
      <c r="B16" s="68">
        <f>Descripción!B123</f>
        <v>0</v>
      </c>
      <c r="C16" s="71">
        <f>SUMIFS('Control de pagos'!N:N,'Control de pagos'!$B:$B,'Audit Contable'!$B16,'Control de pagos'!$I:$I,'Audit Contable'!$G$3,'Control de pagos'!$I:$I,'Audit Contable'!$H$3)</f>
        <v>0</v>
      </c>
      <c r="D16" s="71">
        <f>SUMIFS('Control de pagos'!E:E,'Control de pagos'!$B:$B,'Audit Contable'!$B16,'Control de pagos'!$I:$I,'Audit Contable'!$G$3,'Control de pagos'!$I:$I,'Audit Contable'!$H$3)</f>
        <v>0</v>
      </c>
      <c r="E16" s="71">
        <f>SUMIFS('Control de pagos'!F:F,'Control de pagos'!$B:$B,'Audit Contable'!$B16,'Control de pagos'!$I:$I,'Audit Contable'!$G$3,'Control de pagos'!$I:$I,'Audit Contable'!$H$3)</f>
        <v>0</v>
      </c>
      <c r="F16" s="71">
        <f t="shared" si="0"/>
        <v>0</v>
      </c>
      <c r="G16" s="71">
        <f t="shared" si="1"/>
        <v>0</v>
      </c>
    </row>
    <row r="17" spans="2:7">
      <c r="B17" s="68">
        <f>Descripción!B136</f>
        <v>0</v>
      </c>
      <c r="C17" s="71">
        <f>SUMIFS('Control de pagos'!N:N,'Control de pagos'!$B:$B,'Audit Contable'!$B17,'Control de pagos'!$I:$I,'Audit Contable'!$G$3,'Control de pagos'!$I:$I,'Audit Contable'!$H$3)</f>
        <v>0</v>
      </c>
      <c r="D17" s="71">
        <f>SUMIFS('Control de pagos'!E:E,'Control de pagos'!$B:$B,'Audit Contable'!$B17,'Control de pagos'!$I:$I,'Audit Contable'!$G$3,'Control de pagos'!$I:$I,'Audit Contable'!$H$3)</f>
        <v>0</v>
      </c>
      <c r="E17" s="71">
        <f>SUMIFS('Control de pagos'!F:F,'Control de pagos'!$B:$B,'Audit Contable'!$B17,'Control de pagos'!$I:$I,'Audit Contable'!$G$3,'Control de pagos'!$I:$I,'Audit Contable'!$H$3)</f>
        <v>0</v>
      </c>
      <c r="F17" s="71">
        <f t="shared" si="0"/>
        <v>0</v>
      </c>
      <c r="G17" s="71">
        <f t="shared" si="1"/>
        <v>0</v>
      </c>
    </row>
    <row r="18" spans="2:7">
      <c r="B18" s="68">
        <f>Descripción!B149</f>
        <v>0</v>
      </c>
      <c r="C18" s="71">
        <f>SUMIFS('Control de pagos'!N:N,'Control de pagos'!$B:$B,'Audit Contable'!$B18,'Control de pagos'!$I:$I,'Audit Contable'!$G$3,'Control de pagos'!$I:$I,'Audit Contable'!$H$3)</f>
        <v>0</v>
      </c>
      <c r="D18" s="71">
        <f>SUMIFS('Control de pagos'!E:E,'Control de pagos'!$B:$B,'Audit Contable'!$B18,'Control de pagos'!$I:$I,'Audit Contable'!$G$3,'Control de pagos'!$I:$I,'Audit Contable'!$H$3)</f>
        <v>0</v>
      </c>
      <c r="E18" s="71">
        <f>SUMIFS('Control de pagos'!F:F,'Control de pagos'!$B:$B,'Audit Contable'!$B18,'Control de pagos'!$I:$I,'Audit Contable'!$G$3,'Control de pagos'!$I:$I,'Audit Contable'!$H$3)</f>
        <v>0</v>
      </c>
      <c r="F18" s="71">
        <f t="shared" si="0"/>
        <v>0</v>
      </c>
      <c r="G18" s="71">
        <f t="shared" si="1"/>
        <v>0</v>
      </c>
    </row>
    <row r="19" spans="2:7">
      <c r="B19" s="68"/>
      <c r="C19" s="71">
        <f>SUMIFS('Control de pagos'!N:N,'Control de pagos'!$B:$B,'Audit Contable'!$B19,'Control de pagos'!$I:$I,'Audit Contable'!$G$3,'Control de pagos'!$I:$I,'Audit Contable'!$H$3)</f>
        <v>0</v>
      </c>
      <c r="D19" s="71">
        <f>SUMIFS('Control de pagos'!E:E,'Control de pagos'!$B:$B,'Audit Contable'!$B19,'Control de pagos'!$I:$I,'Audit Contable'!$G$3,'Control de pagos'!$I:$I,'Audit Contable'!$H$3)</f>
        <v>0</v>
      </c>
      <c r="E19" s="71">
        <f>SUMIFS('Control de pagos'!F:F,'Control de pagos'!$B:$B,'Audit Contable'!$B19,'Control de pagos'!$I:$I,'Audit Contable'!$G$3,'Control de pagos'!$I:$I,'Audit Contable'!$H$3)</f>
        <v>0</v>
      </c>
      <c r="F19" s="71">
        <f t="shared" si="0"/>
        <v>0</v>
      </c>
      <c r="G19" s="71">
        <f t="shared" si="1"/>
        <v>0</v>
      </c>
    </row>
    <row r="20" spans="2:7">
      <c r="B20" s="68"/>
      <c r="C20" s="71">
        <f>SUMIFS('Control de pagos'!N:N,'Control de pagos'!$B:$B,'Audit Contable'!$B20,'Control de pagos'!$I:$I,'Audit Contable'!$G$3,'Control de pagos'!$I:$I,'Audit Contable'!$H$3)</f>
        <v>0</v>
      </c>
      <c r="D20" s="71">
        <f>SUMIFS('Control de pagos'!E:E,'Control de pagos'!$B:$B,'Audit Contable'!$B20,'Control de pagos'!$I:$I,'Audit Contable'!$G$3,'Control de pagos'!$I:$I,'Audit Contable'!$H$3)</f>
        <v>0</v>
      </c>
      <c r="E20" s="71">
        <f>SUMIFS('Control de pagos'!F:F,'Control de pagos'!$B:$B,'Audit Contable'!$B20,'Control de pagos'!$I:$I,'Audit Contable'!$G$3,'Control de pagos'!$I:$I,'Audit Contable'!$H$3)</f>
        <v>0</v>
      </c>
      <c r="F20" s="71">
        <f t="shared" si="0"/>
        <v>0</v>
      </c>
      <c r="G20" s="71">
        <f t="shared" si="1"/>
        <v>0</v>
      </c>
    </row>
    <row r="21" spans="2:7">
      <c r="B21" s="68"/>
      <c r="C21" s="71">
        <f>SUMIFS('Control de pagos'!N:N,'Control de pagos'!$B:$B,'Audit Contable'!$B21,'Control de pagos'!$I:$I,'Audit Contable'!$G$3,'Control de pagos'!$I:$I,'Audit Contable'!$H$3)</f>
        <v>0</v>
      </c>
      <c r="D21" s="71">
        <f>SUMIFS('Control de pagos'!E:E,'Control de pagos'!$B:$B,'Audit Contable'!$B21,'Control de pagos'!$I:$I,'Audit Contable'!$G$3,'Control de pagos'!$I:$I,'Audit Contable'!$H$3)</f>
        <v>0</v>
      </c>
      <c r="E21" s="71">
        <f>SUMIFS('Control de pagos'!F:F,'Control de pagos'!$B:$B,'Audit Contable'!$B21,'Control de pagos'!$I:$I,'Audit Contable'!$G$3,'Control de pagos'!$I:$I,'Audit Contable'!$H$3)</f>
        <v>0</v>
      </c>
      <c r="F21" s="71">
        <f t="shared" si="0"/>
        <v>0</v>
      </c>
      <c r="G21" s="71">
        <f t="shared" si="1"/>
        <v>0</v>
      </c>
    </row>
    <row r="22" spans="2:7">
      <c r="B22" s="68"/>
      <c r="C22" s="71">
        <f>SUMIFS('Control de pagos'!N:N,'Control de pagos'!$B:$B,'Audit Contable'!$B22,'Control de pagos'!$I:$I,'Audit Contable'!$G$3,'Control de pagos'!$I:$I,'Audit Contable'!$H$3)</f>
        <v>0</v>
      </c>
      <c r="D22" s="71">
        <f>SUMIFS('Control de pagos'!E:E,'Control de pagos'!$B:$B,'Audit Contable'!$B22,'Control de pagos'!$I:$I,'Audit Contable'!$G$3,'Control de pagos'!$I:$I,'Audit Contable'!$H$3)</f>
        <v>0</v>
      </c>
      <c r="E22" s="71">
        <f>SUMIFS('Control de pagos'!F:F,'Control de pagos'!$B:$B,'Audit Contable'!$B22,'Control de pagos'!$I:$I,'Audit Contable'!$G$3,'Control de pagos'!$I:$I,'Audit Contable'!$H$3)</f>
        <v>0</v>
      </c>
      <c r="F22" s="71">
        <f t="shared" si="0"/>
        <v>0</v>
      </c>
      <c r="G22" s="71">
        <f t="shared" si="1"/>
        <v>0</v>
      </c>
    </row>
    <row r="23" spans="2:7">
      <c r="B23" s="68"/>
      <c r="C23" s="71">
        <f>SUMIFS('Control de pagos'!N:N,'Control de pagos'!$B:$B,'Audit Contable'!$B23,'Control de pagos'!$I:$I,'Audit Contable'!$G$3,'Control de pagos'!$I:$I,'Audit Contable'!$H$3)</f>
        <v>0</v>
      </c>
      <c r="D23" s="71">
        <f>SUMIFS('Control de pagos'!E:E,'Control de pagos'!$B:$B,'Audit Contable'!$B23,'Control de pagos'!$I:$I,'Audit Contable'!$G$3,'Control de pagos'!$I:$I,'Audit Contable'!$H$3)</f>
        <v>0</v>
      </c>
      <c r="E23" s="71">
        <f>SUMIFS('Control de pagos'!F:F,'Control de pagos'!$B:$B,'Audit Contable'!$B23,'Control de pagos'!$I:$I,'Audit Contable'!$G$3,'Control de pagos'!$I:$I,'Audit Contable'!$H$3)</f>
        <v>0</v>
      </c>
      <c r="F23" s="71">
        <f t="shared" si="0"/>
        <v>0</v>
      </c>
      <c r="G23" s="71">
        <f t="shared" si="1"/>
        <v>0</v>
      </c>
    </row>
    <row r="24" spans="2:7">
      <c r="B24" s="68"/>
      <c r="C24" s="71">
        <f>SUMIFS('Control de pagos'!N:N,'Control de pagos'!$B:$B,'Audit Contable'!$B24,'Control de pagos'!$I:$I,'Audit Contable'!$G$3,'Control de pagos'!$I:$I,'Audit Contable'!$H$3)</f>
        <v>0</v>
      </c>
      <c r="D24" s="71">
        <f>SUMIFS('Control de pagos'!E:E,'Control de pagos'!$B:$B,'Audit Contable'!$B24,'Control de pagos'!$I:$I,'Audit Contable'!$G$3,'Control de pagos'!$I:$I,'Audit Contable'!$H$3)</f>
        <v>0</v>
      </c>
      <c r="E24" s="71">
        <f>SUMIFS('Control de pagos'!F:F,'Control de pagos'!$B:$B,'Audit Contable'!$B24,'Control de pagos'!$I:$I,'Audit Contable'!$G$3,'Control de pagos'!$I:$I,'Audit Contable'!$H$3)</f>
        <v>0</v>
      </c>
      <c r="F24" s="71">
        <f t="shared" si="0"/>
        <v>0</v>
      </c>
      <c r="G24" s="71">
        <f t="shared" si="1"/>
        <v>0</v>
      </c>
    </row>
    <row r="25" spans="2:7">
      <c r="B25" s="68"/>
      <c r="C25" s="71">
        <f>SUMIFS('Control de pagos'!N:N,'Control de pagos'!$B:$B,'Audit Contable'!$B25,'Control de pagos'!$I:$I,'Audit Contable'!$G$3,'Control de pagos'!$I:$I,'Audit Contable'!$H$3)</f>
        <v>0</v>
      </c>
      <c r="D25" s="71">
        <f>SUMIFS('Control de pagos'!E:E,'Control de pagos'!$B:$B,'Audit Contable'!$B25,'Control de pagos'!$I:$I,'Audit Contable'!$G$3,'Control de pagos'!$I:$I,'Audit Contable'!$H$3)</f>
        <v>0</v>
      </c>
      <c r="E25" s="71">
        <f>SUMIFS('Control de pagos'!F:F,'Control de pagos'!$B:$B,'Audit Contable'!$B25,'Control de pagos'!$I:$I,'Audit Contable'!$G$3,'Control de pagos'!$I:$I,'Audit Contable'!$H$3)</f>
        <v>0</v>
      </c>
      <c r="F25" s="71">
        <f t="shared" si="0"/>
        <v>0</v>
      </c>
      <c r="G25" s="71">
        <f t="shared" si="1"/>
        <v>0</v>
      </c>
    </row>
    <row r="26" spans="2:7">
      <c r="B26" s="68"/>
      <c r="C26" s="71">
        <f>SUMIFS('Control de pagos'!N:N,'Control de pagos'!$B:$B,'Audit Contable'!$B26,'Control de pagos'!$I:$I,'Audit Contable'!$G$3,'Control de pagos'!$I:$I,'Audit Contable'!$H$3)</f>
        <v>0</v>
      </c>
      <c r="D26" s="71">
        <f>SUMIFS('Control de pagos'!E:E,'Control de pagos'!$B:$B,'Audit Contable'!$B26,'Control de pagos'!$I:$I,'Audit Contable'!$G$3,'Control de pagos'!$I:$I,'Audit Contable'!$H$3)</f>
        <v>0</v>
      </c>
      <c r="E26" s="71">
        <f>SUMIFS('Control de pagos'!F:F,'Control de pagos'!$B:$B,'Audit Contable'!$B26,'Control de pagos'!$I:$I,'Audit Contable'!$G$3,'Control de pagos'!$I:$I,'Audit Contable'!$H$3)</f>
        <v>0</v>
      </c>
      <c r="F26" s="71">
        <f t="shared" si="0"/>
        <v>0</v>
      </c>
      <c r="G26" s="71">
        <f t="shared" si="1"/>
        <v>0</v>
      </c>
    </row>
    <row r="27" spans="2:7">
      <c r="B27" s="68"/>
      <c r="C27" s="71">
        <f>SUMIFS('Control de pagos'!N:N,'Control de pagos'!$B:$B,'Audit Contable'!$B27,'Control de pagos'!$I:$I,'Audit Contable'!$G$3,'Control de pagos'!$I:$I,'Audit Contable'!$H$3)</f>
        <v>0</v>
      </c>
      <c r="D27" s="71">
        <f>SUMIFS('Control de pagos'!E:E,'Control de pagos'!$B:$B,'Audit Contable'!$B27,'Control de pagos'!$I:$I,'Audit Contable'!$G$3,'Control de pagos'!$I:$I,'Audit Contable'!$H$3)</f>
        <v>0</v>
      </c>
      <c r="E27" s="71">
        <f>SUMIFS('Control de pagos'!F:F,'Control de pagos'!$B:$B,'Audit Contable'!$B27,'Control de pagos'!$I:$I,'Audit Contable'!$G$3,'Control de pagos'!$I:$I,'Audit Contable'!$H$3)</f>
        <v>0</v>
      </c>
      <c r="F27" s="71">
        <f t="shared" si="0"/>
        <v>0</v>
      </c>
      <c r="G27" s="71">
        <f t="shared" si="1"/>
        <v>0</v>
      </c>
    </row>
    <row r="28" spans="2:7">
      <c r="B28" s="68"/>
      <c r="C28" s="71">
        <f>SUMIFS('Control de pagos'!N:N,'Control de pagos'!$B:$B,'Audit Contable'!$B28,'Control de pagos'!$I:$I,'Audit Contable'!$G$3,'Control de pagos'!$I:$I,'Audit Contable'!$H$3)</f>
        <v>0</v>
      </c>
      <c r="D28" s="71">
        <f>SUMIFS('Control de pagos'!E:E,'Control de pagos'!$B:$B,'Audit Contable'!$B28,'Control de pagos'!$I:$I,'Audit Contable'!$G$3,'Control de pagos'!$I:$I,'Audit Contable'!$H$3)</f>
        <v>0</v>
      </c>
      <c r="E28" s="71">
        <f>SUMIFS('Control de pagos'!F:F,'Control de pagos'!$B:$B,'Audit Contable'!$B28,'Control de pagos'!$I:$I,'Audit Contable'!$G$3,'Control de pagos'!$I:$I,'Audit Contable'!$H$3)</f>
        <v>0</v>
      </c>
      <c r="F28" s="71">
        <f t="shared" si="0"/>
        <v>0</v>
      </c>
      <c r="G28" s="71">
        <f t="shared" si="1"/>
        <v>0</v>
      </c>
    </row>
    <row r="29" spans="2:7">
      <c r="C29" s="72">
        <f>SUM(C7:C28)</f>
        <v>17470.96</v>
      </c>
      <c r="D29" s="72">
        <f t="shared" ref="D29:G29" si="2">SUM(D7:D28)</f>
        <v>984.31</v>
      </c>
      <c r="E29" s="72">
        <f t="shared" si="2"/>
        <v>0</v>
      </c>
      <c r="F29" s="72">
        <f t="shared" si="2"/>
        <v>984.31</v>
      </c>
      <c r="G29" s="72">
        <f t="shared" si="2"/>
        <v>18455.27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2022-10-14T11:43:37Z</dcterms:modified>
</cp:coreProperties>
</file>