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18" i="3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4" i="2"/>
  <c r="L127" i="2"/>
  <c r="L129" i="2"/>
  <c r="L131" i="2"/>
  <c r="L132" i="2"/>
  <c r="L134" i="2"/>
  <c r="L136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6" i="2"/>
  <c r="L378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F26" i="7" s="1"/>
  <c r="G26" i="7" s="1"/>
  <c r="E25" i="7"/>
  <c r="F25" i="7" s="1"/>
  <c r="E24" i="7"/>
  <c r="F24" i="7" s="1"/>
  <c r="G24" i="7" s="1"/>
  <c r="E23" i="7"/>
  <c r="E22" i="7"/>
  <c r="F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G15" i="7" l="1"/>
  <c r="G14" i="7"/>
  <c r="G22" i="7"/>
  <c r="F28" i="7"/>
  <c r="G28" i="7" s="1"/>
  <c r="G9" i="7"/>
  <c r="G13" i="7"/>
  <c r="F19" i="7"/>
  <c r="G19" i="7" s="1"/>
  <c r="F21" i="7"/>
  <c r="G21" i="7" s="1"/>
  <c r="F23" i="7"/>
  <c r="G23" i="7" s="1"/>
  <c r="F27" i="7"/>
  <c r="G27" i="7" s="1"/>
  <c r="G12" i="7"/>
  <c r="G16" i="7"/>
  <c r="G20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L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L377" i="2" s="1"/>
  <c r="A378" i="2"/>
  <c r="A379" i="2"/>
  <c r="L379" i="2" s="1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AN2417" i="1"/>
  <c r="AN2441" i="1"/>
  <c r="AN2405" i="1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BC194" i="1"/>
  <c r="AX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BC296" i="1"/>
  <c r="AX295" i="1"/>
  <c r="BC295" i="1"/>
  <c r="AX292" i="1"/>
  <c r="BC292" i="1"/>
  <c r="AX291" i="1"/>
  <c r="BC291" i="1"/>
  <c r="AX288" i="1"/>
  <c r="AX287" i="1"/>
  <c r="BC287" i="1"/>
  <c r="AX284" i="1"/>
  <c r="BC284" i="1"/>
  <c r="AX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BC264" i="1"/>
  <c r="AX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AX247" i="1"/>
  <c r="BC247" i="1"/>
  <c r="AX244" i="1"/>
  <c r="BC244" i="1"/>
  <c r="AX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AX215" i="1"/>
  <c r="BC215" i="1"/>
  <c r="AX212" i="1"/>
  <c r="AX211" i="1"/>
  <c r="AX208" i="1"/>
  <c r="AX190" i="1"/>
  <c r="BC190" i="1"/>
  <c r="AX189" i="1"/>
  <c r="BC189" i="1"/>
  <c r="AX188" i="1"/>
  <c r="AX187" i="1"/>
  <c r="AX186" i="1"/>
  <c r="BC186" i="1"/>
  <c r="AX185" i="1"/>
  <c r="BC185" i="1"/>
  <c r="AX184" i="1"/>
  <c r="AX183" i="1"/>
  <c r="AX182" i="1"/>
  <c r="BC182" i="1"/>
  <c r="AX181" i="1"/>
  <c r="BC181" i="1"/>
  <c r="AX180" i="1"/>
  <c r="BC180" i="1"/>
  <c r="AX179" i="1"/>
  <c r="AX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BC162" i="1"/>
  <c r="AX159" i="1"/>
  <c r="BC159" i="1"/>
  <c r="AX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AX142" i="1"/>
  <c r="BC142" i="1"/>
  <c r="AX139" i="1"/>
  <c r="BC139" i="1"/>
  <c r="AX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AX122" i="1"/>
  <c r="BC122" i="1"/>
  <c r="AX119" i="1"/>
  <c r="AX118" i="1"/>
  <c r="AX115" i="1"/>
  <c r="AX114" i="1"/>
  <c r="BC114" i="1"/>
  <c r="AX111" i="1"/>
  <c r="BC111" i="1"/>
  <c r="AX110" i="1"/>
  <c r="AX107" i="1"/>
  <c r="BC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86" i="1"/>
  <c r="BB302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BB52" i="1" s="1"/>
  <c r="AW53" i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AW84" i="1"/>
  <c r="BB84" i="1" s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2" i="1"/>
  <c r="AP22" i="1" s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AX81" i="1"/>
  <c r="BC81" i="1"/>
  <c r="AX79" i="1"/>
  <c r="BC79" i="1"/>
  <c r="AX77" i="1"/>
  <c r="BC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AX61" i="1"/>
  <c r="BC61" i="1"/>
  <c r="AX59" i="1"/>
  <c r="BC59" i="1"/>
  <c r="AX57" i="1"/>
  <c r="BC57" i="1"/>
  <c r="AX55" i="1"/>
  <c r="BC55" i="1"/>
  <c r="AX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AX11" i="1"/>
  <c r="AX9" i="1"/>
  <c r="BC9" i="1"/>
  <c r="AX7" i="1"/>
  <c r="AX5" i="1"/>
  <c r="BC5" i="1"/>
  <c r="AX4" i="1"/>
  <c r="BC4" i="1"/>
  <c r="AX92" i="1"/>
  <c r="BC92" i="1"/>
  <c r="AX90" i="1"/>
  <c r="AX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75" i="2" l="1"/>
  <c r="L374" i="2"/>
  <c r="L135" i="2"/>
  <c r="L126" i="2"/>
  <c r="L128" i="2"/>
  <c r="L133" i="2"/>
  <c r="L130" i="2"/>
  <c r="L1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Y146" i="1"/>
  <c r="AZ146" i="1" s="1"/>
  <c r="AY154" i="1"/>
  <c r="AZ154" i="1" s="1"/>
  <c r="AY162" i="1"/>
  <c r="AZ162" i="1" s="1"/>
  <c r="AY170" i="1"/>
  <c r="AZ170" i="1" s="1"/>
  <c r="AY178" i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Y275" i="1"/>
  <c r="AZ275" i="1" s="1"/>
  <c r="AY259" i="1"/>
  <c r="AZ259" i="1" s="1"/>
  <c r="AY251" i="1"/>
  <c r="AZ251" i="1" s="1"/>
  <c r="AY243" i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Y224" i="1"/>
  <c r="AZ224" i="1" s="1"/>
  <c r="AY232" i="1"/>
  <c r="AZ232" i="1" s="1"/>
  <c r="AY240" i="1"/>
  <c r="AZ240" i="1" s="1"/>
  <c r="AY248" i="1"/>
  <c r="AY256" i="1"/>
  <c r="AZ256" i="1" s="1"/>
  <c r="AY264" i="1"/>
  <c r="AZ264" i="1" s="1"/>
  <c r="AY280" i="1"/>
  <c r="AZ280" i="1" s="1"/>
  <c r="AY288" i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Y159" i="1"/>
  <c r="AZ159" i="1" s="1"/>
  <c r="AY175" i="1"/>
  <c r="AY185" i="1"/>
  <c r="AZ185" i="1" s="1"/>
  <c r="AY193" i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Y155" i="1"/>
  <c r="AZ155" i="1" s="1"/>
  <c r="AY183" i="1"/>
  <c r="AY199" i="1"/>
  <c r="AZ199" i="1" s="1"/>
  <c r="AY215" i="1"/>
  <c r="AZ215" i="1" s="1"/>
  <c r="AY231" i="1"/>
  <c r="AZ231" i="1" s="1"/>
  <c r="AY247" i="1"/>
  <c r="AZ247" i="1" s="1"/>
  <c r="AY263" i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Y276" i="1"/>
  <c r="AZ276" i="1" s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Z39" i="1" s="1"/>
  <c r="AY43" i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Z75" i="1" s="1"/>
  <c r="AY79" i="1"/>
  <c r="AZ79" i="1" s="1"/>
  <c r="AY83" i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Y5" i="1"/>
  <c r="AZ5" i="1" s="1"/>
  <c r="AY13" i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Y57" i="1"/>
  <c r="AZ57" i="1" s="1"/>
  <c r="AY61" i="1"/>
  <c r="AZ61" i="1" s="1"/>
  <c r="AY65" i="1"/>
  <c r="AZ65" i="1" s="1"/>
  <c r="AY69" i="1"/>
  <c r="AZ69" i="1" s="1"/>
  <c r="AY73" i="1"/>
  <c r="AY77" i="1"/>
  <c r="AZ77" i="1" s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Y52" i="1"/>
  <c r="AZ52" i="1" s="1"/>
  <c r="AY60" i="1"/>
  <c r="AZ60" i="1" s="1"/>
  <c r="AY68" i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68" i="1" l="1"/>
  <c r="BB68" i="1"/>
  <c r="AZ18" i="1"/>
  <c r="BB18" i="1"/>
  <c r="AZ13" i="1"/>
  <c r="BB13" i="1"/>
  <c r="AZ48" i="1"/>
  <c r="BB48" i="1"/>
  <c r="AZ38" i="1"/>
  <c r="BB38" i="1"/>
  <c r="AZ73" i="1"/>
  <c r="BB73" i="1"/>
  <c r="AZ83" i="1"/>
  <c r="BB83" i="1"/>
  <c r="AZ103" i="1"/>
  <c r="BB103" i="1"/>
  <c r="AZ300" i="1"/>
  <c r="BB300" i="1"/>
  <c r="AZ268" i="1"/>
  <c r="BB268" i="1"/>
  <c r="AZ188" i="1"/>
  <c r="BB188" i="1"/>
  <c r="AZ263" i="1"/>
  <c r="BB263" i="1"/>
  <c r="AZ173" i="1"/>
  <c r="BB173" i="1"/>
  <c r="AZ113" i="1"/>
  <c r="BB113" i="1"/>
  <c r="AZ210" i="1"/>
  <c r="BB210" i="1"/>
  <c r="AZ211" i="1"/>
  <c r="BB211" i="1"/>
  <c r="AZ317" i="1"/>
  <c r="BB317" i="1"/>
  <c r="AZ158" i="1"/>
  <c r="BB158" i="1"/>
  <c r="AZ138" i="1"/>
  <c r="BB138" i="1"/>
  <c r="AZ93" i="1"/>
  <c r="BB93" i="1"/>
  <c r="AZ53" i="1"/>
  <c r="BB53" i="1"/>
  <c r="AZ88" i="1"/>
  <c r="BB88" i="1"/>
  <c r="AZ28" i="1"/>
  <c r="BB28" i="1"/>
  <c r="AZ63" i="1"/>
  <c r="BB63" i="1"/>
  <c r="AZ43" i="1"/>
  <c r="BB43" i="1"/>
  <c r="AZ33" i="1"/>
  <c r="BB33" i="1"/>
  <c r="AZ198" i="1"/>
  <c r="BB198" i="1"/>
  <c r="AZ183" i="1"/>
  <c r="BB183" i="1"/>
  <c r="AZ123" i="1"/>
  <c r="BB123" i="1"/>
  <c r="AZ238" i="1"/>
  <c r="BB238" i="1"/>
  <c r="AZ305" i="1"/>
  <c r="BB305" i="1"/>
  <c r="AZ273" i="1"/>
  <c r="BB273" i="1"/>
  <c r="AZ193" i="1"/>
  <c r="BB193" i="1"/>
  <c r="AZ143" i="1"/>
  <c r="BB143" i="1"/>
  <c r="AZ288" i="1"/>
  <c r="BB288" i="1"/>
  <c r="AZ248" i="1"/>
  <c r="BB248" i="1"/>
  <c r="AZ216" i="1"/>
  <c r="BB216" i="1"/>
  <c r="AZ258" i="1"/>
  <c r="BB258" i="1"/>
  <c r="AZ163" i="1"/>
  <c r="BB163" i="1"/>
  <c r="AZ243" i="1"/>
  <c r="BB243" i="1"/>
  <c r="AZ283" i="1"/>
  <c r="BB283" i="1"/>
  <c r="AZ108" i="1"/>
  <c r="BB108" i="1"/>
  <c r="AZ118" i="1"/>
  <c r="BB118" i="1"/>
  <c r="AZ168" i="1"/>
  <c r="BB168" i="1"/>
  <c r="AZ178" i="1"/>
  <c r="BB178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178" i="1" l="1"/>
  <c r="L70" i="2" s="1"/>
  <c r="BC168" i="1"/>
  <c r="L66" i="2" s="1"/>
  <c r="BC118" i="1"/>
  <c r="L46" i="2" s="1"/>
  <c r="BC108" i="1"/>
  <c r="L42" i="2" s="1"/>
  <c r="BC283" i="1"/>
  <c r="L110" i="2" s="1"/>
  <c r="BC243" i="1"/>
  <c r="L94" i="2" s="1"/>
  <c r="BC163" i="1"/>
  <c r="L64" i="2" s="1"/>
  <c r="BC258" i="1"/>
  <c r="L100" i="2" s="1"/>
  <c r="BC216" i="1"/>
  <c r="L84" i="2" s="1"/>
  <c r="BC248" i="1"/>
  <c r="L96" i="2" s="1"/>
  <c r="BC288" i="1"/>
  <c r="L112" i="2" s="1"/>
  <c r="BC143" i="1"/>
  <c r="L56" i="2" s="1"/>
  <c r="BC193" i="1"/>
  <c r="L76" i="2" s="1"/>
  <c r="BC273" i="1"/>
  <c r="L106" i="2" s="1"/>
  <c r="BC305" i="1"/>
  <c r="L118" i="2" s="1"/>
  <c r="BC238" i="1"/>
  <c r="L92" i="2" s="1"/>
  <c r="BC123" i="1"/>
  <c r="L48" i="2" s="1"/>
  <c r="BC183" i="1"/>
  <c r="L72" i="2" s="1"/>
  <c r="BC198" i="1"/>
  <c r="L78" i="2" s="1"/>
  <c r="BC33" i="1"/>
  <c r="L12" i="2" s="1"/>
  <c r="BC43" i="1"/>
  <c r="L16" i="2" s="1"/>
  <c r="BC63" i="1"/>
  <c r="L24" i="2" s="1"/>
  <c r="BC28" i="1"/>
  <c r="L10" i="2" s="1"/>
  <c r="BC88" i="1"/>
  <c r="L34" i="2" s="1"/>
  <c r="BC53" i="1"/>
  <c r="L20" i="2" s="1"/>
  <c r="BC93" i="1"/>
  <c r="L36" i="2" s="1"/>
  <c r="BC138" i="1"/>
  <c r="L54" i="2" s="1"/>
  <c r="BC158" i="1"/>
  <c r="L62" i="2" s="1"/>
  <c r="BC317" i="1"/>
  <c r="L122" i="2" s="1"/>
  <c r="BC211" i="1"/>
  <c r="BC210" i="1"/>
  <c r="BC113" i="1"/>
  <c r="L44" i="2" s="1"/>
  <c r="BC173" i="1"/>
  <c r="L68" i="2" s="1"/>
  <c r="BC263" i="1"/>
  <c r="L102" i="2" s="1"/>
  <c r="BC188" i="1"/>
  <c r="L74" i="2" s="1"/>
  <c r="BC268" i="1"/>
  <c r="L104" i="2" s="1"/>
  <c r="BC300" i="1"/>
  <c r="L116" i="2" s="1"/>
  <c r="BC103" i="1"/>
  <c r="L40" i="2" s="1"/>
  <c r="BC83" i="1"/>
  <c r="L32" i="2" s="1"/>
  <c r="BC73" i="1"/>
  <c r="L28" i="2" s="1"/>
  <c r="BC38" i="1"/>
  <c r="L14" i="2" s="1"/>
  <c r="BC48" i="1"/>
  <c r="L18" i="2" s="1"/>
  <c r="BC13" i="1"/>
  <c r="L4" i="2" s="1"/>
  <c r="BC18" i="1"/>
  <c r="L6" i="2" s="1"/>
  <c r="BC68" i="1"/>
  <c r="L26" i="2" s="1"/>
  <c r="L82" i="2"/>
  <c r="AZ278" i="1"/>
  <c r="BB278" i="1"/>
  <c r="AZ310" i="1"/>
  <c r="BB310" i="1"/>
  <c r="AZ294" i="1"/>
  <c r="BB294" i="1"/>
  <c r="BC31" i="1"/>
  <c r="BC15" i="1"/>
  <c r="BC141" i="1"/>
  <c r="BC192" i="1"/>
  <c r="BC208" i="1"/>
  <c r="BC233" i="1"/>
  <c r="L90" i="2" s="1"/>
  <c r="BC249" i="1"/>
  <c r="BC169" i="1"/>
  <c r="BC98" i="1"/>
  <c r="L38" i="2" s="1"/>
  <c r="BC128" i="1"/>
  <c r="L50" i="2" s="1"/>
  <c r="BC110" i="1"/>
  <c r="BC219" i="1"/>
  <c r="BC179" i="1"/>
  <c r="BC218" i="1"/>
  <c r="BC145" i="1"/>
  <c r="BC149" i="1"/>
  <c r="L58" i="2" s="1"/>
  <c r="BC196" i="1"/>
  <c r="BC212" i="1"/>
  <c r="BC228" i="1"/>
  <c r="L88" i="2" s="1"/>
  <c r="BC119" i="1"/>
  <c r="BC229" i="1"/>
  <c r="BC245" i="1"/>
  <c r="BC153" i="1"/>
  <c r="L60" i="2" s="1"/>
  <c r="BC262" i="1"/>
  <c r="BC223" i="1"/>
  <c r="L86" i="2" s="1"/>
  <c r="BC66" i="1"/>
  <c r="BC7" i="1"/>
  <c r="L3" i="2" s="1"/>
  <c r="BC45" i="1"/>
  <c r="BC11" i="1"/>
  <c r="BC49" i="1"/>
  <c r="BC58" i="1"/>
  <c r="L22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L52" i="2" s="1"/>
  <c r="BC165" i="1"/>
  <c r="BC204" i="1"/>
  <c r="L80" i="2" s="1"/>
  <c r="BC237" i="1"/>
  <c r="BC253" i="1"/>
  <c r="L98" i="2" s="1"/>
  <c r="BC94" i="1"/>
  <c r="BC40" i="1"/>
  <c r="BC82" i="1"/>
  <c r="BC23" i="1"/>
  <c r="L8" i="2" s="1"/>
  <c r="BC54" i="1"/>
  <c r="BC70" i="1"/>
  <c r="BC86" i="1"/>
  <c r="BC19" i="1"/>
  <c r="BC35" i="1"/>
  <c r="BC62" i="1"/>
  <c r="BC78" i="1"/>
  <c r="L30" i="2" s="1"/>
  <c r="BC27" i="1"/>
  <c r="BC294" i="1" l="1"/>
  <c r="L114" i="2" s="1"/>
  <c r="BC310" i="1"/>
  <c r="L120" i="2" s="1"/>
  <c r="BC278" i="1"/>
  <c r="L108" i="2" s="1"/>
  <c r="K2" i="2" s="1"/>
  <c r="D7" i="5" s="1"/>
  <c r="C7" i="5"/>
  <c r="E7" i="5" l="1"/>
</calcChain>
</file>

<file path=xl/sharedStrings.xml><?xml version="1.0" encoding="utf-8"?>
<sst xmlns="http://schemas.openxmlformats.org/spreadsheetml/2006/main" count="4495" uniqueCount="107">
  <si>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</si>
  <si>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</si>
  <si>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</si>
  <si>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</si>
  <si>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</si>
  <si>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</si>
  <si>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</si>
  <si>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</si>
  <si>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</si>
  <si>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</si>
  <si>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</si>
  <si>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</si>
  <si>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</si>
  <si>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</si>
  <si>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</si>
  <si>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</si>
  <si>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</si>
  <si>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</si>
  <si>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</si>
  <si>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</si>
  <si>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</si>
  <si>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</si>
  <si>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</si>
  <si>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</si>
  <si>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</si>
  <si>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</si>
  <si>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</si>
  <si>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</si>
  <si>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</si>
  <si>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</si>
  <si>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</si>
  <si>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</si>
  <si>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</si>
  <si>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</si>
  <si>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</si>
  <si>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</si>
  <si>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</si>
  <si>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</si>
  <si>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</si>
  <si>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</si>
  <si>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</si>
  <si>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</si>
  <si>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</si>
  <si>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</si>
  <si>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</si>
  <si>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</si>
  <si>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</si>
  <si>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</si>
  <si>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</si>
  <si>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</si>
  <si>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</si>
  <si>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</si>
  <si>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</si>
  <si>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</si>
  <si>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</si>
  <si>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</si>
  <si>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</si>
  <si>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</si>
  <si>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</si>
  <si>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</si>
  <si>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</si>
  <si>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</si>
  <si>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</si>
  <si>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</si>
  <si>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</si>
  <si>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</si>
  <si>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</si>
  <si>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</si>
  <si>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</si>
  <si>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</si>
  <si>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</si>
  <si>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</si>
  <si>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</si>
  <si>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</si>
  <si>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</si>
  <si>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I987048</t>
  </si>
  <si>
    <t>TRANSPORTE JOAQUIN S.R.L.,</t>
  </si>
  <si>
    <t>30-70981034-7</t>
  </si>
  <si>
    <t>19103642-55036402281532</t>
  </si>
  <si>
    <t>Bonificación</t>
  </si>
  <si>
    <t>Detalle de Obligaciones Regularizadas - Obligaciones Impositivas</t>
  </si>
  <si>
    <t>Deducciones($)</t>
  </si>
  <si>
    <t>Ganancia Minima Presunta</t>
  </si>
  <si>
    <t>Intereses Resarcitorios</t>
  </si>
  <si>
    <t>Ganancias Sociedades</t>
  </si>
  <si>
    <t>Iva</t>
  </si>
  <si>
    <t>Obligaciones Previsionales</t>
  </si>
  <si>
    <t>Empleador-Aportes Seg. Social</t>
  </si>
  <si>
    <t>Pago a cuenta</t>
  </si>
  <si>
    <t>2009/2</t>
  </si>
  <si>
    <t>Pagado</t>
  </si>
  <si>
    <t>2011/0</t>
  </si>
  <si>
    <t>2012/0</t>
  </si>
  <si>
    <t>2015/0</t>
  </si>
  <si>
    <t>2015/7</t>
  </si>
  <si>
    <t>2015/8</t>
  </si>
  <si>
    <t>Pendiente</t>
  </si>
  <si>
    <t>2014/0</t>
  </si>
  <si>
    <t>-</t>
  </si>
  <si>
    <t xml:space="preserve"> </t>
  </si>
  <si>
    <t>O809390</t>
  </si>
  <si>
    <t>2020/0</t>
  </si>
  <si>
    <t>Q244355</t>
  </si>
  <si>
    <t>2020/12</t>
  </si>
  <si>
    <t>2021/1</t>
  </si>
  <si>
    <t>Q326542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</si>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</sst>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 indent="1"/>
    </xf>
    <xf numFmtId="0" fontId="12" fillId="20" borderId="2" xfId="0" applyFont="1" applyFill="1" applyBorder="1" applyAlignment="1" applyProtection="1">
      <alignment horizontal="right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12" fillId="20" borderId="1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L28" sqref="L2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5" t="s">
        <v>31</v>
      </c>
      <c r="C2" s="117" t="s">
        <v>60</v>
      </c>
      <c r="D2" s="117" t="s">
        <v>61</v>
      </c>
      <c r="E2" s="115" t="s">
        <v>39</v>
      </c>
      <c r="F2" s="115" t="s">
        <v>58</v>
      </c>
      <c r="G2" s="115" t="s">
        <v>62</v>
      </c>
      <c r="H2" s="119" t="s">
        <v>34</v>
      </c>
      <c r="I2" s="113" t="s">
        <v>32</v>
      </c>
      <c r="J2" s="121" t="s">
        <v>59</v>
      </c>
      <c r="L2" s="109" t="s">
        <v>40</v>
      </c>
      <c r="M2" s="111">
        <v>0.12</v>
      </c>
      <c r="N2" s="9" t="s">
        <v>43</v>
      </c>
    </row>
    <row r="3" spans="2:19" ht="15.75" thickBot="1">
      <c r="B3" s="116"/>
      <c r="C3" s="118"/>
      <c r="D3" s="118"/>
      <c r="E3" s="116"/>
      <c r="F3" s="116"/>
      <c r="G3" s="116"/>
      <c r="H3" s="120"/>
      <c r="I3" s="114"/>
      <c r="J3" s="122"/>
      <c r="L3" s="110"/>
      <c r="M3" s="112"/>
      <c r="N3" s="10">
        <f>AVERAGEIF(O:O,P1,O:O)</f>
        <v>11623.360776505511</v>
      </c>
    </row>
    <row r="4" spans="2:19">
      <c r="B4" s="32">
        <v>44105</v>
      </c>
      <c r="C4" s="35">
        <v>11471.99</v>
      </c>
      <c r="D4" s="35">
        <v>2113.65</v>
      </c>
      <c r="E4" s="6">
        <v>44151</v>
      </c>
      <c r="F4" s="5">
        <v>11471.99</v>
      </c>
      <c r="G4" s="5"/>
      <c r="H4" s="74">
        <f>IFERROR(IF(DAY(E4)&lt;21,EDATE(E4,-1)-DAY(E4)+1,(EDATE(E4,0)-DAY(E4)+1)),"")</f>
        <v>44105</v>
      </c>
      <c r="I4" s="37">
        <f>IFERROR((D4/C4)*F4,"")</f>
        <v>2113.65</v>
      </c>
      <c r="J4" s="38">
        <f>C4-F4-G4</f>
        <v>0</v>
      </c>
      <c r="K4" s="3"/>
      <c r="L4" s="3"/>
      <c r="M4" s="3"/>
      <c r="N4" s="28"/>
      <c r="O4" s="13">
        <f>IFERROR(+D4/C4,0)</f>
        <v>0.1842444074654877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2113.65</v>
      </c>
    </row>
    <row r="5" spans="2:19">
      <c r="B5" s="32">
        <v>44136</v>
      </c>
      <c r="C5" s="35">
        <v>18888.95</v>
      </c>
      <c r="D5" s="36">
        <v>1893.65</v>
      </c>
      <c r="E5" s="8">
        <v>44175</v>
      </c>
      <c r="F5" s="5">
        <v>18888.95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1893.65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0.10025173447968257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1893.65</v>
      </c>
    </row>
    <row r="6" spans="2:19">
      <c r="B6" s="32">
        <v>44166</v>
      </c>
      <c r="C6" s="35">
        <v>0.01</v>
      </c>
      <c r="D6" s="36">
        <v>0.01</v>
      </c>
      <c r="E6" s="8">
        <v>44207</v>
      </c>
      <c r="F6" s="5">
        <f>+C6</f>
        <v>0.01</v>
      </c>
      <c r="G6" s="7"/>
      <c r="H6" s="74">
        <f t="shared" si="2"/>
        <v>44166</v>
      </c>
      <c r="I6" s="37">
        <f t="shared" si="3"/>
        <v>0.01</v>
      </c>
      <c r="J6" s="38">
        <f t="shared" si="4"/>
        <v>0</v>
      </c>
      <c r="K6" s="3"/>
      <c r="L6" s="3"/>
      <c r="M6" s="3"/>
      <c r="N6" s="28"/>
      <c r="O6" s="13">
        <f t="shared" si="5"/>
        <v>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0.01</v>
      </c>
    </row>
    <row r="7" spans="2:19">
      <c r="B7" s="32">
        <v>44197</v>
      </c>
      <c r="C7" s="35">
        <v>0.01</v>
      </c>
      <c r="D7" s="36">
        <v>0.01</v>
      </c>
      <c r="E7" s="8">
        <v>44238</v>
      </c>
      <c r="F7" s="5">
        <v>0.01</v>
      </c>
      <c r="G7" s="7"/>
      <c r="H7" s="74">
        <f t="shared" si="2"/>
        <v>44197</v>
      </c>
      <c r="I7" s="37">
        <f t="shared" si="3"/>
        <v>0.01</v>
      </c>
      <c r="J7" s="38">
        <f t="shared" si="4"/>
        <v>0</v>
      </c>
      <c r="K7" s="3"/>
      <c r="L7" s="3"/>
      <c r="M7" s="3"/>
      <c r="N7" s="28"/>
      <c r="O7" s="13">
        <f t="shared" si="5"/>
        <v>1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0.01</v>
      </c>
    </row>
    <row r="8" spans="2:19">
      <c r="B8" s="32">
        <v>44228</v>
      </c>
      <c r="C8" s="35">
        <v>0.01</v>
      </c>
      <c r="D8" s="36">
        <v>0.01</v>
      </c>
      <c r="E8" s="8">
        <v>44266</v>
      </c>
      <c r="F8" s="5">
        <v>0.01</v>
      </c>
      <c r="G8" s="7"/>
      <c r="H8" s="74">
        <f t="shared" si="2"/>
        <v>44228</v>
      </c>
      <c r="I8" s="37">
        <f t="shared" si="3"/>
        <v>0.01</v>
      </c>
      <c r="J8" s="38">
        <f t="shared" si="4"/>
        <v>0</v>
      </c>
      <c r="K8" s="3"/>
      <c r="L8" s="3"/>
      <c r="M8" s="3"/>
      <c r="N8" s="28"/>
      <c r="O8" s="13">
        <f t="shared" si="5"/>
        <v>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0.01</v>
      </c>
    </row>
    <row r="9" spans="2:19">
      <c r="B9" s="32">
        <v>44256</v>
      </c>
      <c r="C9" s="35">
        <v>4500.03</v>
      </c>
      <c r="D9" s="36">
        <v>1540.21</v>
      </c>
      <c r="E9" s="8">
        <v>44299</v>
      </c>
      <c r="F9" s="5">
        <v>4500.03</v>
      </c>
      <c r="G9" s="7"/>
      <c r="H9" s="74">
        <f t="shared" si="2"/>
        <v>44256</v>
      </c>
      <c r="I9" s="37">
        <f t="shared" si="3"/>
        <v>1540.21</v>
      </c>
      <c r="J9" s="38">
        <f t="shared" si="4"/>
        <v>0</v>
      </c>
      <c r="K9" s="3"/>
      <c r="L9" s="3"/>
      <c r="M9" s="3"/>
      <c r="N9" s="28"/>
      <c r="O9" s="13">
        <f t="shared" si="5"/>
        <v>0.34226660711150819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1540.21</v>
      </c>
    </row>
    <row r="10" spans="2:19">
      <c r="B10" s="32">
        <v>44287</v>
      </c>
      <c r="C10" s="35">
        <v>21902.94</v>
      </c>
      <c r="D10" s="36">
        <v>2210.91</v>
      </c>
      <c r="E10" s="8">
        <v>44328</v>
      </c>
      <c r="F10" s="5">
        <v>21902.94</v>
      </c>
      <c r="G10" s="7"/>
      <c r="H10" s="74">
        <f t="shared" si="2"/>
        <v>44287</v>
      </c>
      <c r="I10" s="37">
        <f t="shared" si="3"/>
        <v>2210.91</v>
      </c>
      <c r="J10" s="38">
        <f t="shared" si="4"/>
        <v>0</v>
      </c>
      <c r="K10" s="3"/>
      <c r="L10" s="3"/>
      <c r="M10" s="3"/>
      <c r="N10" s="28"/>
      <c r="O10" s="13">
        <f t="shared" si="5"/>
        <v>0.10094124350429669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2210.91</v>
      </c>
    </row>
    <row r="11" spans="2:19">
      <c r="B11" s="32">
        <v>44317</v>
      </c>
      <c r="C11" s="35">
        <v>21902.94</v>
      </c>
      <c r="D11" s="36">
        <v>2210.91</v>
      </c>
      <c r="E11" s="8">
        <v>44358</v>
      </c>
      <c r="F11" s="5">
        <v>21902.94</v>
      </c>
      <c r="G11" s="7"/>
      <c r="H11" s="74">
        <f t="shared" si="2"/>
        <v>44317</v>
      </c>
      <c r="I11" s="37">
        <f t="shared" si="3"/>
        <v>2210.91</v>
      </c>
      <c r="J11" s="38">
        <f t="shared" si="4"/>
        <v>0</v>
      </c>
      <c r="K11" s="3"/>
      <c r="L11" s="3"/>
      <c r="M11" s="3"/>
      <c r="N11" s="28"/>
      <c r="O11" s="13">
        <f t="shared" si="5"/>
        <v>0.10094124350429669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2210.91</v>
      </c>
    </row>
    <row r="12" spans="2:19">
      <c r="B12" s="32">
        <v>44348</v>
      </c>
      <c r="C12" s="35">
        <v>33000.49</v>
      </c>
      <c r="D12" s="36">
        <v>3392.43</v>
      </c>
      <c r="E12" s="8">
        <v>44391</v>
      </c>
      <c r="F12" s="5">
        <v>33000.49</v>
      </c>
      <c r="G12" s="7"/>
      <c r="H12" s="74">
        <f t="shared" si="2"/>
        <v>44348</v>
      </c>
      <c r="I12" s="37">
        <f t="shared" si="3"/>
        <v>3392.43</v>
      </c>
      <c r="J12" s="38">
        <f t="shared" si="4"/>
        <v>0</v>
      </c>
      <c r="K12" s="3"/>
      <c r="L12" s="3"/>
      <c r="M12" s="3"/>
      <c r="N12" s="28"/>
      <c r="O12" s="13">
        <f t="shared" si="5"/>
        <v>0.102799382675833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3392.43</v>
      </c>
    </row>
    <row r="13" spans="2:19">
      <c r="B13" s="32">
        <v>44378</v>
      </c>
      <c r="C13" s="35">
        <v>37605.93</v>
      </c>
      <c r="D13" s="36">
        <v>3840.67</v>
      </c>
      <c r="E13" s="8">
        <v>44419</v>
      </c>
      <c r="F13" s="5">
        <v>37605.93</v>
      </c>
      <c r="G13" s="7"/>
      <c r="H13" s="74">
        <f t="shared" si="2"/>
        <v>44378</v>
      </c>
      <c r="I13" s="37">
        <f t="shared" si="3"/>
        <v>3840.67</v>
      </c>
      <c r="J13" s="38">
        <f t="shared" si="4"/>
        <v>0</v>
      </c>
      <c r="K13" s="3"/>
      <c r="L13" s="3"/>
      <c r="M13" s="3"/>
      <c r="N13" s="28"/>
      <c r="O13" s="13">
        <f t="shared" si="5"/>
        <v>0.10212937161772093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3840.67</v>
      </c>
    </row>
    <row r="14" spans="2:19">
      <c r="B14" s="32">
        <v>44409</v>
      </c>
      <c r="C14" s="35">
        <v>0.01</v>
      </c>
      <c r="D14" s="36">
        <v>2789.54</v>
      </c>
      <c r="E14" s="8">
        <v>44450</v>
      </c>
      <c r="F14" s="5">
        <v>0.01</v>
      </c>
      <c r="G14" s="7"/>
      <c r="H14" s="74">
        <f t="shared" si="2"/>
        <v>44409</v>
      </c>
      <c r="I14" s="37">
        <f t="shared" si="3"/>
        <v>2789.54</v>
      </c>
      <c r="J14" s="38">
        <f t="shared" si="4"/>
        <v>0</v>
      </c>
      <c r="K14" s="3"/>
      <c r="L14" s="3"/>
      <c r="M14" s="3"/>
      <c r="N14" s="28"/>
      <c r="O14" s="13">
        <f t="shared" si="5"/>
        <v>278954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2789.54</v>
      </c>
    </row>
    <row r="15" spans="2:19">
      <c r="B15" s="32">
        <v>44440</v>
      </c>
      <c r="C15" s="35">
        <v>28441.42</v>
      </c>
      <c r="D15" s="36">
        <v>3733.81</v>
      </c>
      <c r="E15" s="8">
        <v>44483</v>
      </c>
      <c r="F15" s="5">
        <v>28441.42</v>
      </c>
      <c r="G15" s="7"/>
      <c r="H15" s="74">
        <f t="shared" si="2"/>
        <v>44440</v>
      </c>
      <c r="I15" s="37">
        <f t="shared" si="3"/>
        <v>3733.8100000000004</v>
      </c>
      <c r="J15" s="38">
        <f t="shared" si="4"/>
        <v>0</v>
      </c>
      <c r="K15" s="3"/>
      <c r="L15" s="3"/>
      <c r="M15" s="3"/>
      <c r="N15" s="28"/>
      <c r="O15" s="13">
        <f t="shared" si="5"/>
        <v>0.13128071664494953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3733.81</v>
      </c>
    </row>
    <row r="16" spans="2:19">
      <c r="B16" s="32">
        <v>44470</v>
      </c>
      <c r="C16" s="35">
        <v>7009.03</v>
      </c>
      <c r="D16" s="36">
        <v>3371.22</v>
      </c>
      <c r="E16" s="8">
        <v>44511</v>
      </c>
      <c r="F16" s="5">
        <v>7009.03</v>
      </c>
      <c r="G16" s="7"/>
      <c r="H16" s="74">
        <f t="shared" si="2"/>
        <v>44470</v>
      </c>
      <c r="I16" s="37">
        <f t="shared" si="3"/>
        <v>3371.22</v>
      </c>
      <c r="J16" s="38">
        <f t="shared" si="4"/>
        <v>0</v>
      </c>
      <c r="K16" s="3"/>
      <c r="L16" s="3"/>
      <c r="M16" s="3"/>
      <c r="N16" s="28"/>
      <c r="O16" s="13">
        <f t="shared" si="5"/>
        <v>0.4809823898599378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3371.22</v>
      </c>
    </row>
    <row r="17" spans="2:19">
      <c r="B17" s="32">
        <v>44501</v>
      </c>
      <c r="C17" s="35">
        <v>8716.19</v>
      </c>
      <c r="D17" s="36">
        <v>3355.66</v>
      </c>
      <c r="E17" s="8">
        <v>44543</v>
      </c>
      <c r="F17" s="5">
        <v>8716.19</v>
      </c>
      <c r="G17" s="7"/>
      <c r="H17" s="74">
        <f t="shared" si="2"/>
        <v>44501</v>
      </c>
      <c r="I17" s="37">
        <f t="shared" si="3"/>
        <v>3355.66</v>
      </c>
      <c r="J17" s="38">
        <f t="shared" si="4"/>
        <v>0</v>
      </c>
      <c r="K17" s="3"/>
      <c r="L17" s="3"/>
      <c r="M17" s="3"/>
      <c r="N17" s="28"/>
      <c r="O17" s="13">
        <f t="shared" si="5"/>
        <v>0.38499160757165685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3355.66</v>
      </c>
    </row>
    <row r="18" spans="2:19">
      <c r="B18" s="32">
        <v>44531</v>
      </c>
      <c r="C18" s="35">
        <v>30791.21</v>
      </c>
      <c r="D18" s="36">
        <v>4047.18</v>
      </c>
      <c r="E18" s="8">
        <v>44572</v>
      </c>
      <c r="F18" s="5">
        <f>21704.22+9086.99</f>
        <v>30791.21</v>
      </c>
      <c r="G18" s="7"/>
      <c r="H18" s="74">
        <f t="shared" si="2"/>
        <v>44531</v>
      </c>
      <c r="I18" s="37">
        <f t="shared" si="3"/>
        <v>4047.18</v>
      </c>
      <c r="J18" s="38">
        <f t="shared" si="4"/>
        <v>0</v>
      </c>
      <c r="K18" s="3"/>
      <c r="L18" s="3"/>
      <c r="M18" s="3"/>
      <c r="N18" s="28"/>
      <c r="O18" s="13">
        <f t="shared" si="5"/>
        <v>0.13143945950808689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4047.18</v>
      </c>
    </row>
    <row r="19" spans="2:19">
      <c r="B19" s="32">
        <v>44562</v>
      </c>
      <c r="C19" s="35">
        <v>10232.16</v>
      </c>
      <c r="D19" s="36">
        <v>2089.48</v>
      </c>
      <c r="E19" s="8">
        <v>44602</v>
      </c>
      <c r="F19" s="5">
        <v>10232.16</v>
      </c>
      <c r="G19" s="7"/>
      <c r="H19" s="74">
        <f t="shared" si="2"/>
        <v>44562</v>
      </c>
      <c r="I19" s="37">
        <f t="shared" si="3"/>
        <v>2089.48</v>
      </c>
      <c r="J19" s="38">
        <f t="shared" si="4"/>
        <v>0</v>
      </c>
      <c r="K19" s="3"/>
      <c r="L19" s="3"/>
      <c r="M19" s="3"/>
      <c r="N19" s="28"/>
      <c r="O19" s="13">
        <f t="shared" si="5"/>
        <v>0.20420712733186347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2089.48</v>
      </c>
    </row>
    <row r="20" spans="2:19">
      <c r="B20" s="32">
        <v>44593</v>
      </c>
      <c r="C20" s="35">
        <v>20546.310000000001</v>
      </c>
      <c r="D20" s="36">
        <v>2089.48</v>
      </c>
      <c r="E20" s="8">
        <v>44631</v>
      </c>
      <c r="F20" s="5">
        <v>20546.310000000001</v>
      </c>
      <c r="G20" s="7"/>
      <c r="H20" s="74">
        <f t="shared" si="2"/>
        <v>44593</v>
      </c>
      <c r="I20" s="37">
        <f t="shared" si="3"/>
        <v>2089.48</v>
      </c>
      <c r="J20" s="38">
        <f t="shared" si="4"/>
        <v>0</v>
      </c>
      <c r="K20" s="3"/>
      <c r="L20" s="3"/>
      <c r="M20" s="3"/>
      <c r="N20" s="28"/>
      <c r="O20" s="13">
        <f t="shared" si="5"/>
        <v>0.10169611964386792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2089.48</v>
      </c>
    </row>
    <row r="21" spans="2:19">
      <c r="B21" s="32">
        <v>44621</v>
      </c>
      <c r="C21" s="35">
        <v>32088.14</v>
      </c>
      <c r="D21" s="36">
        <v>3299.27</v>
      </c>
      <c r="E21" s="8">
        <v>44663</v>
      </c>
      <c r="F21" s="5">
        <v>32088.14</v>
      </c>
      <c r="G21" s="7"/>
      <c r="H21" s="74">
        <f t="shared" si="2"/>
        <v>44621</v>
      </c>
      <c r="I21" s="37">
        <f t="shared" si="3"/>
        <v>3299.27</v>
      </c>
      <c r="J21" s="38">
        <f t="shared" si="4"/>
        <v>0</v>
      </c>
      <c r="K21" s="3"/>
      <c r="L21" s="3"/>
      <c r="M21" s="3"/>
      <c r="N21" s="28"/>
      <c r="O21" s="13">
        <f t="shared" si="5"/>
        <v>0.10281898545693206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3299.27</v>
      </c>
    </row>
    <row r="22" spans="2:19">
      <c r="B22" s="32">
        <v>44652</v>
      </c>
      <c r="C22" s="35">
        <v>40739.730000000003</v>
      </c>
      <c r="D22" s="36">
        <v>5670.84</v>
      </c>
      <c r="E22" s="8">
        <v>44691</v>
      </c>
      <c r="F22" s="5">
        <v>40739.730000000003</v>
      </c>
      <c r="G22" s="7"/>
      <c r="H22" s="74">
        <f t="shared" si="2"/>
        <v>44652</v>
      </c>
      <c r="I22" s="37">
        <f t="shared" si="3"/>
        <v>5670.84</v>
      </c>
      <c r="J22" s="38">
        <f t="shared" si="4"/>
        <v>0</v>
      </c>
      <c r="K22" s="3"/>
      <c r="L22" s="3"/>
      <c r="M22" s="3"/>
      <c r="N22" s="28"/>
      <c r="O22" s="13">
        <f t="shared" si="5"/>
        <v>0.13919679880058114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5670.84</v>
      </c>
    </row>
    <row r="23" spans="2:19">
      <c r="B23" s="32">
        <v>44682</v>
      </c>
      <c r="C23" s="35">
        <v>61844.93</v>
      </c>
      <c r="D23" s="36">
        <v>6546.76</v>
      </c>
      <c r="E23" s="8">
        <v>44725</v>
      </c>
      <c r="F23" s="5">
        <v>61844.93</v>
      </c>
      <c r="G23" s="7"/>
      <c r="H23" s="74">
        <f t="shared" si="2"/>
        <v>44682</v>
      </c>
      <c r="I23" s="37">
        <f t="shared" si="3"/>
        <v>6546.76</v>
      </c>
      <c r="J23" s="38">
        <f t="shared" si="4"/>
        <v>0</v>
      </c>
      <c r="K23" s="3"/>
      <c r="L23" s="3"/>
      <c r="M23" s="3"/>
      <c r="N23" s="28"/>
      <c r="O23" s="13">
        <f t="shared" si="5"/>
        <v>0.10585766690980167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6546.76</v>
      </c>
    </row>
    <row r="24" spans="2:19">
      <c r="B24" s="32">
        <v>44713</v>
      </c>
      <c r="C24" s="35">
        <v>63606.76</v>
      </c>
      <c r="D24" s="36">
        <v>6784.24</v>
      </c>
      <c r="E24" s="8">
        <v>44754</v>
      </c>
      <c r="F24" s="5">
        <v>63606.76</v>
      </c>
      <c r="G24" s="7"/>
      <c r="H24" s="74">
        <f t="shared" si="2"/>
        <v>44713</v>
      </c>
      <c r="I24" s="37">
        <f t="shared" si="3"/>
        <v>6784.24</v>
      </c>
      <c r="J24" s="38">
        <f t="shared" si="4"/>
        <v>0</v>
      </c>
      <c r="K24" s="3"/>
      <c r="L24" s="3"/>
      <c r="M24" s="3"/>
      <c r="N24" s="28"/>
      <c r="O24" s="13">
        <f t="shared" si="5"/>
        <v>0.10665910352924751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6784.24</v>
      </c>
    </row>
    <row r="25" spans="2:19">
      <c r="B25" s="32">
        <v>44743</v>
      </c>
      <c r="C25" s="35">
        <v>48923.61</v>
      </c>
      <c r="D25" s="36">
        <v>6451.7888885999992</v>
      </c>
      <c r="E25" s="8">
        <v>44783</v>
      </c>
      <c r="F25" s="5">
        <v>48923.61</v>
      </c>
      <c r="G25" s="7"/>
      <c r="H25" s="74">
        <f t="shared" si="2"/>
        <v>44743</v>
      </c>
      <c r="I25" s="37">
        <f t="shared" si="3"/>
        <v>6451.7888885999992</v>
      </c>
      <c r="J25" s="38">
        <f t="shared" si="4"/>
        <v>0</v>
      </c>
      <c r="K25" s="3"/>
      <c r="L25" s="3"/>
      <c r="M25" s="3"/>
      <c r="N25" s="28"/>
      <c r="O25" s="13">
        <f t="shared" si="5"/>
        <v>0.13187475103738255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6451.7888885999992</v>
      </c>
    </row>
    <row r="26" spans="2:19">
      <c r="B26" s="32">
        <v>44774</v>
      </c>
      <c r="C26" s="35">
        <v>20456.79</v>
      </c>
      <c r="D26" s="36">
        <v>5565.6949260000001</v>
      </c>
      <c r="E26" s="8">
        <v>44817</v>
      </c>
      <c r="F26" s="5">
        <v>20456.79</v>
      </c>
      <c r="G26" s="7"/>
      <c r="H26" s="74">
        <f t="shared" si="2"/>
        <v>44774</v>
      </c>
      <c r="I26" s="37">
        <f t="shared" si="3"/>
        <v>5565.694926000001</v>
      </c>
      <c r="J26" s="38">
        <f t="shared" si="4"/>
        <v>0</v>
      </c>
      <c r="K26" s="3"/>
      <c r="L26" s="3"/>
      <c r="M26" s="3"/>
      <c r="N26" s="28"/>
      <c r="O26" s="13">
        <f t="shared" si="5"/>
        <v>0.27207078559246101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5565.6949260000001</v>
      </c>
    </row>
    <row r="27" spans="2:19">
      <c r="B27" s="32">
        <v>44805</v>
      </c>
      <c r="C27" s="35">
        <v>18793.16</v>
      </c>
      <c r="D27" s="36">
        <v>6239.0778559999999</v>
      </c>
      <c r="E27" s="8">
        <v>44847</v>
      </c>
      <c r="F27" s="5">
        <v>18793.16</v>
      </c>
      <c r="G27" s="7"/>
      <c r="H27" s="74">
        <f t="shared" si="2"/>
        <v>44805</v>
      </c>
      <c r="I27" s="37">
        <f t="shared" si="3"/>
        <v>6239.0778559999999</v>
      </c>
      <c r="J27" s="38">
        <f t="shared" si="4"/>
        <v>0</v>
      </c>
      <c r="K27" s="3"/>
      <c r="L27" s="3"/>
      <c r="M27" s="3"/>
      <c r="N27" s="28"/>
      <c r="O27" s="13">
        <f t="shared" si="5"/>
        <v>0.33198663002922341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6239.0778559999999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2" activePane="bottomLeft" state="frozen"/>
      <selection pane="bottomLeft" activeCell="E54" sqref="E5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3" t="s">
        <v>75</v>
      </c>
      <c r="C6" s="123"/>
      <c r="D6" s="123"/>
      <c r="E6" s="123"/>
      <c r="G6" s="59">
        <f>IF(A6="Plan",SUMIF('Control de pagos'!B:B,Descripción!B6,'Control de pagos'!D:D),"")</f>
        <v>141591.38000000003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104334.23000000003</v>
      </c>
      <c r="I6" s="60">
        <f>IF(G6="","",G6-H6)</f>
        <v>37257.150000000009</v>
      </c>
    </row>
    <row r="7" spans="1:11">
      <c r="A7" s="46" t="s">
        <v>57</v>
      </c>
      <c r="B7" s="47">
        <v>42723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141534.31</v>
      </c>
      <c r="C14" s="50">
        <v>61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57.07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141591.38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3" t="s">
        <v>100</v>
      </c>
      <c r="C19" s="123"/>
      <c r="D19" s="123"/>
      <c r="E19" s="123"/>
      <c r="G19" s="59">
        <f>IF(A19="Plan",SUMIF('Control de pagos'!B:B,Descripción!B19,'Control de pagos'!D:D),"")</f>
        <v>93582.209999999992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93582.209999999992</v>
      </c>
    </row>
    <row r="20" spans="1:9">
      <c r="A20" s="46" t="s">
        <v>57</v>
      </c>
      <c r="B20" s="47">
        <v>44330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93582.21</v>
      </c>
      <c r="C27" s="50">
        <v>4</v>
      </c>
      <c r="D27" s="52">
        <v>3.04E-2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93582.21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3" t="s">
        <v>102</v>
      </c>
      <c r="C32" s="123"/>
      <c r="D32" s="123"/>
      <c r="E32" s="123"/>
      <c r="G32" s="59">
        <f>IF(A32="Plan",SUMIF('Control de pagos'!B:B,Descripción!B32,'Control de pagos'!D:D),"")</f>
        <v>3007946.4900000053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3007946.4900000053</v>
      </c>
    </row>
    <row r="33" spans="1:9">
      <c r="A33" s="46" t="s">
        <v>57</v>
      </c>
      <c r="B33" s="47">
        <v>44680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3007946.49</v>
      </c>
      <c r="C40" s="50">
        <v>120</v>
      </c>
      <c r="D40" s="52">
        <v>1.4999999999999999E-2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3007946.49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3" t="s">
        <v>105</v>
      </c>
      <c r="C45" s="123"/>
      <c r="D45" s="123"/>
      <c r="E45" s="123"/>
      <c r="G45" s="59">
        <f>IF(A45="Plan",SUMIF('Control de pagos'!B:B,Descripción!B45,'Control de pagos'!D:D),"")</f>
        <v>1146751.6199999999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1146751.6199999999</v>
      </c>
    </row>
    <row r="46" spans="1:9">
      <c r="A46" s="46" t="s">
        <v>57</v>
      </c>
      <c r="B46" s="47">
        <v>44705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1146751.6200000001</v>
      </c>
      <c r="C53" s="50">
        <v>4</v>
      </c>
      <c r="D53" s="52">
        <v>3.6700000000000003E-2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1146751.6200000001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3"/>
      <c r="C58" s="123"/>
      <c r="D58" s="123"/>
      <c r="E58" s="123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3"/>
      <c r="C71" s="123"/>
      <c r="D71" s="123"/>
      <c r="E71" s="123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3"/>
      <c r="C84" s="123"/>
      <c r="D84" s="123"/>
      <c r="E84" s="123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3"/>
      <c r="C97" s="123"/>
      <c r="D97" s="123"/>
      <c r="E97" s="123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3"/>
      <c r="C110" s="123"/>
      <c r="D110" s="123"/>
      <c r="E110" s="123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3"/>
      <c r="C123" s="123"/>
      <c r="D123" s="123"/>
      <c r="E123" s="123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3"/>
      <c r="C136" s="123"/>
      <c r="D136" s="123"/>
      <c r="E136" s="123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3"/>
      <c r="C149" s="123"/>
      <c r="D149" s="123"/>
      <c r="E149" s="123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7"/>
  <sheetViews>
    <sheetView topLeftCell="L1" workbookViewId="0">
      <pane ySplit="3" topLeftCell="A571" activePane="bottomLeft" state="frozen"/>
      <selection pane="bottomLeft" activeCell="Q584" sqref="Q58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4" t="s">
        <v>12</v>
      </c>
      <c r="C1" s="124"/>
      <c r="D1" s="124"/>
      <c r="E1" s="124"/>
      <c r="F1" s="124"/>
      <c r="G1" s="124"/>
      <c r="H1" s="124"/>
      <c r="I1" s="124"/>
      <c r="J1" s="124"/>
      <c r="K1" s="124"/>
      <c r="O1" s="125" t="s">
        <v>17</v>
      </c>
      <c r="P1" s="125"/>
      <c r="Q1" s="125"/>
      <c r="R1" s="125"/>
      <c r="S1" s="125"/>
      <c r="T1" s="125"/>
      <c r="U1" s="125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81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2011</v>
      </c>
      <c r="C6" s="77"/>
      <c r="D6" s="77"/>
      <c r="E6" s="78" t="s">
        <v>82</v>
      </c>
      <c r="F6" s="78" t="s">
        <v>10</v>
      </c>
      <c r="G6" s="78" t="s">
        <v>10</v>
      </c>
      <c r="H6" s="79">
        <v>41050</v>
      </c>
      <c r="I6" s="80">
        <v>208.02</v>
      </c>
      <c r="J6" s="80">
        <v>0</v>
      </c>
      <c r="K6" s="80">
        <v>208.02</v>
      </c>
      <c r="N6" s="3" t="s">
        <v>75</v>
      </c>
      <c r="O6" s="77" t="s">
        <v>88</v>
      </c>
      <c r="P6" s="80">
        <v>1.27</v>
      </c>
      <c r="Q6" s="78" t="s">
        <v>87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2011</v>
      </c>
      <c r="C7" s="81"/>
      <c r="D7" s="81"/>
      <c r="E7" s="82" t="s">
        <v>82</v>
      </c>
      <c r="F7" s="82" t="s">
        <v>10</v>
      </c>
      <c r="G7" s="82" t="s">
        <v>83</v>
      </c>
      <c r="H7" s="83">
        <v>42723</v>
      </c>
      <c r="I7" s="84">
        <v>342.82</v>
      </c>
      <c r="J7" s="84">
        <v>238.81</v>
      </c>
      <c r="K7" s="84">
        <v>104.01</v>
      </c>
      <c r="N7" s="3" t="s">
        <v>75</v>
      </c>
      <c r="O7" s="81" t="s">
        <v>88</v>
      </c>
      <c r="P7" s="84">
        <v>1.57</v>
      </c>
      <c r="Q7" s="82" t="s">
        <v>11</v>
      </c>
      <c r="R7" s="82" t="s">
        <v>10</v>
      </c>
      <c r="S7" s="82" t="s">
        <v>10</v>
      </c>
      <c r="T7" s="81" t="s">
        <v>89</v>
      </c>
      <c r="U7" s="81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I987048</v>
      </c>
      <c r="AU7" s="11" t="str">
        <f t="shared" si="17"/>
        <v>Pago a cuenta</v>
      </c>
      <c r="AV7" s="11">
        <f t="shared" si="18"/>
        <v>1.57</v>
      </c>
      <c r="AW7" s="11" t="str">
        <f t="shared" si="19"/>
        <v>2009/2</v>
      </c>
      <c r="AX7" s="11" t="str">
        <f>IF(AW7&lt;&gt;"",AW7&amp;" "&amp;$AD$1,"")</f>
        <v>2009/2 Contribuciones Seg. Social</v>
      </c>
      <c r="AY7" s="11">
        <f t="shared" si="10"/>
        <v>17.989999999999998</v>
      </c>
      <c r="AZ7" s="11">
        <f t="shared" si="11"/>
        <v>8.7270705947748758E-2</v>
      </c>
      <c r="BA7" s="11" t="str">
        <f>AT7&amp;" "&amp;AU7</f>
        <v>I987048 Pago a cuenta</v>
      </c>
      <c r="BB7" s="11">
        <f>IFERROR(IF(AW7="","",VLOOKUP(AW7,SUSS!R:S,2,FALSE)),AY7*SUSS!$M$2)</f>
        <v>2.1587999999999998</v>
      </c>
      <c r="BC7" s="11">
        <f t="shared" si="20"/>
        <v>0.18840000000000001</v>
      </c>
    </row>
    <row r="8" spans="1:56" ht="20.100000000000001" customHeight="1" thickBot="1">
      <c r="A8" s="3" t="s">
        <v>75</v>
      </c>
      <c r="B8" s="81">
        <v>2012</v>
      </c>
      <c r="C8" s="81"/>
      <c r="D8" s="81"/>
      <c r="E8" s="82" t="s">
        <v>84</v>
      </c>
      <c r="F8" s="82" t="s">
        <v>10</v>
      </c>
      <c r="G8" s="82" t="s">
        <v>10</v>
      </c>
      <c r="H8" s="83">
        <v>41410</v>
      </c>
      <c r="I8" s="85">
        <v>1943.34</v>
      </c>
      <c r="J8" s="84">
        <v>0</v>
      </c>
      <c r="K8" s="85">
        <v>1943.34</v>
      </c>
      <c r="N8" s="3" t="s">
        <v>75</v>
      </c>
      <c r="O8" s="81" t="s">
        <v>88</v>
      </c>
      <c r="P8" s="84">
        <v>17.3</v>
      </c>
      <c r="Q8" s="82" t="s">
        <v>82</v>
      </c>
      <c r="R8" s="82" t="s">
        <v>10</v>
      </c>
      <c r="S8" s="82" t="s">
        <v>10</v>
      </c>
      <c r="T8" s="81" t="s">
        <v>91</v>
      </c>
      <c r="U8" s="81" t="s">
        <v>90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1">
        <v>2012</v>
      </c>
      <c r="C9" s="81"/>
      <c r="D9" s="81"/>
      <c r="E9" s="82" t="s">
        <v>84</v>
      </c>
      <c r="F9" s="82" t="s">
        <v>10</v>
      </c>
      <c r="G9" s="82" t="s">
        <v>83</v>
      </c>
      <c r="H9" s="83">
        <v>42723</v>
      </c>
      <c r="I9" s="85">
        <v>2512.7399999999998</v>
      </c>
      <c r="J9" s="85">
        <v>1541.07</v>
      </c>
      <c r="K9" s="84">
        <v>971.67</v>
      </c>
      <c r="N9" s="3" t="s">
        <v>75</v>
      </c>
      <c r="O9" s="81" t="s">
        <v>88</v>
      </c>
      <c r="P9" s="85">
        <v>1943.34</v>
      </c>
      <c r="Q9" s="82" t="s">
        <v>84</v>
      </c>
      <c r="R9" s="82" t="s">
        <v>10</v>
      </c>
      <c r="S9" s="82" t="s">
        <v>10</v>
      </c>
      <c r="T9" s="81" t="s">
        <v>92</v>
      </c>
      <c r="U9" s="81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1">
        <v>2014</v>
      </c>
      <c r="C10" s="81"/>
      <c r="D10" s="81"/>
      <c r="E10" s="82" t="s">
        <v>82</v>
      </c>
      <c r="F10" s="82" t="s">
        <v>10</v>
      </c>
      <c r="G10" s="82" t="s">
        <v>10</v>
      </c>
      <c r="H10" s="83">
        <v>42142</v>
      </c>
      <c r="I10" s="84">
        <v>27.3</v>
      </c>
      <c r="J10" s="84">
        <v>0</v>
      </c>
      <c r="K10" s="84">
        <v>27.3</v>
      </c>
      <c r="N10" s="3" t="s">
        <v>75</v>
      </c>
      <c r="O10" s="81" t="s">
        <v>88</v>
      </c>
      <c r="P10" s="84">
        <v>971.67</v>
      </c>
      <c r="Q10" s="82" t="s">
        <v>84</v>
      </c>
      <c r="R10" s="82" t="s">
        <v>10</v>
      </c>
      <c r="S10" s="82" t="s">
        <v>83</v>
      </c>
      <c r="T10" s="81" t="s">
        <v>92</v>
      </c>
      <c r="U10" s="81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1">
        <v>2014</v>
      </c>
      <c r="C11" s="81"/>
      <c r="D11" s="81"/>
      <c r="E11" s="82" t="s">
        <v>82</v>
      </c>
      <c r="F11" s="82" t="s">
        <v>10</v>
      </c>
      <c r="G11" s="82" t="s">
        <v>83</v>
      </c>
      <c r="H11" s="83">
        <v>42723</v>
      </c>
      <c r="I11" s="84">
        <v>15.59</v>
      </c>
      <c r="J11" s="84">
        <v>8.76</v>
      </c>
      <c r="K11" s="84">
        <v>6.83</v>
      </c>
      <c r="N11" s="3" t="s">
        <v>75</v>
      </c>
      <c r="O11" s="81" t="s">
        <v>88</v>
      </c>
      <c r="P11" s="85">
        <v>1576.73</v>
      </c>
      <c r="Q11" s="82" t="s">
        <v>84</v>
      </c>
      <c r="R11" s="82" t="s">
        <v>10</v>
      </c>
      <c r="S11" s="82" t="s">
        <v>10</v>
      </c>
      <c r="T11" s="81" t="s">
        <v>93</v>
      </c>
      <c r="U11" s="81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1">
        <v>2015</v>
      </c>
      <c r="C12" s="81">
        <v>7</v>
      </c>
      <c r="D12" s="81"/>
      <c r="E12" s="82" t="s">
        <v>85</v>
      </c>
      <c r="F12" s="82" t="s">
        <v>10</v>
      </c>
      <c r="G12" s="82" t="s">
        <v>10</v>
      </c>
      <c r="H12" s="83">
        <v>42237</v>
      </c>
      <c r="I12" s="85">
        <v>27685.35</v>
      </c>
      <c r="J12" s="84">
        <v>0</v>
      </c>
      <c r="K12" s="85">
        <v>27685.35</v>
      </c>
      <c r="N12" s="3" t="s">
        <v>75</v>
      </c>
      <c r="O12" s="81" t="s">
        <v>88</v>
      </c>
      <c r="P12" s="85">
        <v>2567.69</v>
      </c>
      <c r="Q12" s="82" t="s">
        <v>85</v>
      </c>
      <c r="R12" s="82" t="s">
        <v>10</v>
      </c>
      <c r="S12" s="82" t="s">
        <v>10</v>
      </c>
      <c r="T12" s="81" t="s">
        <v>94</v>
      </c>
      <c r="U12" s="81" t="s">
        <v>90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1">
        <v>2015</v>
      </c>
      <c r="C13" s="81">
        <v>7</v>
      </c>
      <c r="D13" s="81"/>
      <c r="E13" s="82" t="s">
        <v>85</v>
      </c>
      <c r="F13" s="82" t="s">
        <v>10</v>
      </c>
      <c r="G13" s="82" t="s">
        <v>83</v>
      </c>
      <c r="H13" s="83">
        <v>42723</v>
      </c>
      <c r="I13" s="85">
        <v>13233.6</v>
      </c>
      <c r="J13" s="85">
        <v>10465.06</v>
      </c>
      <c r="K13" s="85">
        <v>2768.54</v>
      </c>
      <c r="N13" s="3" t="s">
        <v>75</v>
      </c>
      <c r="O13" s="81">
        <v>1</v>
      </c>
      <c r="P13" s="84">
        <v>0.31</v>
      </c>
      <c r="Q13" s="82" t="s">
        <v>11</v>
      </c>
      <c r="R13" s="82" t="s">
        <v>10</v>
      </c>
      <c r="S13" s="82" t="s">
        <v>10</v>
      </c>
      <c r="T13" s="81" t="s">
        <v>89</v>
      </c>
      <c r="U13" s="81" t="s">
        <v>90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I987048</v>
      </c>
      <c r="AU13" s="11">
        <f t="shared" si="17"/>
        <v>1</v>
      </c>
      <c r="AV13" s="11">
        <f t="shared" si="18"/>
        <v>0.31</v>
      </c>
      <c r="AW13" s="11" t="str">
        <f t="shared" si="19"/>
        <v>2009/2</v>
      </c>
      <c r="AX13" s="11" t="str">
        <f t="shared" si="21"/>
        <v>2009/2 Contribuciones Seg. Social</v>
      </c>
      <c r="AY13" s="11">
        <f t="shared" si="10"/>
        <v>17.989999999999998</v>
      </c>
      <c r="AZ13" s="11">
        <f t="shared" si="11"/>
        <v>1.7231795441912175E-2</v>
      </c>
      <c r="BA13" s="11" t="str">
        <f t="shared" si="22"/>
        <v>I987048 1</v>
      </c>
      <c r="BB13" s="11">
        <f>IFERROR(IF(AW13="","",VLOOKUP(AW13,SUSS!R:S,2,FALSE)),AY13*SUSS!$M$2)</f>
        <v>2.1587999999999998</v>
      </c>
      <c r="BC13" s="11">
        <f t="shared" si="20"/>
        <v>3.7199999999999997E-2</v>
      </c>
    </row>
    <row r="14" spans="1:56" ht="20.100000000000001" customHeight="1" thickBot="1">
      <c r="A14" s="3" t="s">
        <v>75</v>
      </c>
      <c r="B14" s="81">
        <v>2015</v>
      </c>
      <c r="C14" s="81">
        <v>8</v>
      </c>
      <c r="D14" s="81"/>
      <c r="E14" s="82" t="s">
        <v>85</v>
      </c>
      <c r="F14" s="82" t="s">
        <v>10</v>
      </c>
      <c r="G14" s="82" t="s">
        <v>10</v>
      </c>
      <c r="H14" s="83">
        <v>42270</v>
      </c>
      <c r="I14" s="85">
        <v>19000.009999999998</v>
      </c>
      <c r="J14" s="84">
        <v>0</v>
      </c>
      <c r="K14" s="85">
        <v>19000.009999999998</v>
      </c>
      <c r="N14" s="3" t="s">
        <v>75</v>
      </c>
      <c r="O14" s="81">
        <v>1</v>
      </c>
      <c r="P14" s="84">
        <v>0.25</v>
      </c>
      <c r="Q14" s="82" t="s">
        <v>87</v>
      </c>
      <c r="R14" s="82" t="s">
        <v>10</v>
      </c>
      <c r="S14" s="82" t="s">
        <v>10</v>
      </c>
      <c r="T14" s="81" t="s">
        <v>89</v>
      </c>
      <c r="U14" s="81" t="s">
        <v>90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1">
        <v>2015</v>
      </c>
      <c r="C15" s="81">
        <v>8</v>
      </c>
      <c r="D15" s="81"/>
      <c r="E15" s="82" t="s">
        <v>85</v>
      </c>
      <c r="F15" s="82" t="s">
        <v>10</v>
      </c>
      <c r="G15" s="82" t="s">
        <v>83</v>
      </c>
      <c r="H15" s="83">
        <v>42723</v>
      </c>
      <c r="I15" s="85">
        <v>8474</v>
      </c>
      <c r="J15" s="85">
        <v>6574</v>
      </c>
      <c r="K15" s="85">
        <v>1900</v>
      </c>
      <c r="N15" s="3" t="s">
        <v>75</v>
      </c>
      <c r="O15" s="81">
        <v>1</v>
      </c>
      <c r="P15" s="84">
        <v>3.41</v>
      </c>
      <c r="Q15" s="82" t="s">
        <v>82</v>
      </c>
      <c r="R15" s="82" t="s">
        <v>10</v>
      </c>
      <c r="S15" s="82" t="s">
        <v>10</v>
      </c>
      <c r="T15" s="81" t="s">
        <v>91</v>
      </c>
      <c r="U15" s="81" t="s">
        <v>90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1">
        <v>2015</v>
      </c>
      <c r="C16" s="81"/>
      <c r="D16" s="81"/>
      <c r="E16" s="82" t="s">
        <v>84</v>
      </c>
      <c r="F16" s="82" t="s">
        <v>10</v>
      </c>
      <c r="G16" s="82" t="s">
        <v>10</v>
      </c>
      <c r="H16" s="83">
        <v>42509</v>
      </c>
      <c r="I16" s="85">
        <v>79017.490000000005</v>
      </c>
      <c r="J16" s="84">
        <v>0</v>
      </c>
      <c r="K16" s="85">
        <v>79017.490000000005</v>
      </c>
      <c r="N16" s="3" t="s">
        <v>75</v>
      </c>
      <c r="O16" s="81">
        <v>1</v>
      </c>
      <c r="P16" s="84">
        <v>887.02</v>
      </c>
      <c r="Q16" s="82" t="s">
        <v>84</v>
      </c>
      <c r="R16" s="82" t="s">
        <v>10</v>
      </c>
      <c r="S16" s="82" t="s">
        <v>10</v>
      </c>
      <c r="T16" s="81" t="s">
        <v>93</v>
      </c>
      <c r="U16" s="81" t="s">
        <v>90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1">
        <v>2015</v>
      </c>
      <c r="C17" s="81"/>
      <c r="D17" s="81"/>
      <c r="E17" s="82" t="s">
        <v>84</v>
      </c>
      <c r="F17" s="82" t="s">
        <v>10</v>
      </c>
      <c r="G17" s="82" t="s">
        <v>83</v>
      </c>
      <c r="H17" s="83">
        <v>42723</v>
      </c>
      <c r="I17" s="85">
        <v>16593.669999999998</v>
      </c>
      <c r="J17" s="85">
        <v>8691.92</v>
      </c>
      <c r="K17" s="85">
        <v>7901.75</v>
      </c>
      <c r="N17" s="3" t="s">
        <v>75</v>
      </c>
      <c r="O17" s="81">
        <v>1</v>
      </c>
      <c r="P17" s="84">
        <v>507.05</v>
      </c>
      <c r="Q17" s="82" t="s">
        <v>85</v>
      </c>
      <c r="R17" s="82" t="s">
        <v>10</v>
      </c>
      <c r="S17" s="82" t="s">
        <v>10</v>
      </c>
      <c r="T17" s="81" t="s">
        <v>94</v>
      </c>
      <c r="U17" s="81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76" t="s">
        <v>86</v>
      </c>
      <c r="C18"/>
      <c r="D18"/>
      <c r="E18"/>
      <c r="F18"/>
      <c r="G18"/>
      <c r="H18"/>
      <c r="I18"/>
      <c r="J18"/>
      <c r="K18"/>
      <c r="N18" s="3" t="s">
        <v>75</v>
      </c>
      <c r="O18" s="81">
        <v>2</v>
      </c>
      <c r="P18" s="84">
        <v>0.31</v>
      </c>
      <c r="Q18" s="82" t="s">
        <v>11</v>
      </c>
      <c r="R18" s="82" t="s">
        <v>10</v>
      </c>
      <c r="S18" s="82" t="s">
        <v>10</v>
      </c>
      <c r="T18" s="81" t="s">
        <v>89</v>
      </c>
      <c r="U18" s="81" t="s">
        <v>90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>I987048</v>
      </c>
      <c r="AU18" s="11">
        <f t="shared" si="17"/>
        <v>2</v>
      </c>
      <c r="AV18" s="11">
        <f t="shared" si="18"/>
        <v>0.31</v>
      </c>
      <c r="AW18" s="11" t="str">
        <f t="shared" si="19"/>
        <v>2009/2</v>
      </c>
      <c r="AX18" s="11" t="str">
        <f t="shared" si="21"/>
        <v>2009/2 Contribuciones Seg. Social</v>
      </c>
      <c r="AY18" s="11">
        <f t="shared" si="10"/>
        <v>17.989999999999998</v>
      </c>
      <c r="AZ18" s="11">
        <f t="shared" si="11"/>
        <v>1.7231795441912175E-2</v>
      </c>
      <c r="BA18" s="11" t="str">
        <f t="shared" si="22"/>
        <v>I987048 2</v>
      </c>
      <c r="BB18" s="11">
        <f>IFERROR(IF(AW18="","",VLOOKUP(AW18,SUSS!R:S,2,FALSE)),AY18*SUSS!$M$2)</f>
        <v>2.1587999999999998</v>
      </c>
      <c r="BC18" s="11">
        <f t="shared" si="20"/>
        <v>3.7199999999999997E-2</v>
      </c>
    </row>
    <row r="19" spans="1:55" ht="20.100000000000001" customHeight="1" thickBot="1">
      <c r="A19" s="3" t="s">
        <v>75</v>
      </c>
      <c r="B19" s="86" t="s">
        <v>0</v>
      </c>
      <c r="C19" s="86" t="s">
        <v>1</v>
      </c>
      <c r="D19" s="86" t="s">
        <v>2</v>
      </c>
      <c r="E19" s="86" t="s">
        <v>3</v>
      </c>
      <c r="F19" s="86" t="s">
        <v>4</v>
      </c>
      <c r="G19" s="86" t="s">
        <v>5</v>
      </c>
      <c r="H19" s="86" t="s">
        <v>6</v>
      </c>
      <c r="I19" s="86" t="s">
        <v>7</v>
      </c>
      <c r="J19" s="86" t="s">
        <v>81</v>
      </c>
      <c r="K19" s="86" t="s">
        <v>9</v>
      </c>
      <c r="N19" s="3" t="s">
        <v>75</v>
      </c>
      <c r="O19" s="81">
        <v>2</v>
      </c>
      <c r="P19" s="84">
        <v>0.25</v>
      </c>
      <c r="Q19" s="82" t="s">
        <v>87</v>
      </c>
      <c r="R19" s="82" t="s">
        <v>10</v>
      </c>
      <c r="S19" s="82" t="s">
        <v>10</v>
      </c>
      <c r="T19" s="81" t="s">
        <v>89</v>
      </c>
      <c r="U19" s="81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77">
        <v>2009</v>
      </c>
      <c r="C20" s="77">
        <v>2</v>
      </c>
      <c r="D20" s="77"/>
      <c r="E20" s="78" t="s">
        <v>87</v>
      </c>
      <c r="F20" s="78" t="s">
        <v>10</v>
      </c>
      <c r="G20" s="78" t="s">
        <v>10</v>
      </c>
      <c r="H20" s="79">
        <v>39884</v>
      </c>
      <c r="I20" s="80">
        <v>14.62</v>
      </c>
      <c r="J20" s="80">
        <v>0</v>
      </c>
      <c r="K20" s="80">
        <v>14.62</v>
      </c>
      <c r="N20" s="3" t="s">
        <v>75</v>
      </c>
      <c r="O20" s="81">
        <v>2</v>
      </c>
      <c r="P20" s="84">
        <v>3.46</v>
      </c>
      <c r="Q20" s="82" t="s">
        <v>82</v>
      </c>
      <c r="R20" s="82" t="s">
        <v>10</v>
      </c>
      <c r="S20" s="82" t="s">
        <v>10</v>
      </c>
      <c r="T20" s="81" t="s">
        <v>91</v>
      </c>
      <c r="U20" s="81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1">
        <v>2009</v>
      </c>
      <c r="C21" s="81">
        <v>2</v>
      </c>
      <c r="D21" s="81"/>
      <c r="E21" s="82" t="s">
        <v>87</v>
      </c>
      <c r="F21" s="82" t="s">
        <v>10</v>
      </c>
      <c r="G21" s="82" t="s">
        <v>83</v>
      </c>
      <c r="H21" s="83">
        <v>42723</v>
      </c>
      <c r="I21" s="84">
        <v>37.74</v>
      </c>
      <c r="J21" s="84">
        <v>26.77</v>
      </c>
      <c r="K21" s="84">
        <v>10.97</v>
      </c>
      <c r="N21" s="3" t="s">
        <v>75</v>
      </c>
      <c r="O21" s="81">
        <v>2</v>
      </c>
      <c r="P21" s="84">
        <v>900.33</v>
      </c>
      <c r="Q21" s="82" t="s">
        <v>84</v>
      </c>
      <c r="R21" s="82" t="s">
        <v>10</v>
      </c>
      <c r="S21" s="82" t="s">
        <v>10</v>
      </c>
      <c r="T21" s="81" t="s">
        <v>93</v>
      </c>
      <c r="U21" s="81" t="s">
        <v>90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1">
        <v>2009</v>
      </c>
      <c r="C22" s="81">
        <v>2</v>
      </c>
      <c r="D22" s="81"/>
      <c r="E22" s="82" t="s">
        <v>11</v>
      </c>
      <c r="F22" s="82" t="s">
        <v>10</v>
      </c>
      <c r="G22" s="82" t="s">
        <v>10</v>
      </c>
      <c r="H22" s="83">
        <v>39884</v>
      </c>
      <c r="I22" s="84">
        <v>17.989999999999998</v>
      </c>
      <c r="J22" s="84">
        <v>0</v>
      </c>
      <c r="K22" s="84">
        <v>17.989999999999998</v>
      </c>
      <c r="N22" s="3" t="s">
        <v>75</v>
      </c>
      <c r="O22" s="81">
        <v>2</v>
      </c>
      <c r="P22" s="84">
        <v>514.66</v>
      </c>
      <c r="Q22" s="82" t="s">
        <v>85</v>
      </c>
      <c r="R22" s="82" t="s">
        <v>10</v>
      </c>
      <c r="S22" s="82" t="s">
        <v>10</v>
      </c>
      <c r="T22" s="81" t="s">
        <v>94</v>
      </c>
      <c r="U22" s="81" t="s">
        <v>90</v>
      </c>
      <c r="AC22" s="11" t="str">
        <f t="shared" si="0"/>
        <v>I987048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17.989999999999998</v>
      </c>
      <c r="AH22" s="11">
        <f t="shared" si="5"/>
        <v>0</v>
      </c>
      <c r="AI22" s="11">
        <f t="shared" si="6"/>
        <v>17.989999999999998</v>
      </c>
      <c r="AJ22" s="11">
        <f t="shared" si="7"/>
        <v>2009</v>
      </c>
      <c r="AK22" s="11">
        <f t="shared" si="8"/>
        <v>2</v>
      </c>
      <c r="AN22" s="11" t="str">
        <f t="shared" si="13"/>
        <v xml:space="preserve">2009/2 </v>
      </c>
      <c r="AO22" s="11" t="str">
        <f t="shared" si="14"/>
        <v>2009/2 Contribuciones Seg. Social</v>
      </c>
      <c r="AP22" s="11">
        <f t="shared" si="15"/>
        <v>17.989999999999998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1">
        <v>2009</v>
      </c>
      <c r="C23" s="81">
        <v>2</v>
      </c>
      <c r="D23" s="81"/>
      <c r="E23" s="82" t="s">
        <v>11</v>
      </c>
      <c r="F23" s="82" t="s">
        <v>10</v>
      </c>
      <c r="G23" s="82" t="s">
        <v>83</v>
      </c>
      <c r="H23" s="83">
        <v>42723</v>
      </c>
      <c r="I23" s="84">
        <v>46.44</v>
      </c>
      <c r="J23" s="84">
        <v>32.950000000000003</v>
      </c>
      <c r="K23" s="84">
        <v>13.49</v>
      </c>
      <c r="N23" s="3" t="s">
        <v>75</v>
      </c>
      <c r="O23" s="81">
        <v>3</v>
      </c>
      <c r="P23" s="84">
        <v>0.32</v>
      </c>
      <c r="Q23" s="82" t="s">
        <v>11</v>
      </c>
      <c r="R23" s="82" t="s">
        <v>10</v>
      </c>
      <c r="S23" s="82" t="s">
        <v>10</v>
      </c>
      <c r="T23" s="81" t="s">
        <v>89</v>
      </c>
      <c r="U23" s="81" t="s">
        <v>90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I987048</v>
      </c>
      <c r="AU23" s="11">
        <f t="shared" si="17"/>
        <v>3</v>
      </c>
      <c r="AV23" s="11">
        <f t="shared" si="18"/>
        <v>0.32</v>
      </c>
      <c r="AW23" s="11" t="str">
        <f t="shared" si="19"/>
        <v>2009/2</v>
      </c>
      <c r="AX23" s="11" t="str">
        <f t="shared" si="21"/>
        <v>2009/2 Contribuciones Seg. Social</v>
      </c>
      <c r="AY23" s="11">
        <f t="shared" si="10"/>
        <v>17.989999999999998</v>
      </c>
      <c r="AZ23" s="11">
        <f t="shared" si="11"/>
        <v>1.7787659811006117E-2</v>
      </c>
      <c r="BA23" s="11" t="str">
        <f t="shared" si="22"/>
        <v>I987048 3</v>
      </c>
      <c r="BB23" s="11">
        <f>IFERROR(IF(AW23="","",VLOOKUP(AW23,SUSS!R:S,2,FALSE)),AY23*SUSS!$M$2)</f>
        <v>2.1587999999999998</v>
      </c>
      <c r="BC23" s="11">
        <f t="shared" si="20"/>
        <v>3.8400000000000004E-2</v>
      </c>
    </row>
    <row r="24" spans="1:55" ht="20.100000000000001" customHeight="1" thickBot="1">
      <c r="N24" s="3" t="s">
        <v>75</v>
      </c>
      <c r="O24" s="81">
        <v>3</v>
      </c>
      <c r="P24" s="84">
        <v>0.26</v>
      </c>
      <c r="Q24" s="82" t="s">
        <v>87</v>
      </c>
      <c r="R24" s="82" t="s">
        <v>10</v>
      </c>
      <c r="S24" s="82" t="s">
        <v>10</v>
      </c>
      <c r="T24" s="81" t="s">
        <v>89</v>
      </c>
      <c r="U24" s="81" t="s">
        <v>90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100</v>
      </c>
      <c r="B25" s="96" t="s">
        <v>80</v>
      </c>
      <c r="C25"/>
      <c r="D25"/>
      <c r="E25"/>
      <c r="F25"/>
      <c r="G25"/>
      <c r="H25"/>
      <c r="I25"/>
      <c r="J25"/>
      <c r="K25"/>
      <c r="N25" s="3" t="s">
        <v>75</v>
      </c>
      <c r="O25" s="81">
        <v>3</v>
      </c>
      <c r="P25" s="84">
        <v>3.52</v>
      </c>
      <c r="Q25" s="82" t="s">
        <v>82</v>
      </c>
      <c r="R25" s="82" t="s">
        <v>10</v>
      </c>
      <c r="S25" s="82" t="s">
        <v>10</v>
      </c>
      <c r="T25" s="81" t="s">
        <v>91</v>
      </c>
      <c r="U25" s="81" t="s">
        <v>90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100</v>
      </c>
      <c r="B26" s="86" t="s">
        <v>0</v>
      </c>
      <c r="C26" s="86" t="s">
        <v>1</v>
      </c>
      <c r="D26" s="86" t="s">
        <v>2</v>
      </c>
      <c r="E26" s="86" t="s">
        <v>3</v>
      </c>
      <c r="F26" s="86" t="s">
        <v>4</v>
      </c>
      <c r="G26" s="86" t="s">
        <v>5</v>
      </c>
      <c r="H26" s="86" t="s">
        <v>6</v>
      </c>
      <c r="I26" s="86" t="s">
        <v>7</v>
      </c>
      <c r="J26" s="86" t="s">
        <v>8</v>
      </c>
      <c r="K26" s="86" t="s">
        <v>9</v>
      </c>
      <c r="N26" s="3" t="s">
        <v>75</v>
      </c>
      <c r="O26" s="81">
        <v>3</v>
      </c>
      <c r="P26" s="84">
        <v>913.81</v>
      </c>
      <c r="Q26" s="82" t="s">
        <v>84</v>
      </c>
      <c r="R26" s="82" t="s">
        <v>10</v>
      </c>
      <c r="S26" s="82" t="s">
        <v>10</v>
      </c>
      <c r="T26" s="81" t="s">
        <v>93</v>
      </c>
      <c r="U26" s="81" t="s">
        <v>90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100</v>
      </c>
      <c r="B27" s="81">
        <v>2020</v>
      </c>
      <c r="C27" s="81"/>
      <c r="D27" s="81"/>
      <c r="E27" s="82" t="s">
        <v>84</v>
      </c>
      <c r="F27" s="82" t="s">
        <v>10</v>
      </c>
      <c r="G27" s="82" t="s">
        <v>10</v>
      </c>
      <c r="H27" s="83">
        <v>44334</v>
      </c>
      <c r="I27" s="85">
        <v>93582.21</v>
      </c>
      <c r="J27" s="84">
        <v>0</v>
      </c>
      <c r="K27" s="85">
        <v>93582.21</v>
      </c>
      <c r="N27" s="3" t="s">
        <v>75</v>
      </c>
      <c r="O27" s="81">
        <v>3</v>
      </c>
      <c r="P27" s="84">
        <v>522.38</v>
      </c>
      <c r="Q27" s="82" t="s">
        <v>85</v>
      </c>
      <c r="R27" s="82" t="s">
        <v>10</v>
      </c>
      <c r="S27" s="82" t="s">
        <v>10</v>
      </c>
      <c r="T27" s="81" t="s">
        <v>94</v>
      </c>
      <c r="U27" s="81" t="s">
        <v>90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75</v>
      </c>
      <c r="O28" s="81">
        <v>4</v>
      </c>
      <c r="P28" s="84">
        <v>0.32</v>
      </c>
      <c r="Q28" s="82" t="s">
        <v>11</v>
      </c>
      <c r="R28" s="82" t="s">
        <v>10</v>
      </c>
      <c r="S28" s="82" t="s">
        <v>10</v>
      </c>
      <c r="T28" s="81" t="s">
        <v>89</v>
      </c>
      <c r="U28" s="81" t="s">
        <v>90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I987048</v>
      </c>
      <c r="AU28" s="11">
        <f t="shared" si="17"/>
        <v>4</v>
      </c>
      <c r="AV28" s="11">
        <f t="shared" si="18"/>
        <v>0.32</v>
      </c>
      <c r="AW28" s="11" t="str">
        <f t="shared" si="19"/>
        <v>2009/2</v>
      </c>
      <c r="AX28" s="11" t="str">
        <f t="shared" si="21"/>
        <v>2009/2 Contribuciones Seg. Social</v>
      </c>
      <c r="AY28" s="11">
        <f t="shared" si="10"/>
        <v>17.989999999999998</v>
      </c>
      <c r="AZ28" s="11">
        <f t="shared" si="11"/>
        <v>1.7787659811006117E-2</v>
      </c>
      <c r="BA28" s="11" t="str">
        <f t="shared" si="22"/>
        <v>I987048 4</v>
      </c>
      <c r="BB28" s="11">
        <f>IFERROR(IF(AW28="","",VLOOKUP(AW28,SUSS!R:S,2,FALSE)),AY28*SUSS!$M$2)</f>
        <v>2.1587999999999998</v>
      </c>
      <c r="BC28" s="11">
        <f t="shared" si="20"/>
        <v>3.8400000000000004E-2</v>
      </c>
    </row>
    <row r="29" spans="1:55" ht="20.100000000000001" customHeight="1" thickBot="1">
      <c r="A29" s="3" t="s">
        <v>102</v>
      </c>
      <c r="B29" s="100" t="s">
        <v>80</v>
      </c>
      <c r="C29"/>
      <c r="D29"/>
      <c r="E29"/>
      <c r="F29"/>
      <c r="G29"/>
      <c r="H29"/>
      <c r="I29"/>
      <c r="J29"/>
      <c r="K29"/>
      <c r="N29" s="3" t="s">
        <v>75</v>
      </c>
      <c r="O29" s="81">
        <v>4</v>
      </c>
      <c r="P29" s="84">
        <v>0.26</v>
      </c>
      <c r="Q29" s="82" t="s">
        <v>87</v>
      </c>
      <c r="R29" s="82" t="s">
        <v>10</v>
      </c>
      <c r="S29" s="82" t="s">
        <v>10</v>
      </c>
      <c r="T29" s="81" t="s">
        <v>89</v>
      </c>
      <c r="U29" s="81" t="s">
        <v>90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102</v>
      </c>
      <c r="B30" s="86" t="s">
        <v>0</v>
      </c>
      <c r="C30" s="86" t="s">
        <v>1</v>
      </c>
      <c r="D30" s="86" t="s">
        <v>2</v>
      </c>
      <c r="E30" s="86" t="s">
        <v>3</v>
      </c>
      <c r="F30" s="86" t="s">
        <v>4</v>
      </c>
      <c r="G30" s="86" t="s">
        <v>5</v>
      </c>
      <c r="H30" s="86" t="s">
        <v>6</v>
      </c>
      <c r="I30" s="86" t="s">
        <v>7</v>
      </c>
      <c r="J30" s="86" t="s">
        <v>8</v>
      </c>
      <c r="K30" s="86" t="s">
        <v>9</v>
      </c>
      <c r="N30" s="3" t="s">
        <v>75</v>
      </c>
      <c r="O30" s="81">
        <v>4</v>
      </c>
      <c r="P30" s="84">
        <v>3.57</v>
      </c>
      <c r="Q30" s="82" t="s">
        <v>82</v>
      </c>
      <c r="R30" s="82" t="s">
        <v>10</v>
      </c>
      <c r="S30" s="82" t="s">
        <v>10</v>
      </c>
      <c r="T30" s="81" t="s">
        <v>91</v>
      </c>
      <c r="U30" s="81" t="s">
        <v>90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102</v>
      </c>
      <c r="B31" s="77">
        <v>2020</v>
      </c>
      <c r="C31" s="77">
        <v>12</v>
      </c>
      <c r="D31" s="77"/>
      <c r="E31" s="78" t="s">
        <v>85</v>
      </c>
      <c r="F31" s="78" t="s">
        <v>10</v>
      </c>
      <c r="G31" s="78" t="s">
        <v>10</v>
      </c>
      <c r="H31" s="79">
        <v>44217</v>
      </c>
      <c r="I31" s="95">
        <v>1033125.58</v>
      </c>
      <c r="J31" s="80">
        <v>0</v>
      </c>
      <c r="K31" s="95">
        <v>1033125.58</v>
      </c>
      <c r="N31" s="3" t="s">
        <v>75</v>
      </c>
      <c r="O31" s="81">
        <v>4</v>
      </c>
      <c r="P31" s="84">
        <v>927.53</v>
      </c>
      <c r="Q31" s="82" t="s">
        <v>84</v>
      </c>
      <c r="R31" s="82" t="s">
        <v>10</v>
      </c>
      <c r="S31" s="82" t="s">
        <v>10</v>
      </c>
      <c r="T31" s="81" t="s">
        <v>93</v>
      </c>
      <c r="U31" s="81" t="s">
        <v>90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102</v>
      </c>
      <c r="B32" s="81">
        <v>2020</v>
      </c>
      <c r="C32" s="81">
        <v>12</v>
      </c>
      <c r="D32" s="81"/>
      <c r="E32" s="82" t="s">
        <v>85</v>
      </c>
      <c r="F32" s="82" t="s">
        <v>10</v>
      </c>
      <c r="G32" s="82" t="s">
        <v>83</v>
      </c>
      <c r="H32" s="83">
        <v>44680</v>
      </c>
      <c r="I32" s="85">
        <v>533223.66</v>
      </c>
      <c r="J32" s="85">
        <v>429911.1</v>
      </c>
      <c r="K32" s="85">
        <v>103312.56</v>
      </c>
      <c r="N32" s="3" t="s">
        <v>75</v>
      </c>
      <c r="O32" s="81">
        <v>4</v>
      </c>
      <c r="P32" s="84">
        <v>530.21</v>
      </c>
      <c r="Q32" s="82" t="s">
        <v>85</v>
      </c>
      <c r="R32" s="82" t="s">
        <v>10</v>
      </c>
      <c r="S32" s="82" t="s">
        <v>10</v>
      </c>
      <c r="T32" s="81" t="s">
        <v>94</v>
      </c>
      <c r="U32" s="81" t="s">
        <v>90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102</v>
      </c>
      <c r="B33" s="81">
        <v>2020</v>
      </c>
      <c r="C33" s="81"/>
      <c r="D33" s="81"/>
      <c r="E33" s="82" t="s">
        <v>84</v>
      </c>
      <c r="F33" s="82" t="s">
        <v>10</v>
      </c>
      <c r="G33" s="82" t="s">
        <v>10</v>
      </c>
      <c r="H33" s="83">
        <v>44343</v>
      </c>
      <c r="I33" s="85">
        <v>1693174.51</v>
      </c>
      <c r="J33" s="84">
        <v>0</v>
      </c>
      <c r="K33" s="85">
        <v>1693174.51</v>
      </c>
      <c r="N33" s="3" t="s">
        <v>75</v>
      </c>
      <c r="O33" s="81">
        <v>5</v>
      </c>
      <c r="P33" s="84">
        <v>0.32</v>
      </c>
      <c r="Q33" s="82" t="s">
        <v>11</v>
      </c>
      <c r="R33" s="82" t="s">
        <v>10</v>
      </c>
      <c r="S33" s="82" t="s">
        <v>10</v>
      </c>
      <c r="T33" s="81" t="s">
        <v>89</v>
      </c>
      <c r="U33" s="81" t="s">
        <v>90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I987048</v>
      </c>
      <c r="AU33" s="11">
        <f t="shared" si="17"/>
        <v>5</v>
      </c>
      <c r="AV33" s="11">
        <f t="shared" si="18"/>
        <v>0.32</v>
      </c>
      <c r="AW33" s="11" t="str">
        <f t="shared" si="19"/>
        <v>2009/2</v>
      </c>
      <c r="AX33" s="11" t="str">
        <f t="shared" si="21"/>
        <v>2009/2 Contribuciones Seg. Social</v>
      </c>
      <c r="AY33" s="11">
        <f t="shared" si="10"/>
        <v>17.989999999999998</v>
      </c>
      <c r="AZ33" s="11">
        <f t="shared" si="11"/>
        <v>1.7787659811006117E-2</v>
      </c>
      <c r="BA33" s="11" t="str">
        <f t="shared" si="22"/>
        <v>I987048 5</v>
      </c>
      <c r="BB33" s="11">
        <f>IFERROR(IF(AW33="","",VLOOKUP(AW33,SUSS!R:S,2,FALSE)),AY33*SUSS!$M$2)</f>
        <v>2.1587999999999998</v>
      </c>
      <c r="BC33" s="11">
        <f t="shared" si="20"/>
        <v>3.8400000000000004E-2</v>
      </c>
    </row>
    <row r="34" spans="1:55" ht="20.100000000000001" customHeight="1" thickBot="1">
      <c r="A34" s="3" t="s">
        <v>102</v>
      </c>
      <c r="B34" s="81">
        <v>2020</v>
      </c>
      <c r="C34" s="81"/>
      <c r="D34" s="81"/>
      <c r="E34" s="82" t="s">
        <v>84</v>
      </c>
      <c r="F34" s="82" t="s">
        <v>10</v>
      </c>
      <c r="G34" s="82" t="s">
        <v>83</v>
      </c>
      <c r="H34" s="83">
        <v>44680</v>
      </c>
      <c r="I34" s="85">
        <v>635662.86</v>
      </c>
      <c r="J34" s="85">
        <v>466345.41</v>
      </c>
      <c r="K34" s="85">
        <v>169317.45</v>
      </c>
      <c r="N34" s="3" t="s">
        <v>75</v>
      </c>
      <c r="O34" s="81">
        <v>5</v>
      </c>
      <c r="P34" s="84">
        <v>0.26</v>
      </c>
      <c r="Q34" s="82" t="s">
        <v>87</v>
      </c>
      <c r="R34" s="82" t="s">
        <v>10</v>
      </c>
      <c r="S34" s="82" t="s">
        <v>10</v>
      </c>
      <c r="T34" s="81" t="s">
        <v>89</v>
      </c>
      <c r="U34" s="81" t="s">
        <v>90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102</v>
      </c>
      <c r="B35" s="81">
        <v>2021</v>
      </c>
      <c r="C35" s="81">
        <v>1</v>
      </c>
      <c r="D35" s="81"/>
      <c r="E35" s="82" t="s">
        <v>85</v>
      </c>
      <c r="F35" s="82" t="s">
        <v>10</v>
      </c>
      <c r="G35" s="82" t="s">
        <v>10</v>
      </c>
      <c r="H35" s="83">
        <v>44250</v>
      </c>
      <c r="I35" s="85">
        <v>8196.7199999999993</v>
      </c>
      <c r="J35" s="84">
        <v>0</v>
      </c>
      <c r="K35" s="85">
        <v>8196.7199999999993</v>
      </c>
      <c r="N35" s="3" t="s">
        <v>75</v>
      </c>
      <c r="O35" s="81">
        <v>5</v>
      </c>
      <c r="P35" s="84">
        <v>3.62</v>
      </c>
      <c r="Q35" s="82" t="s">
        <v>82</v>
      </c>
      <c r="R35" s="82" t="s">
        <v>10</v>
      </c>
      <c r="S35" s="82" t="s">
        <v>10</v>
      </c>
      <c r="T35" s="81" t="s">
        <v>91</v>
      </c>
      <c r="U35" s="81" t="s">
        <v>90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102</v>
      </c>
      <c r="B36" s="81">
        <v>2021</v>
      </c>
      <c r="C36" s="81">
        <v>1</v>
      </c>
      <c r="D36" s="81"/>
      <c r="E36" s="82" t="s">
        <v>85</v>
      </c>
      <c r="F36" s="82" t="s">
        <v>10</v>
      </c>
      <c r="G36" s="82" t="s">
        <v>83</v>
      </c>
      <c r="H36" s="83">
        <v>44680</v>
      </c>
      <c r="I36" s="85">
        <v>3937.65</v>
      </c>
      <c r="J36" s="85">
        <v>3117.98</v>
      </c>
      <c r="K36" s="84">
        <v>819.67</v>
      </c>
      <c r="N36" s="3" t="s">
        <v>75</v>
      </c>
      <c r="O36" s="81">
        <v>5</v>
      </c>
      <c r="P36" s="84">
        <v>941.46</v>
      </c>
      <c r="Q36" s="82" t="s">
        <v>84</v>
      </c>
      <c r="R36" s="82" t="s">
        <v>10</v>
      </c>
      <c r="S36" s="82" t="s">
        <v>10</v>
      </c>
      <c r="T36" s="81" t="s">
        <v>93</v>
      </c>
      <c r="U36" s="81" t="s">
        <v>90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1">
        <v>5</v>
      </c>
      <c r="P37" s="84">
        <v>538.16999999999996</v>
      </c>
      <c r="Q37" s="82" t="s">
        <v>85</v>
      </c>
      <c r="R37" s="82" t="s">
        <v>10</v>
      </c>
      <c r="S37" s="82" t="s">
        <v>10</v>
      </c>
      <c r="T37" s="81" t="s">
        <v>94</v>
      </c>
      <c r="U37" s="81" t="s">
        <v>90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105</v>
      </c>
      <c r="B38" s="100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1">
        <v>6</v>
      </c>
      <c r="P38" s="84">
        <v>0.33</v>
      </c>
      <c r="Q38" s="82" t="s">
        <v>11</v>
      </c>
      <c r="R38" s="82" t="s">
        <v>10</v>
      </c>
      <c r="S38" s="82" t="s">
        <v>10</v>
      </c>
      <c r="T38" s="81" t="s">
        <v>89</v>
      </c>
      <c r="U38" s="81" t="s">
        <v>90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I987048</v>
      </c>
      <c r="AU38" s="11">
        <f t="shared" si="17"/>
        <v>6</v>
      </c>
      <c r="AV38" s="11">
        <f t="shared" si="18"/>
        <v>0.33</v>
      </c>
      <c r="AW38" s="11" t="str">
        <f t="shared" si="19"/>
        <v>2009/2</v>
      </c>
      <c r="AX38" s="11" t="str">
        <f t="shared" si="21"/>
        <v>2009/2 Contribuciones Seg. Social</v>
      </c>
      <c r="AY38" s="11">
        <f t="shared" si="10"/>
        <v>17.989999999999998</v>
      </c>
      <c r="AZ38" s="11">
        <f t="shared" si="11"/>
        <v>1.8343524180100056E-2</v>
      </c>
      <c r="BA38" s="11" t="str">
        <f t="shared" si="22"/>
        <v>I987048 6</v>
      </c>
      <c r="BB38" s="11">
        <f>IFERROR(IF(AW38="","",VLOOKUP(AW38,SUSS!R:S,2,FALSE)),AY38*SUSS!$M$2)</f>
        <v>2.1587999999999998</v>
      </c>
      <c r="BC38" s="11">
        <f t="shared" si="20"/>
        <v>3.9599999999999996E-2</v>
      </c>
    </row>
    <row r="39" spans="1:55" ht="20.100000000000001" customHeight="1" thickBot="1">
      <c r="A39" s="3" t="s">
        <v>105</v>
      </c>
      <c r="B39" s="86" t="s">
        <v>0</v>
      </c>
      <c r="C39" s="86" t="s">
        <v>1</v>
      </c>
      <c r="D39" s="86" t="s">
        <v>2</v>
      </c>
      <c r="E39" s="86" t="s">
        <v>3</v>
      </c>
      <c r="F39" s="86" t="s">
        <v>4</v>
      </c>
      <c r="G39" s="86" t="s">
        <v>5</v>
      </c>
      <c r="H39" s="86" t="s">
        <v>6</v>
      </c>
      <c r="I39" s="86" t="s">
        <v>7</v>
      </c>
      <c r="J39" s="86" t="s">
        <v>8</v>
      </c>
      <c r="K39" s="86" t="s">
        <v>9</v>
      </c>
      <c r="N39" s="3" t="s">
        <v>75</v>
      </c>
      <c r="O39" s="81">
        <v>6</v>
      </c>
      <c r="P39" s="84">
        <v>0.27</v>
      </c>
      <c r="Q39" s="82" t="s">
        <v>87</v>
      </c>
      <c r="R39" s="82" t="s">
        <v>10</v>
      </c>
      <c r="S39" s="82" t="s">
        <v>10</v>
      </c>
      <c r="T39" s="81" t="s">
        <v>89</v>
      </c>
      <c r="U39" s="81" t="s">
        <v>90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1">
        <v>2021</v>
      </c>
      <c r="C40" s="81"/>
      <c r="D40" s="81"/>
      <c r="E40" s="82" t="s">
        <v>84</v>
      </c>
      <c r="F40" s="82" t="s">
        <v>10</v>
      </c>
      <c r="G40" s="82" t="s">
        <v>10</v>
      </c>
      <c r="H40" s="83">
        <v>44708</v>
      </c>
      <c r="I40" s="85">
        <v>1146751.6200000001</v>
      </c>
      <c r="J40" s="84">
        <v>0</v>
      </c>
      <c r="K40" s="85">
        <v>1146751.6200000001</v>
      </c>
      <c r="N40" s="3" t="s">
        <v>75</v>
      </c>
      <c r="O40" s="81">
        <v>6</v>
      </c>
      <c r="P40" s="84">
        <v>3.68</v>
      </c>
      <c r="Q40" s="82" t="s">
        <v>82</v>
      </c>
      <c r="R40" s="82" t="s">
        <v>10</v>
      </c>
      <c r="S40" s="82" t="s">
        <v>10</v>
      </c>
      <c r="T40" s="81" t="s">
        <v>91</v>
      </c>
      <c r="U40" s="81" t="s">
        <v>90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1">
        <v>6</v>
      </c>
      <c r="P41" s="84">
        <v>955.56</v>
      </c>
      <c r="Q41" s="82" t="s">
        <v>84</v>
      </c>
      <c r="R41" s="82" t="s">
        <v>10</v>
      </c>
      <c r="S41" s="82" t="s">
        <v>10</v>
      </c>
      <c r="T41" s="81" t="s">
        <v>93</v>
      </c>
      <c r="U41" s="81" t="s">
        <v>90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1">
        <v>6</v>
      </c>
      <c r="P42" s="84">
        <v>546.24</v>
      </c>
      <c r="Q42" s="82" t="s">
        <v>85</v>
      </c>
      <c r="R42" s="82" t="s">
        <v>10</v>
      </c>
      <c r="S42" s="82" t="s">
        <v>10</v>
      </c>
      <c r="T42" s="81" t="s">
        <v>94</v>
      </c>
      <c r="U42" s="81" t="s">
        <v>90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1">
        <v>7</v>
      </c>
      <c r="P43" s="84">
        <v>0.33</v>
      </c>
      <c r="Q43" s="82" t="s">
        <v>11</v>
      </c>
      <c r="R43" s="82" t="s">
        <v>10</v>
      </c>
      <c r="S43" s="82" t="s">
        <v>10</v>
      </c>
      <c r="T43" s="81" t="s">
        <v>89</v>
      </c>
      <c r="U43" s="81" t="s">
        <v>90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I987048</v>
      </c>
      <c r="AU43" s="11">
        <f t="shared" si="17"/>
        <v>7</v>
      </c>
      <c r="AV43" s="11">
        <f t="shared" si="18"/>
        <v>0.33</v>
      </c>
      <c r="AW43" s="11" t="str">
        <f t="shared" si="19"/>
        <v>2009/2</v>
      </c>
      <c r="AX43" s="11" t="str">
        <f t="shared" si="21"/>
        <v>2009/2 Contribuciones Seg. Social</v>
      </c>
      <c r="AY43" s="11">
        <f t="shared" si="10"/>
        <v>17.989999999999998</v>
      </c>
      <c r="AZ43" s="11">
        <f t="shared" si="11"/>
        <v>1.8343524180100056E-2</v>
      </c>
      <c r="BA43" s="11" t="str">
        <f t="shared" si="22"/>
        <v>I987048 7</v>
      </c>
      <c r="BB43" s="11">
        <f>IFERROR(IF(AW43="","",VLOOKUP(AW43,SUSS!R:S,2,FALSE)),AY43*SUSS!$M$2)</f>
        <v>2.1587999999999998</v>
      </c>
      <c r="BC43" s="11">
        <f t="shared" si="20"/>
        <v>3.9599999999999996E-2</v>
      </c>
    </row>
    <row r="44" spans="1:55" ht="20.100000000000001" customHeight="1" thickBot="1">
      <c r="N44" s="3" t="s">
        <v>75</v>
      </c>
      <c r="O44" s="81">
        <v>7</v>
      </c>
      <c r="P44" s="84">
        <v>0.27</v>
      </c>
      <c r="Q44" s="82" t="s">
        <v>87</v>
      </c>
      <c r="R44" s="82" t="s">
        <v>10</v>
      </c>
      <c r="S44" s="82" t="s">
        <v>10</v>
      </c>
      <c r="T44" s="81" t="s">
        <v>89</v>
      </c>
      <c r="U44" s="81" t="s">
        <v>90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1">
        <v>7</v>
      </c>
      <c r="P45" s="84">
        <v>3.73</v>
      </c>
      <c r="Q45" s="82" t="s">
        <v>82</v>
      </c>
      <c r="R45" s="82" t="s">
        <v>10</v>
      </c>
      <c r="S45" s="82" t="s">
        <v>10</v>
      </c>
      <c r="T45" s="81" t="s">
        <v>91</v>
      </c>
      <c r="U45" s="81" t="s">
        <v>90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1">
        <v>7</v>
      </c>
      <c r="P46" s="84">
        <v>969.91</v>
      </c>
      <c r="Q46" s="82" t="s">
        <v>84</v>
      </c>
      <c r="R46" s="82" t="s">
        <v>10</v>
      </c>
      <c r="S46" s="82" t="s">
        <v>10</v>
      </c>
      <c r="T46" s="81" t="s">
        <v>93</v>
      </c>
      <c r="U46" s="81" t="s">
        <v>90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1">
        <v>7</v>
      </c>
      <c r="P47" s="84">
        <v>554.42999999999995</v>
      </c>
      <c r="Q47" s="82" t="s">
        <v>85</v>
      </c>
      <c r="R47" s="82" t="s">
        <v>10</v>
      </c>
      <c r="S47" s="82" t="s">
        <v>10</v>
      </c>
      <c r="T47" s="81" t="s">
        <v>94</v>
      </c>
      <c r="U47" s="81" t="s">
        <v>90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1">
        <v>8</v>
      </c>
      <c r="P48" s="84">
        <v>0.34</v>
      </c>
      <c r="Q48" s="82" t="s">
        <v>11</v>
      </c>
      <c r="R48" s="82" t="s">
        <v>10</v>
      </c>
      <c r="S48" s="82" t="s">
        <v>10</v>
      </c>
      <c r="T48" s="81" t="s">
        <v>89</v>
      </c>
      <c r="U48" s="81" t="s">
        <v>90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I987048</v>
      </c>
      <c r="AU48" s="11">
        <f t="shared" si="17"/>
        <v>8</v>
      </c>
      <c r="AV48" s="11">
        <f t="shared" si="18"/>
        <v>0.34</v>
      </c>
      <c r="AW48" s="11" t="str">
        <f t="shared" si="19"/>
        <v>2009/2</v>
      </c>
      <c r="AX48" s="11" t="str">
        <f t="shared" si="21"/>
        <v>2009/2 Contribuciones Seg. Social</v>
      </c>
      <c r="AY48" s="11">
        <f t="shared" si="10"/>
        <v>17.989999999999998</v>
      </c>
      <c r="AZ48" s="11">
        <f t="shared" si="11"/>
        <v>1.8899388549193999E-2</v>
      </c>
      <c r="BA48" s="11" t="str">
        <f t="shared" si="22"/>
        <v>I987048 8</v>
      </c>
      <c r="BB48" s="11">
        <f>IFERROR(IF(AW48="","",VLOOKUP(AW48,SUSS!R:S,2,FALSE)),AY48*SUSS!$M$2)</f>
        <v>2.1587999999999998</v>
      </c>
      <c r="BC48" s="11">
        <f t="shared" si="20"/>
        <v>4.0800000000000003E-2</v>
      </c>
    </row>
    <row r="49" spans="14:55" ht="20.100000000000001" customHeight="1" thickBot="1">
      <c r="N49" s="3" t="s">
        <v>75</v>
      </c>
      <c r="O49" s="81">
        <v>8</v>
      </c>
      <c r="P49" s="84">
        <v>0.28000000000000003</v>
      </c>
      <c r="Q49" s="82" t="s">
        <v>87</v>
      </c>
      <c r="R49" s="82" t="s">
        <v>10</v>
      </c>
      <c r="S49" s="82" t="s">
        <v>10</v>
      </c>
      <c r="T49" s="81" t="s">
        <v>89</v>
      </c>
      <c r="U49" s="81" t="s">
        <v>90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1">
        <v>8</v>
      </c>
      <c r="P50" s="84">
        <v>3.79</v>
      </c>
      <c r="Q50" s="82" t="s">
        <v>82</v>
      </c>
      <c r="R50" s="82" t="s">
        <v>10</v>
      </c>
      <c r="S50" s="82" t="s">
        <v>10</v>
      </c>
      <c r="T50" s="81" t="s">
        <v>91</v>
      </c>
      <c r="U50" s="81" t="s">
        <v>90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1">
        <v>8</v>
      </c>
      <c r="P51" s="84">
        <v>984.44</v>
      </c>
      <c r="Q51" s="82" t="s">
        <v>84</v>
      </c>
      <c r="R51" s="82" t="s">
        <v>10</v>
      </c>
      <c r="S51" s="82" t="s">
        <v>10</v>
      </c>
      <c r="T51" s="81" t="s">
        <v>93</v>
      </c>
      <c r="U51" s="81" t="s">
        <v>90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1">
        <v>8</v>
      </c>
      <c r="P52" s="84">
        <v>562.75</v>
      </c>
      <c r="Q52" s="82" t="s">
        <v>85</v>
      </c>
      <c r="R52" s="82" t="s">
        <v>10</v>
      </c>
      <c r="S52" s="82" t="s">
        <v>10</v>
      </c>
      <c r="T52" s="81" t="s">
        <v>94</v>
      </c>
      <c r="U52" s="81" t="s">
        <v>90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1">
        <v>9</v>
      </c>
      <c r="P53" s="84">
        <v>0.35</v>
      </c>
      <c r="Q53" s="82" t="s">
        <v>11</v>
      </c>
      <c r="R53" s="82" t="s">
        <v>10</v>
      </c>
      <c r="S53" s="82" t="s">
        <v>10</v>
      </c>
      <c r="T53" s="81" t="s">
        <v>89</v>
      </c>
      <c r="U53" s="81" t="s">
        <v>90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I987048</v>
      </c>
      <c r="AU53" s="11">
        <f t="shared" si="17"/>
        <v>9</v>
      </c>
      <c r="AV53" s="11">
        <f t="shared" si="18"/>
        <v>0.35</v>
      </c>
      <c r="AW53" s="11" t="str">
        <f t="shared" si="19"/>
        <v>2009/2</v>
      </c>
      <c r="AX53" s="11" t="str">
        <f t="shared" si="21"/>
        <v>2009/2 Contribuciones Seg. Social</v>
      </c>
      <c r="AY53" s="11">
        <f t="shared" si="10"/>
        <v>17.989999999999998</v>
      </c>
      <c r="AZ53" s="11">
        <f t="shared" si="11"/>
        <v>1.9455252918287938E-2</v>
      </c>
      <c r="BA53" s="11" t="str">
        <f t="shared" si="22"/>
        <v>I987048 9</v>
      </c>
      <c r="BB53" s="11">
        <f>IFERROR(IF(AW53="","",VLOOKUP(AW53,SUSS!R:S,2,FALSE)),AY53*SUSS!$M$2)</f>
        <v>2.1587999999999998</v>
      </c>
      <c r="BC53" s="11">
        <f t="shared" si="20"/>
        <v>4.1999999999999996E-2</v>
      </c>
    </row>
    <row r="54" spans="14:55" ht="20.100000000000001" customHeight="1" thickBot="1">
      <c r="N54" s="3" t="s">
        <v>75</v>
      </c>
      <c r="O54" s="81">
        <v>9</v>
      </c>
      <c r="P54" s="84">
        <v>0.28000000000000003</v>
      </c>
      <c r="Q54" s="82" t="s">
        <v>87</v>
      </c>
      <c r="R54" s="82" t="s">
        <v>10</v>
      </c>
      <c r="S54" s="82" t="s">
        <v>10</v>
      </c>
      <c r="T54" s="81" t="s">
        <v>89</v>
      </c>
      <c r="U54" s="81" t="s">
        <v>90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1">
        <v>9</v>
      </c>
      <c r="P55" s="84">
        <v>3.85</v>
      </c>
      <c r="Q55" s="82" t="s">
        <v>82</v>
      </c>
      <c r="R55" s="82" t="s">
        <v>10</v>
      </c>
      <c r="S55" s="82" t="s">
        <v>10</v>
      </c>
      <c r="T55" s="81" t="s">
        <v>91</v>
      </c>
      <c r="U55" s="81" t="s">
        <v>90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1">
        <v>9</v>
      </c>
      <c r="P56" s="84">
        <v>999.2</v>
      </c>
      <c r="Q56" s="82" t="s">
        <v>84</v>
      </c>
      <c r="R56" s="82" t="s">
        <v>10</v>
      </c>
      <c r="S56" s="82" t="s">
        <v>10</v>
      </c>
      <c r="T56" s="81" t="s">
        <v>93</v>
      </c>
      <c r="U56" s="81" t="s">
        <v>90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1">
        <v>9</v>
      </c>
      <c r="P57" s="84">
        <v>571.19000000000005</v>
      </c>
      <c r="Q57" s="82" t="s">
        <v>85</v>
      </c>
      <c r="R57" s="82" t="s">
        <v>10</v>
      </c>
      <c r="S57" s="82" t="s">
        <v>10</v>
      </c>
      <c r="T57" s="81" t="s">
        <v>94</v>
      </c>
      <c r="U57" s="81" t="s">
        <v>90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1">
        <v>10</v>
      </c>
      <c r="P58" s="84">
        <v>0.35</v>
      </c>
      <c r="Q58" s="82" t="s">
        <v>11</v>
      </c>
      <c r="R58" s="82" t="s">
        <v>10</v>
      </c>
      <c r="S58" s="82" t="s">
        <v>10</v>
      </c>
      <c r="T58" s="81" t="s">
        <v>89</v>
      </c>
      <c r="U58" s="81" t="s">
        <v>90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I987048</v>
      </c>
      <c r="AU58" s="11">
        <f t="shared" si="17"/>
        <v>10</v>
      </c>
      <c r="AV58" s="11">
        <f t="shared" si="18"/>
        <v>0.35</v>
      </c>
      <c r="AW58" s="11" t="str">
        <f t="shared" si="19"/>
        <v>2009/2</v>
      </c>
      <c r="AX58" s="11" t="str">
        <f t="shared" si="21"/>
        <v>2009/2 Contribuciones Seg. Social</v>
      </c>
      <c r="AY58" s="11">
        <f t="shared" si="10"/>
        <v>17.989999999999998</v>
      </c>
      <c r="AZ58" s="11">
        <f t="shared" si="11"/>
        <v>1.9455252918287938E-2</v>
      </c>
      <c r="BA58" s="11" t="str">
        <f t="shared" si="22"/>
        <v>I987048 10</v>
      </c>
      <c r="BB58" s="11">
        <f>IFERROR(IF(AW58="","",VLOOKUP(AW58,SUSS!R:S,2,FALSE)),AY58*SUSS!$M$2)</f>
        <v>2.1587999999999998</v>
      </c>
      <c r="BC58" s="11">
        <f t="shared" si="20"/>
        <v>4.1999999999999996E-2</v>
      </c>
    </row>
    <row r="59" spans="14:55" ht="20.100000000000001" customHeight="1" thickBot="1">
      <c r="N59" s="3" t="s">
        <v>75</v>
      </c>
      <c r="O59" s="81">
        <v>10</v>
      </c>
      <c r="P59" s="84">
        <v>0.28000000000000003</v>
      </c>
      <c r="Q59" s="82" t="s">
        <v>87</v>
      </c>
      <c r="R59" s="82" t="s">
        <v>10</v>
      </c>
      <c r="S59" s="82" t="s">
        <v>10</v>
      </c>
      <c r="T59" s="81" t="s">
        <v>89</v>
      </c>
      <c r="U59" s="81" t="s">
        <v>90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1">
        <v>10</v>
      </c>
      <c r="P60" s="84">
        <v>3.9</v>
      </c>
      <c r="Q60" s="82" t="s">
        <v>82</v>
      </c>
      <c r="R60" s="82" t="s">
        <v>10</v>
      </c>
      <c r="S60" s="82" t="s">
        <v>10</v>
      </c>
      <c r="T60" s="81" t="s">
        <v>91</v>
      </c>
      <c r="U60" s="81" t="s">
        <v>90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1">
        <v>10</v>
      </c>
      <c r="P61" s="85">
        <v>1014.2</v>
      </c>
      <c r="Q61" s="82" t="s">
        <v>84</v>
      </c>
      <c r="R61" s="82" t="s">
        <v>10</v>
      </c>
      <c r="S61" s="82" t="s">
        <v>10</v>
      </c>
      <c r="T61" s="81" t="s">
        <v>93</v>
      </c>
      <c r="U61" s="81" t="s">
        <v>90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1">
        <v>10</v>
      </c>
      <c r="P62" s="84">
        <v>579.76</v>
      </c>
      <c r="Q62" s="82" t="s">
        <v>85</v>
      </c>
      <c r="R62" s="82" t="s">
        <v>10</v>
      </c>
      <c r="S62" s="82" t="s">
        <v>10</v>
      </c>
      <c r="T62" s="81" t="s">
        <v>94</v>
      </c>
      <c r="U62" s="81" t="s">
        <v>90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1">
        <v>11</v>
      </c>
      <c r="P63" s="84">
        <v>0.36</v>
      </c>
      <c r="Q63" s="82" t="s">
        <v>11</v>
      </c>
      <c r="R63" s="82" t="s">
        <v>10</v>
      </c>
      <c r="S63" s="82" t="s">
        <v>10</v>
      </c>
      <c r="T63" s="81" t="s">
        <v>89</v>
      </c>
      <c r="U63" s="81" t="s">
        <v>90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>I987048</v>
      </c>
      <c r="AU63" s="11">
        <f t="shared" si="17"/>
        <v>11</v>
      </c>
      <c r="AV63" s="11">
        <f t="shared" si="18"/>
        <v>0.36</v>
      </c>
      <c r="AW63" s="11" t="str">
        <f t="shared" si="19"/>
        <v>2009/2</v>
      </c>
      <c r="AX63" s="11" t="str">
        <f t="shared" si="21"/>
        <v>2009/2 Contribuciones Seg. Social</v>
      </c>
      <c r="AY63" s="11">
        <f t="shared" si="10"/>
        <v>17.989999999999998</v>
      </c>
      <c r="AZ63" s="11">
        <f t="shared" si="11"/>
        <v>2.0011117287381881E-2</v>
      </c>
      <c r="BA63" s="11" t="str">
        <f t="shared" si="22"/>
        <v>I987048 11</v>
      </c>
      <c r="BB63" s="11">
        <f>IFERROR(IF(AW63="","",VLOOKUP(AW63,SUSS!R:S,2,FALSE)),AY63*SUSS!$M$2)</f>
        <v>2.1587999999999998</v>
      </c>
      <c r="BC63" s="11">
        <f t="shared" si="20"/>
        <v>4.3200000000000002E-2</v>
      </c>
    </row>
    <row r="64" spans="14:55" ht="20.100000000000001" customHeight="1" thickBot="1">
      <c r="N64" s="3" t="s">
        <v>75</v>
      </c>
      <c r="O64" s="81">
        <v>11</v>
      </c>
      <c r="P64" s="84">
        <v>0.28999999999999998</v>
      </c>
      <c r="Q64" s="82" t="s">
        <v>87</v>
      </c>
      <c r="R64" s="82" t="s">
        <v>10</v>
      </c>
      <c r="S64" s="82" t="s">
        <v>10</v>
      </c>
      <c r="T64" s="81" t="s">
        <v>89</v>
      </c>
      <c r="U64" s="81" t="s">
        <v>90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1">
        <v>11</v>
      </c>
      <c r="P65" s="84">
        <v>3.96</v>
      </c>
      <c r="Q65" s="82" t="s">
        <v>82</v>
      </c>
      <c r="R65" s="82" t="s">
        <v>10</v>
      </c>
      <c r="S65" s="82" t="s">
        <v>10</v>
      </c>
      <c r="T65" s="81" t="s">
        <v>91</v>
      </c>
      <c r="U65" s="81" t="s">
        <v>90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1">
        <v>11</v>
      </c>
      <c r="P66" s="85">
        <v>1029.4100000000001</v>
      </c>
      <c r="Q66" s="82" t="s">
        <v>84</v>
      </c>
      <c r="R66" s="82" t="s">
        <v>10</v>
      </c>
      <c r="S66" s="82" t="s">
        <v>10</v>
      </c>
      <c r="T66" s="81" t="s">
        <v>93</v>
      </c>
      <c r="U66" s="81" t="s">
        <v>90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1">
        <v>11</v>
      </c>
      <c r="P67" s="84">
        <v>588.45000000000005</v>
      </c>
      <c r="Q67" s="82" t="s">
        <v>85</v>
      </c>
      <c r="R67" s="82" t="s">
        <v>10</v>
      </c>
      <c r="S67" s="82" t="s">
        <v>10</v>
      </c>
      <c r="T67" s="81" t="s">
        <v>94</v>
      </c>
      <c r="U67" s="81" t="s">
        <v>90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1">
        <v>12</v>
      </c>
      <c r="P68" s="84">
        <v>0.36</v>
      </c>
      <c r="Q68" s="82" t="s">
        <v>11</v>
      </c>
      <c r="R68" s="82" t="s">
        <v>10</v>
      </c>
      <c r="S68" s="82" t="s">
        <v>10</v>
      </c>
      <c r="T68" s="81" t="s">
        <v>89</v>
      </c>
      <c r="U68" s="81" t="s">
        <v>90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I987048</v>
      </c>
      <c r="AU68" s="11">
        <f t="shared" si="17"/>
        <v>12</v>
      </c>
      <c r="AV68" s="11">
        <f t="shared" si="18"/>
        <v>0.36</v>
      </c>
      <c r="AW68" s="11" t="str">
        <f t="shared" si="19"/>
        <v>2009/2</v>
      </c>
      <c r="AX68" s="11" t="str">
        <f t="shared" si="21"/>
        <v>2009/2 Contribuciones Seg. Social</v>
      </c>
      <c r="AY68" s="11">
        <f t="shared" ref="AY68:AY131" si="41">VLOOKUP(AX68,AO:AP,2,FALSE)</f>
        <v>17.989999999999998</v>
      </c>
      <c r="AZ68" s="11">
        <f t="shared" ref="AZ68:AZ93" si="42">IF(AY68="","",AV68/AY68)</f>
        <v>2.0011117287381881E-2</v>
      </c>
      <c r="BA68" s="11" t="str">
        <f t="shared" si="22"/>
        <v>I987048 12</v>
      </c>
      <c r="BB68" s="11">
        <f>IFERROR(IF(AW68="","",VLOOKUP(AW68,SUSS!R:S,2,FALSE)),AY68*SUSS!$M$2)</f>
        <v>2.1587999999999998</v>
      </c>
      <c r="BC68" s="11">
        <f t="shared" si="20"/>
        <v>4.3200000000000002E-2</v>
      </c>
    </row>
    <row r="69" spans="14:55" ht="20.100000000000001" customHeight="1" thickBot="1">
      <c r="N69" s="3" t="s">
        <v>75</v>
      </c>
      <c r="O69" s="81">
        <v>12</v>
      </c>
      <c r="P69" s="84">
        <v>0.28999999999999998</v>
      </c>
      <c r="Q69" s="82" t="s">
        <v>87</v>
      </c>
      <c r="R69" s="82" t="s">
        <v>10</v>
      </c>
      <c r="S69" s="82" t="s">
        <v>10</v>
      </c>
      <c r="T69" s="81" t="s">
        <v>89</v>
      </c>
      <c r="U69" s="81" t="s">
        <v>90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1">
        <v>12</v>
      </c>
      <c r="P70" s="84">
        <v>4.0199999999999996</v>
      </c>
      <c r="Q70" s="82" t="s">
        <v>82</v>
      </c>
      <c r="R70" s="82" t="s">
        <v>10</v>
      </c>
      <c r="S70" s="82" t="s">
        <v>10</v>
      </c>
      <c r="T70" s="81" t="s">
        <v>91</v>
      </c>
      <c r="U70" s="81" t="s">
        <v>90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1">
        <v>12</v>
      </c>
      <c r="P71" s="85">
        <v>1044.8599999999999</v>
      </c>
      <c r="Q71" s="82" t="s">
        <v>84</v>
      </c>
      <c r="R71" s="82" t="s">
        <v>10</v>
      </c>
      <c r="S71" s="82" t="s">
        <v>10</v>
      </c>
      <c r="T71" s="81" t="s">
        <v>93</v>
      </c>
      <c r="U71" s="81" t="s">
        <v>90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1">
        <v>12</v>
      </c>
      <c r="P72" s="84">
        <v>597.28</v>
      </c>
      <c r="Q72" s="82" t="s">
        <v>85</v>
      </c>
      <c r="R72" s="82" t="s">
        <v>10</v>
      </c>
      <c r="S72" s="82" t="s">
        <v>10</v>
      </c>
      <c r="T72" s="81" t="s">
        <v>94</v>
      </c>
      <c r="U72" s="81" t="s">
        <v>90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1">
        <v>13</v>
      </c>
      <c r="P73" s="84">
        <v>0.37</v>
      </c>
      <c r="Q73" s="82" t="s">
        <v>11</v>
      </c>
      <c r="R73" s="82" t="s">
        <v>10</v>
      </c>
      <c r="S73" s="82" t="s">
        <v>10</v>
      </c>
      <c r="T73" s="81" t="s">
        <v>89</v>
      </c>
      <c r="U73" s="81" t="s">
        <v>90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I987048</v>
      </c>
      <c r="AU73" s="11">
        <f t="shared" si="47"/>
        <v>13</v>
      </c>
      <c r="AV73" s="11">
        <f t="shared" si="48"/>
        <v>0.37</v>
      </c>
      <c r="AW73" s="11" t="str">
        <f t="shared" si="49"/>
        <v>2009/2</v>
      </c>
      <c r="AX73" s="11" t="str">
        <f t="shared" si="51"/>
        <v>2009/2 Contribuciones Seg. Social</v>
      </c>
      <c r="AY73" s="11">
        <f t="shared" si="41"/>
        <v>17.989999999999998</v>
      </c>
      <c r="AZ73" s="11">
        <f t="shared" si="42"/>
        <v>2.0566981656475823E-2</v>
      </c>
      <c r="BA73" s="11" t="str">
        <f t="shared" si="52"/>
        <v>I987048 13</v>
      </c>
      <c r="BB73" s="11">
        <f>IFERROR(IF(AW73="","",VLOOKUP(AW73,SUSS!R:S,2,FALSE)),AY73*SUSS!$M$2)</f>
        <v>2.1587999999999998</v>
      </c>
      <c r="BC73" s="11">
        <f t="shared" si="50"/>
        <v>4.4400000000000002E-2</v>
      </c>
    </row>
    <row r="74" spans="14:55" ht="20.100000000000001" customHeight="1" thickBot="1">
      <c r="N74" s="3" t="s">
        <v>75</v>
      </c>
      <c r="O74" s="81">
        <v>13</v>
      </c>
      <c r="P74" s="84">
        <v>0.3</v>
      </c>
      <c r="Q74" s="82" t="s">
        <v>87</v>
      </c>
      <c r="R74" s="82" t="s">
        <v>10</v>
      </c>
      <c r="S74" s="82" t="s">
        <v>10</v>
      </c>
      <c r="T74" s="81" t="s">
        <v>89</v>
      </c>
      <c r="U74" s="81" t="s">
        <v>90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1">
        <v>13</v>
      </c>
      <c r="P75" s="84">
        <v>4.08</v>
      </c>
      <c r="Q75" s="82" t="s">
        <v>82</v>
      </c>
      <c r="R75" s="82" t="s">
        <v>10</v>
      </c>
      <c r="S75" s="82" t="s">
        <v>10</v>
      </c>
      <c r="T75" s="81" t="s">
        <v>91</v>
      </c>
      <c r="U75" s="81" t="s">
        <v>90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1">
        <v>13</v>
      </c>
      <c r="P76" s="85">
        <v>1060.52</v>
      </c>
      <c r="Q76" s="82" t="s">
        <v>84</v>
      </c>
      <c r="R76" s="82" t="s">
        <v>10</v>
      </c>
      <c r="S76" s="82" t="s">
        <v>10</v>
      </c>
      <c r="T76" s="81" t="s">
        <v>93</v>
      </c>
      <c r="U76" s="81" t="s">
        <v>90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1">
        <v>13</v>
      </c>
      <c r="P77" s="84">
        <v>606.24</v>
      </c>
      <c r="Q77" s="82" t="s">
        <v>85</v>
      </c>
      <c r="R77" s="82" t="s">
        <v>10</v>
      </c>
      <c r="S77" s="82" t="s">
        <v>10</v>
      </c>
      <c r="T77" s="81" t="s">
        <v>94</v>
      </c>
      <c r="U77" s="81" t="s">
        <v>90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1">
        <v>14</v>
      </c>
      <c r="P78" s="84">
        <v>0.37</v>
      </c>
      <c r="Q78" s="82" t="s">
        <v>11</v>
      </c>
      <c r="R78" s="82" t="s">
        <v>10</v>
      </c>
      <c r="S78" s="82" t="s">
        <v>10</v>
      </c>
      <c r="T78" s="81" t="s">
        <v>89</v>
      </c>
      <c r="U78" s="81" t="s">
        <v>90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>I987048</v>
      </c>
      <c r="AU78" s="11">
        <f t="shared" si="47"/>
        <v>14</v>
      </c>
      <c r="AV78" s="11">
        <f t="shared" si="48"/>
        <v>0.37</v>
      </c>
      <c r="AW78" s="11" t="str">
        <f t="shared" si="49"/>
        <v>2009/2</v>
      </c>
      <c r="AX78" s="11" t="str">
        <f t="shared" si="51"/>
        <v>2009/2 Contribuciones Seg. Social</v>
      </c>
      <c r="AY78" s="11">
        <f t="shared" si="41"/>
        <v>17.989999999999998</v>
      </c>
      <c r="AZ78" s="11">
        <f t="shared" si="42"/>
        <v>2.0566981656475823E-2</v>
      </c>
      <c r="BA78" s="11" t="str">
        <f t="shared" si="52"/>
        <v>I987048 14</v>
      </c>
      <c r="BB78" s="11">
        <f>IFERROR(IF(AW78="","",VLOOKUP(AW78,SUSS!R:S,2,FALSE)),AY78*SUSS!$M$2)</f>
        <v>2.1587999999999998</v>
      </c>
      <c r="BC78" s="11">
        <f t="shared" si="50"/>
        <v>4.4400000000000002E-2</v>
      </c>
    </row>
    <row r="79" spans="14:55" ht="20.100000000000001" customHeight="1" thickBot="1">
      <c r="N79" s="3" t="s">
        <v>75</v>
      </c>
      <c r="O79" s="81">
        <v>14</v>
      </c>
      <c r="P79" s="84">
        <v>0.3</v>
      </c>
      <c r="Q79" s="82" t="s">
        <v>87</v>
      </c>
      <c r="R79" s="82" t="s">
        <v>10</v>
      </c>
      <c r="S79" s="82" t="s">
        <v>10</v>
      </c>
      <c r="T79" s="81" t="s">
        <v>89</v>
      </c>
      <c r="U79" s="81" t="s">
        <v>90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1">
        <v>14</v>
      </c>
      <c r="P80" s="84">
        <v>4.1399999999999997</v>
      </c>
      <c r="Q80" s="82" t="s">
        <v>82</v>
      </c>
      <c r="R80" s="82" t="s">
        <v>10</v>
      </c>
      <c r="S80" s="82" t="s">
        <v>10</v>
      </c>
      <c r="T80" s="81" t="s">
        <v>91</v>
      </c>
      <c r="U80" s="81" t="s">
        <v>90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1">
        <v>14</v>
      </c>
      <c r="P81" s="85">
        <v>1076.44</v>
      </c>
      <c r="Q81" s="82" t="s">
        <v>84</v>
      </c>
      <c r="R81" s="82" t="s">
        <v>10</v>
      </c>
      <c r="S81" s="82" t="s">
        <v>10</v>
      </c>
      <c r="T81" s="81" t="s">
        <v>93</v>
      </c>
      <c r="U81" s="81" t="s">
        <v>90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1">
        <v>14</v>
      </c>
      <c r="P82" s="84">
        <v>615.33000000000004</v>
      </c>
      <c r="Q82" s="82" t="s">
        <v>85</v>
      </c>
      <c r="R82" s="82" t="s">
        <v>10</v>
      </c>
      <c r="S82" s="82" t="s">
        <v>10</v>
      </c>
      <c r="T82" s="81" t="s">
        <v>94</v>
      </c>
      <c r="U82" s="81" t="s">
        <v>90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1">
        <v>15</v>
      </c>
      <c r="P83" s="84">
        <v>0.38</v>
      </c>
      <c r="Q83" s="82" t="s">
        <v>11</v>
      </c>
      <c r="R83" s="82" t="s">
        <v>10</v>
      </c>
      <c r="S83" s="82" t="s">
        <v>10</v>
      </c>
      <c r="T83" s="81" t="s">
        <v>89</v>
      </c>
      <c r="U83" s="81" t="s">
        <v>90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I987048</v>
      </c>
      <c r="AU83" s="11">
        <f t="shared" si="47"/>
        <v>15</v>
      </c>
      <c r="AV83" s="11">
        <f t="shared" si="48"/>
        <v>0.38</v>
      </c>
      <c r="AW83" s="11" t="str">
        <f t="shared" si="49"/>
        <v>2009/2</v>
      </c>
      <c r="AX83" s="11" t="str">
        <f t="shared" si="51"/>
        <v>2009/2 Contribuciones Seg. Social</v>
      </c>
      <c r="AY83" s="11">
        <f t="shared" si="41"/>
        <v>17.989999999999998</v>
      </c>
      <c r="AZ83" s="11">
        <f t="shared" si="42"/>
        <v>2.1122846025569762E-2</v>
      </c>
      <c r="BA83" s="11" t="str">
        <f t="shared" si="52"/>
        <v>I987048 15</v>
      </c>
      <c r="BB83" s="11">
        <f>IFERROR(IF(AW83="","",VLOOKUP(AW83,SUSS!R:S,2,FALSE)),AY83*SUSS!$M$2)</f>
        <v>2.1587999999999998</v>
      </c>
      <c r="BC83" s="11">
        <f t="shared" si="50"/>
        <v>4.5600000000000002E-2</v>
      </c>
    </row>
    <row r="84" spans="14:55" ht="20.100000000000001" customHeight="1" thickBot="1">
      <c r="N84" s="3" t="s">
        <v>75</v>
      </c>
      <c r="O84" s="81">
        <v>15</v>
      </c>
      <c r="P84" s="84">
        <v>0.31</v>
      </c>
      <c r="Q84" s="82" t="s">
        <v>87</v>
      </c>
      <c r="R84" s="82" t="s">
        <v>10</v>
      </c>
      <c r="S84" s="82" t="s">
        <v>10</v>
      </c>
      <c r="T84" s="81" t="s">
        <v>89</v>
      </c>
      <c r="U84" s="81" t="s">
        <v>90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1">
        <v>15</v>
      </c>
      <c r="P85" s="84">
        <v>4.21</v>
      </c>
      <c r="Q85" s="82" t="s">
        <v>82</v>
      </c>
      <c r="R85" s="82" t="s">
        <v>10</v>
      </c>
      <c r="S85" s="82" t="s">
        <v>10</v>
      </c>
      <c r="T85" s="81" t="s">
        <v>91</v>
      </c>
      <c r="U85" s="81" t="s">
        <v>90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1">
        <v>15</v>
      </c>
      <c r="P86" s="85">
        <v>1092.57</v>
      </c>
      <c r="Q86" s="82" t="s">
        <v>84</v>
      </c>
      <c r="R86" s="82" t="s">
        <v>10</v>
      </c>
      <c r="S86" s="82" t="s">
        <v>10</v>
      </c>
      <c r="T86" s="81" t="s">
        <v>93</v>
      </c>
      <c r="U86" s="81" t="s">
        <v>90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1">
        <v>15</v>
      </c>
      <c r="P87" s="84">
        <v>624.55999999999995</v>
      </c>
      <c r="Q87" s="82" t="s">
        <v>85</v>
      </c>
      <c r="R87" s="82" t="s">
        <v>10</v>
      </c>
      <c r="S87" s="82" t="s">
        <v>10</v>
      </c>
      <c r="T87" s="81" t="s">
        <v>94</v>
      </c>
      <c r="U87" s="81" t="s">
        <v>90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1">
        <v>16</v>
      </c>
      <c r="P88" s="84">
        <v>0.38</v>
      </c>
      <c r="Q88" s="82" t="s">
        <v>11</v>
      </c>
      <c r="R88" s="82" t="s">
        <v>10</v>
      </c>
      <c r="S88" s="82" t="s">
        <v>10</v>
      </c>
      <c r="T88" s="81" t="s">
        <v>89</v>
      </c>
      <c r="U88" s="81" t="s">
        <v>90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>I987048</v>
      </c>
      <c r="AU88" s="11">
        <f t="shared" si="47"/>
        <v>16</v>
      </c>
      <c r="AV88" s="11">
        <f t="shared" si="48"/>
        <v>0.38</v>
      </c>
      <c r="AW88" s="11" t="str">
        <f t="shared" si="49"/>
        <v>2009/2</v>
      </c>
      <c r="AX88" s="11" t="str">
        <f t="shared" si="51"/>
        <v>2009/2 Contribuciones Seg. Social</v>
      </c>
      <c r="AY88" s="11">
        <f t="shared" si="41"/>
        <v>17.989999999999998</v>
      </c>
      <c r="AZ88" s="11">
        <f t="shared" si="42"/>
        <v>2.1122846025569762E-2</v>
      </c>
      <c r="BA88" s="11" t="str">
        <f t="shared" si="52"/>
        <v>I987048 16</v>
      </c>
      <c r="BB88" s="11">
        <f>IFERROR(IF(AW88="","",VLOOKUP(AW88,SUSS!R:S,2,FALSE)),AY88*SUSS!$M$2)</f>
        <v>2.1587999999999998</v>
      </c>
      <c r="BC88" s="11">
        <f t="shared" si="50"/>
        <v>4.5600000000000002E-2</v>
      </c>
    </row>
    <row r="89" spans="14:55" ht="20.100000000000001" customHeight="1" thickBot="1">
      <c r="N89" s="3" t="s">
        <v>75</v>
      </c>
      <c r="O89" s="81">
        <v>16</v>
      </c>
      <c r="P89" s="84">
        <v>0.31</v>
      </c>
      <c r="Q89" s="82" t="s">
        <v>87</v>
      </c>
      <c r="R89" s="82" t="s">
        <v>10</v>
      </c>
      <c r="S89" s="82" t="s">
        <v>10</v>
      </c>
      <c r="T89" s="81" t="s">
        <v>89</v>
      </c>
      <c r="U89" s="81" t="s">
        <v>90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1">
        <v>16</v>
      </c>
      <c r="P90" s="84">
        <v>4.2699999999999996</v>
      </c>
      <c r="Q90" s="82" t="s">
        <v>82</v>
      </c>
      <c r="R90" s="82" t="s">
        <v>10</v>
      </c>
      <c r="S90" s="82" t="s">
        <v>10</v>
      </c>
      <c r="T90" s="81" t="s">
        <v>91</v>
      </c>
      <c r="U90" s="81" t="s">
        <v>90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1">
        <v>16</v>
      </c>
      <c r="P91" s="85">
        <v>1108.98</v>
      </c>
      <c r="Q91" s="82" t="s">
        <v>84</v>
      </c>
      <c r="R91" s="82" t="s">
        <v>10</v>
      </c>
      <c r="S91" s="82" t="s">
        <v>10</v>
      </c>
      <c r="T91" s="81" t="s">
        <v>93</v>
      </c>
      <c r="U91" s="81" t="s">
        <v>90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1">
        <v>16</v>
      </c>
      <c r="P92" s="84">
        <v>633.92999999999995</v>
      </c>
      <c r="Q92" s="82" t="s">
        <v>85</v>
      </c>
      <c r="R92" s="82" t="s">
        <v>10</v>
      </c>
      <c r="S92" s="82" t="s">
        <v>10</v>
      </c>
      <c r="T92" s="81" t="s">
        <v>94</v>
      </c>
      <c r="U92" s="81" t="s">
        <v>90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1">
        <v>17</v>
      </c>
      <c r="P93" s="84">
        <v>0.39</v>
      </c>
      <c r="Q93" s="82" t="s">
        <v>11</v>
      </c>
      <c r="R93" s="82" t="s">
        <v>10</v>
      </c>
      <c r="S93" s="82" t="s">
        <v>10</v>
      </c>
      <c r="T93" s="81" t="s">
        <v>89</v>
      </c>
      <c r="U93" s="81" t="s">
        <v>90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I987048</v>
      </c>
      <c r="AU93" s="11">
        <f t="shared" si="47"/>
        <v>17</v>
      </c>
      <c r="AV93" s="11">
        <f t="shared" si="48"/>
        <v>0.39</v>
      </c>
      <c r="AW93" s="11" t="str">
        <f t="shared" si="49"/>
        <v>2009/2</v>
      </c>
      <c r="AX93" s="11" t="str">
        <f t="shared" si="51"/>
        <v>2009/2 Contribuciones Seg. Social</v>
      </c>
      <c r="AY93" s="11">
        <f t="shared" si="41"/>
        <v>17.989999999999998</v>
      </c>
      <c r="AZ93" s="11">
        <f t="shared" si="42"/>
        <v>2.1678710394663705E-2</v>
      </c>
      <c r="BA93" s="11" t="str">
        <f t="shared" si="52"/>
        <v>I987048 17</v>
      </c>
      <c r="BB93" s="11">
        <f>IFERROR(IF(AW93="","",VLOOKUP(AW93,SUSS!R:S,2,FALSE)),AY93*SUSS!$M$2)</f>
        <v>2.1587999999999998</v>
      </c>
      <c r="BC93" s="11">
        <f t="shared" si="50"/>
        <v>4.6800000000000001E-2</v>
      </c>
    </row>
    <row r="94" spans="14:55" ht="20.100000000000001" customHeight="1" thickBot="1">
      <c r="N94" s="3" t="s">
        <v>75</v>
      </c>
      <c r="O94" s="81">
        <v>17</v>
      </c>
      <c r="P94" s="84">
        <v>0.32</v>
      </c>
      <c r="Q94" s="82" t="s">
        <v>87</v>
      </c>
      <c r="R94" s="82" t="s">
        <v>10</v>
      </c>
      <c r="S94" s="82" t="s">
        <v>10</v>
      </c>
      <c r="T94" s="81" t="s">
        <v>89</v>
      </c>
      <c r="U94" s="81" t="s">
        <v>90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1">
        <v>17</v>
      </c>
      <c r="P95" s="84">
        <v>4.33</v>
      </c>
      <c r="Q95" s="82" t="s">
        <v>82</v>
      </c>
      <c r="R95" s="82" t="s">
        <v>10</v>
      </c>
      <c r="S95" s="82" t="s">
        <v>10</v>
      </c>
      <c r="T95" s="81" t="s">
        <v>91</v>
      </c>
      <c r="U95" s="81" t="s">
        <v>90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1">
        <v>17</v>
      </c>
      <c r="P96" s="85">
        <v>1125.6099999999999</v>
      </c>
      <c r="Q96" s="82" t="s">
        <v>84</v>
      </c>
      <c r="R96" s="82" t="s">
        <v>10</v>
      </c>
      <c r="S96" s="82" t="s">
        <v>10</v>
      </c>
      <c r="T96" s="81" t="s">
        <v>93</v>
      </c>
      <c r="U96" s="81" t="s">
        <v>90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1">
        <v>17</v>
      </c>
      <c r="P97" s="84">
        <v>643.44000000000005</v>
      </c>
      <c r="Q97" s="82" t="s">
        <v>85</v>
      </c>
      <c r="R97" s="82" t="s">
        <v>10</v>
      </c>
      <c r="S97" s="82" t="s">
        <v>10</v>
      </c>
      <c r="T97" s="81" t="s">
        <v>94</v>
      </c>
      <c r="U97" s="81" t="s">
        <v>90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1">
        <v>18</v>
      </c>
      <c r="P98" s="84">
        <v>0.4</v>
      </c>
      <c r="Q98" s="82" t="s">
        <v>11</v>
      </c>
      <c r="R98" s="82" t="s">
        <v>10</v>
      </c>
      <c r="S98" s="82" t="s">
        <v>10</v>
      </c>
      <c r="T98" s="81" t="s">
        <v>89</v>
      </c>
      <c r="U98" s="81" t="s">
        <v>90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I987048</v>
      </c>
      <c r="AU98" s="11">
        <f t="shared" si="66"/>
        <v>18</v>
      </c>
      <c r="AV98" s="11">
        <f t="shared" si="67"/>
        <v>0.4</v>
      </c>
      <c r="AW98" s="11" t="str">
        <f t="shared" si="68"/>
        <v>2009/2</v>
      </c>
      <c r="AX98" s="11" t="str">
        <f t="shared" si="69"/>
        <v>2009/2 Contribuciones Seg. Social</v>
      </c>
      <c r="AY98" s="11">
        <f t="shared" si="41"/>
        <v>17.989999999999998</v>
      </c>
      <c r="AZ98" s="11">
        <f t="shared" si="70"/>
        <v>2.2234574763757647E-2</v>
      </c>
      <c r="BA98" s="11" t="str">
        <f t="shared" si="52"/>
        <v>I987048 18</v>
      </c>
      <c r="BB98" s="11">
        <f>IFERROR(IF(AW98="","",VLOOKUP(AW98,SUSS!R:S,2,FALSE)),AY98*SUSS!$M$2)</f>
        <v>2.1587999999999998</v>
      </c>
      <c r="BC98" s="11">
        <f t="shared" si="50"/>
        <v>4.8000000000000008E-2</v>
      </c>
    </row>
    <row r="99" spans="14:55" ht="20.100000000000001" customHeight="1" thickBot="1">
      <c r="N99" s="3" t="s">
        <v>75</v>
      </c>
      <c r="O99" s="81">
        <v>18</v>
      </c>
      <c r="P99" s="84">
        <v>0.32</v>
      </c>
      <c r="Q99" s="82" t="s">
        <v>87</v>
      </c>
      <c r="R99" s="82" t="s">
        <v>10</v>
      </c>
      <c r="S99" s="82" t="s">
        <v>10</v>
      </c>
      <c r="T99" s="81" t="s">
        <v>89</v>
      </c>
      <c r="U99" s="81" t="s">
        <v>90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1">
        <v>18</v>
      </c>
      <c r="P100" s="84">
        <v>4.4000000000000004</v>
      </c>
      <c r="Q100" s="82" t="s">
        <v>82</v>
      </c>
      <c r="R100" s="82" t="s">
        <v>10</v>
      </c>
      <c r="S100" s="82" t="s">
        <v>10</v>
      </c>
      <c r="T100" s="81" t="s">
        <v>91</v>
      </c>
      <c r="U100" s="81" t="s">
        <v>90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1">
        <v>18</v>
      </c>
      <c r="P101" s="85">
        <v>1142.48</v>
      </c>
      <c r="Q101" s="82" t="s">
        <v>84</v>
      </c>
      <c r="R101" s="82" t="s">
        <v>10</v>
      </c>
      <c r="S101" s="82" t="s">
        <v>10</v>
      </c>
      <c r="T101" s="81" t="s">
        <v>93</v>
      </c>
      <c r="U101" s="81" t="s">
        <v>90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1">
        <v>18</v>
      </c>
      <c r="P102" s="84">
        <v>653.09</v>
      </c>
      <c r="Q102" s="82" t="s">
        <v>85</v>
      </c>
      <c r="R102" s="82" t="s">
        <v>10</v>
      </c>
      <c r="S102" s="82" t="s">
        <v>10</v>
      </c>
      <c r="T102" s="81" t="s">
        <v>94</v>
      </c>
      <c r="U102" s="81" t="s">
        <v>90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1">
        <v>19</v>
      </c>
      <c r="P103" s="84">
        <v>0.4</v>
      </c>
      <c r="Q103" s="82" t="s">
        <v>11</v>
      </c>
      <c r="R103" s="82" t="s">
        <v>10</v>
      </c>
      <c r="S103" s="82" t="s">
        <v>10</v>
      </c>
      <c r="T103" s="81" t="s">
        <v>89</v>
      </c>
      <c r="U103" s="81" t="s">
        <v>90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I987048</v>
      </c>
      <c r="AU103" s="11">
        <f t="shared" si="66"/>
        <v>19</v>
      </c>
      <c r="AV103" s="11">
        <f t="shared" si="67"/>
        <v>0.4</v>
      </c>
      <c r="AW103" s="11" t="str">
        <f t="shared" si="68"/>
        <v>2009/2</v>
      </c>
      <c r="AX103" s="11" t="str">
        <f t="shared" si="69"/>
        <v>2009/2 Contribuciones Seg. Social</v>
      </c>
      <c r="AY103" s="11">
        <f t="shared" si="41"/>
        <v>17.989999999999998</v>
      </c>
      <c r="AZ103" s="11">
        <f t="shared" si="70"/>
        <v>2.2234574763757647E-2</v>
      </c>
      <c r="BA103" s="11" t="str">
        <f t="shared" si="52"/>
        <v>I987048 19</v>
      </c>
      <c r="BB103" s="11">
        <f>IFERROR(IF(AW103="","",VLOOKUP(AW103,SUSS!R:S,2,FALSE)),AY103*SUSS!$M$2)</f>
        <v>2.1587999999999998</v>
      </c>
      <c r="BC103" s="11">
        <f t="shared" si="50"/>
        <v>4.8000000000000008E-2</v>
      </c>
    </row>
    <row r="104" spans="14:55" ht="20.100000000000001" customHeight="1" thickBot="1">
      <c r="N104" s="3" t="s">
        <v>75</v>
      </c>
      <c r="O104" s="81">
        <v>19</v>
      </c>
      <c r="P104" s="84">
        <v>0.33</v>
      </c>
      <c r="Q104" s="82" t="s">
        <v>87</v>
      </c>
      <c r="R104" s="82" t="s">
        <v>10</v>
      </c>
      <c r="S104" s="82" t="s">
        <v>10</v>
      </c>
      <c r="T104" s="81" t="s">
        <v>89</v>
      </c>
      <c r="U104" s="81" t="s">
        <v>90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1">
        <v>19</v>
      </c>
      <c r="P105" s="84">
        <v>4.46</v>
      </c>
      <c r="Q105" s="82" t="s">
        <v>82</v>
      </c>
      <c r="R105" s="82" t="s">
        <v>10</v>
      </c>
      <c r="S105" s="82" t="s">
        <v>10</v>
      </c>
      <c r="T105" s="81" t="s">
        <v>91</v>
      </c>
      <c r="U105" s="81" t="s">
        <v>90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1">
        <v>19</v>
      </c>
      <c r="P106" s="85">
        <v>1159.6300000000001</v>
      </c>
      <c r="Q106" s="82" t="s">
        <v>84</v>
      </c>
      <c r="R106" s="82" t="s">
        <v>10</v>
      </c>
      <c r="S106" s="82" t="s">
        <v>10</v>
      </c>
      <c r="T106" s="81" t="s">
        <v>93</v>
      </c>
      <c r="U106" s="81" t="s">
        <v>90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1">
        <v>19</v>
      </c>
      <c r="P107" s="84">
        <v>662.89</v>
      </c>
      <c r="Q107" s="82" t="s">
        <v>85</v>
      </c>
      <c r="R107" s="82" t="s">
        <v>10</v>
      </c>
      <c r="S107" s="82" t="s">
        <v>10</v>
      </c>
      <c r="T107" s="81" t="s">
        <v>94</v>
      </c>
      <c r="U107" s="81" t="s">
        <v>90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1">
        <v>20</v>
      </c>
      <c r="P108" s="84">
        <v>0.41</v>
      </c>
      <c r="Q108" s="82" t="s">
        <v>11</v>
      </c>
      <c r="R108" s="82" t="s">
        <v>10</v>
      </c>
      <c r="S108" s="82" t="s">
        <v>10</v>
      </c>
      <c r="T108" s="81" t="s">
        <v>89</v>
      </c>
      <c r="U108" s="81" t="s">
        <v>90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I987048</v>
      </c>
      <c r="AU108" s="11">
        <f t="shared" si="66"/>
        <v>20</v>
      </c>
      <c r="AV108" s="11">
        <f t="shared" si="67"/>
        <v>0.41</v>
      </c>
      <c r="AW108" s="11" t="str">
        <f t="shared" si="68"/>
        <v>2009/2</v>
      </c>
      <c r="AX108" s="11" t="str">
        <f t="shared" si="69"/>
        <v>2009/2 Contribuciones Seg. Social</v>
      </c>
      <c r="AY108" s="11">
        <f t="shared" si="41"/>
        <v>17.989999999999998</v>
      </c>
      <c r="AZ108" s="11">
        <f t="shared" si="70"/>
        <v>2.2790439132851587E-2</v>
      </c>
      <c r="BA108" s="11" t="str">
        <f t="shared" si="52"/>
        <v>I987048 20</v>
      </c>
      <c r="BB108" s="11">
        <f>IFERROR(IF(AW108="","",VLOOKUP(AW108,SUSS!R:S,2,FALSE)),AY108*SUSS!$M$2)</f>
        <v>2.1587999999999998</v>
      </c>
      <c r="BC108" s="11">
        <f t="shared" si="50"/>
        <v>4.9200000000000001E-2</v>
      </c>
    </row>
    <row r="109" spans="14:55" ht="20.100000000000001" customHeight="1" thickBot="1">
      <c r="N109" s="3" t="s">
        <v>75</v>
      </c>
      <c r="O109" s="81">
        <v>20</v>
      </c>
      <c r="P109" s="84">
        <v>0.33</v>
      </c>
      <c r="Q109" s="82" t="s">
        <v>87</v>
      </c>
      <c r="R109" s="82" t="s">
        <v>10</v>
      </c>
      <c r="S109" s="82" t="s">
        <v>10</v>
      </c>
      <c r="T109" s="81" t="s">
        <v>89</v>
      </c>
      <c r="U109" s="81" t="s">
        <v>90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1">
        <v>20</v>
      </c>
      <c r="P110" s="84">
        <v>4.53</v>
      </c>
      <c r="Q110" s="82" t="s">
        <v>82</v>
      </c>
      <c r="R110" s="82" t="s">
        <v>10</v>
      </c>
      <c r="S110" s="82" t="s">
        <v>10</v>
      </c>
      <c r="T110" s="81" t="s">
        <v>91</v>
      </c>
      <c r="U110" s="81" t="s">
        <v>90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1">
        <v>20</v>
      </c>
      <c r="P111" s="85">
        <v>1177.02</v>
      </c>
      <c r="Q111" s="82" t="s">
        <v>84</v>
      </c>
      <c r="R111" s="82" t="s">
        <v>10</v>
      </c>
      <c r="S111" s="82" t="s">
        <v>10</v>
      </c>
      <c r="T111" s="81" t="s">
        <v>93</v>
      </c>
      <c r="U111" s="81" t="s">
        <v>90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1">
        <v>20</v>
      </c>
      <c r="P112" s="84">
        <v>672.83</v>
      </c>
      <c r="Q112" s="82" t="s">
        <v>85</v>
      </c>
      <c r="R112" s="82" t="s">
        <v>10</v>
      </c>
      <c r="S112" s="82" t="s">
        <v>10</v>
      </c>
      <c r="T112" s="81" t="s">
        <v>94</v>
      </c>
      <c r="U112" s="81" t="s">
        <v>90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1">
        <v>21</v>
      </c>
      <c r="P113" s="84">
        <v>0.41</v>
      </c>
      <c r="Q113" s="82" t="s">
        <v>11</v>
      </c>
      <c r="R113" s="82" t="s">
        <v>10</v>
      </c>
      <c r="S113" s="82" t="s">
        <v>10</v>
      </c>
      <c r="T113" s="81" t="s">
        <v>89</v>
      </c>
      <c r="U113" s="81" t="s">
        <v>90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>I987048</v>
      </c>
      <c r="AU113" s="11">
        <f t="shared" si="66"/>
        <v>21</v>
      </c>
      <c r="AV113" s="11">
        <f t="shared" si="67"/>
        <v>0.41</v>
      </c>
      <c r="AW113" s="11" t="str">
        <f t="shared" si="68"/>
        <v>2009/2</v>
      </c>
      <c r="AX113" s="11" t="str">
        <f t="shared" si="69"/>
        <v>2009/2 Contribuciones Seg. Social</v>
      </c>
      <c r="AY113" s="11">
        <f t="shared" si="41"/>
        <v>17.989999999999998</v>
      </c>
      <c r="AZ113" s="11">
        <f t="shared" si="70"/>
        <v>2.2790439132851587E-2</v>
      </c>
      <c r="BA113" s="11" t="str">
        <f t="shared" si="52"/>
        <v>I987048 21</v>
      </c>
      <c r="BB113" s="11">
        <f>IFERROR(IF(AW113="","",VLOOKUP(AW113,SUSS!R:S,2,FALSE)),AY113*SUSS!$M$2)</f>
        <v>2.1587999999999998</v>
      </c>
      <c r="BC113" s="11">
        <f t="shared" si="50"/>
        <v>4.9200000000000001E-2</v>
      </c>
    </row>
    <row r="114" spans="14:55" ht="20.100000000000001" customHeight="1" thickBot="1">
      <c r="N114" s="3" t="s">
        <v>75</v>
      </c>
      <c r="O114" s="81">
        <v>21</v>
      </c>
      <c r="P114" s="84">
        <v>0.34</v>
      </c>
      <c r="Q114" s="82" t="s">
        <v>87</v>
      </c>
      <c r="R114" s="82" t="s">
        <v>10</v>
      </c>
      <c r="S114" s="82" t="s">
        <v>10</v>
      </c>
      <c r="T114" s="81" t="s">
        <v>89</v>
      </c>
      <c r="U114" s="81" t="s">
        <v>90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1">
        <v>21</v>
      </c>
      <c r="P115" s="84">
        <v>4.5999999999999996</v>
      </c>
      <c r="Q115" s="82" t="s">
        <v>82</v>
      </c>
      <c r="R115" s="82" t="s">
        <v>10</v>
      </c>
      <c r="S115" s="82" t="s">
        <v>10</v>
      </c>
      <c r="T115" s="81" t="s">
        <v>91</v>
      </c>
      <c r="U115" s="81" t="s">
        <v>90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1">
        <v>21</v>
      </c>
      <c r="P116" s="85">
        <v>1194.68</v>
      </c>
      <c r="Q116" s="82" t="s">
        <v>84</v>
      </c>
      <c r="R116" s="82" t="s">
        <v>10</v>
      </c>
      <c r="S116" s="82" t="s">
        <v>10</v>
      </c>
      <c r="T116" s="81" t="s">
        <v>93</v>
      </c>
      <c r="U116" s="81" t="s">
        <v>90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1">
        <v>21</v>
      </c>
      <c r="P117" s="84">
        <v>682.93</v>
      </c>
      <c r="Q117" s="82" t="s">
        <v>85</v>
      </c>
      <c r="R117" s="82" t="s">
        <v>10</v>
      </c>
      <c r="S117" s="82" t="s">
        <v>10</v>
      </c>
      <c r="T117" s="81" t="s">
        <v>94</v>
      </c>
      <c r="U117" s="81" t="s">
        <v>90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1">
        <v>22</v>
      </c>
      <c r="P118" s="84">
        <v>0.42</v>
      </c>
      <c r="Q118" s="82" t="s">
        <v>11</v>
      </c>
      <c r="R118" s="82" t="s">
        <v>10</v>
      </c>
      <c r="S118" s="82" t="s">
        <v>10</v>
      </c>
      <c r="T118" s="81" t="s">
        <v>89</v>
      </c>
      <c r="U118" s="81" t="s">
        <v>90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>I987048</v>
      </c>
      <c r="AU118" s="11">
        <f t="shared" si="66"/>
        <v>22</v>
      </c>
      <c r="AV118" s="11">
        <f t="shared" si="67"/>
        <v>0.42</v>
      </c>
      <c r="AW118" s="11" t="str">
        <f t="shared" si="68"/>
        <v>2009/2</v>
      </c>
      <c r="AX118" s="11" t="str">
        <f t="shared" si="69"/>
        <v>2009/2 Contribuciones Seg. Social</v>
      </c>
      <c r="AY118" s="11">
        <f t="shared" si="41"/>
        <v>17.989999999999998</v>
      </c>
      <c r="AZ118" s="11">
        <f t="shared" si="70"/>
        <v>2.3346303501945526E-2</v>
      </c>
      <c r="BA118" s="11" t="str">
        <f t="shared" si="52"/>
        <v>I987048 22</v>
      </c>
      <c r="BB118" s="11">
        <f>IFERROR(IF(AW118="","",VLOOKUP(AW118,SUSS!R:S,2,FALSE)),AY118*SUSS!$M$2)</f>
        <v>2.1587999999999998</v>
      </c>
      <c r="BC118" s="11">
        <f t="shared" si="50"/>
        <v>5.0399999999999993E-2</v>
      </c>
    </row>
    <row r="119" spans="14:55" ht="20.100000000000001" customHeight="1" thickBot="1">
      <c r="N119" s="3" t="s">
        <v>75</v>
      </c>
      <c r="O119" s="81">
        <v>22</v>
      </c>
      <c r="P119" s="84">
        <v>0.34</v>
      </c>
      <c r="Q119" s="82" t="s">
        <v>87</v>
      </c>
      <c r="R119" s="82" t="s">
        <v>10</v>
      </c>
      <c r="S119" s="82" t="s">
        <v>10</v>
      </c>
      <c r="T119" s="81" t="s">
        <v>89</v>
      </c>
      <c r="U119" s="81" t="s">
        <v>90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1">
        <v>22</v>
      </c>
      <c r="P120" s="84">
        <v>4.67</v>
      </c>
      <c r="Q120" s="82" t="s">
        <v>82</v>
      </c>
      <c r="R120" s="82" t="s">
        <v>10</v>
      </c>
      <c r="S120" s="82" t="s">
        <v>10</v>
      </c>
      <c r="T120" s="81" t="s">
        <v>91</v>
      </c>
      <c r="U120" s="81" t="s">
        <v>90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1">
        <v>22</v>
      </c>
      <c r="P121" s="85">
        <v>1212.5999999999999</v>
      </c>
      <c r="Q121" s="82" t="s">
        <v>84</v>
      </c>
      <c r="R121" s="82" t="s">
        <v>10</v>
      </c>
      <c r="S121" s="82" t="s">
        <v>10</v>
      </c>
      <c r="T121" s="81" t="s">
        <v>93</v>
      </c>
      <c r="U121" s="81" t="s">
        <v>90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1">
        <v>22</v>
      </c>
      <c r="P122" s="84">
        <v>693.17</v>
      </c>
      <c r="Q122" s="82" t="s">
        <v>85</v>
      </c>
      <c r="R122" s="82" t="s">
        <v>10</v>
      </c>
      <c r="S122" s="82" t="s">
        <v>10</v>
      </c>
      <c r="T122" s="81" t="s">
        <v>94</v>
      </c>
      <c r="U122" s="81" t="s">
        <v>90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1">
        <v>23</v>
      </c>
      <c r="P123" s="84">
        <v>0.43</v>
      </c>
      <c r="Q123" s="82" t="s">
        <v>11</v>
      </c>
      <c r="R123" s="82" t="s">
        <v>10</v>
      </c>
      <c r="S123" s="82" t="s">
        <v>10</v>
      </c>
      <c r="T123" s="81" t="s">
        <v>89</v>
      </c>
      <c r="U123" s="81" t="s">
        <v>90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I987048</v>
      </c>
      <c r="AU123" s="11">
        <f t="shared" si="66"/>
        <v>23</v>
      </c>
      <c r="AV123" s="11">
        <f t="shared" si="67"/>
        <v>0.43</v>
      </c>
      <c r="AW123" s="11" t="str">
        <f t="shared" si="68"/>
        <v>2009/2</v>
      </c>
      <c r="AX123" s="11" t="str">
        <f t="shared" si="69"/>
        <v>2009/2 Contribuciones Seg. Social</v>
      </c>
      <c r="AY123" s="11">
        <f t="shared" si="41"/>
        <v>17.989999999999998</v>
      </c>
      <c r="AZ123" s="11">
        <f t="shared" si="70"/>
        <v>2.3902167871039468E-2</v>
      </c>
      <c r="BA123" s="11" t="str">
        <f t="shared" si="52"/>
        <v>I987048 23</v>
      </c>
      <c r="BB123" s="11">
        <f>IFERROR(IF(AW123="","",VLOOKUP(AW123,SUSS!R:S,2,FALSE)),AY123*SUSS!$M$2)</f>
        <v>2.1587999999999998</v>
      </c>
      <c r="BC123" s="11">
        <f t="shared" si="50"/>
        <v>5.16E-2</v>
      </c>
    </row>
    <row r="124" spans="14:55" ht="20.100000000000001" customHeight="1" thickBot="1">
      <c r="N124" s="3" t="s">
        <v>75</v>
      </c>
      <c r="O124" s="81">
        <v>23</v>
      </c>
      <c r="P124" s="84">
        <v>0.35</v>
      </c>
      <c r="Q124" s="82" t="s">
        <v>87</v>
      </c>
      <c r="R124" s="82" t="s">
        <v>10</v>
      </c>
      <c r="S124" s="82" t="s">
        <v>10</v>
      </c>
      <c r="T124" s="81" t="s">
        <v>89</v>
      </c>
      <c r="U124" s="81" t="s">
        <v>90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1">
        <v>23</v>
      </c>
      <c r="P125" s="84">
        <v>4.74</v>
      </c>
      <c r="Q125" s="82" t="s">
        <v>82</v>
      </c>
      <c r="R125" s="82" t="s">
        <v>10</v>
      </c>
      <c r="S125" s="82" t="s">
        <v>10</v>
      </c>
      <c r="T125" s="81" t="s">
        <v>91</v>
      </c>
      <c r="U125" s="81" t="s">
        <v>90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1">
        <v>23</v>
      </c>
      <c r="P126" s="85">
        <v>1230.77</v>
      </c>
      <c r="Q126" s="82" t="s">
        <v>84</v>
      </c>
      <c r="R126" s="82" t="s">
        <v>10</v>
      </c>
      <c r="S126" s="82" t="s">
        <v>10</v>
      </c>
      <c r="T126" s="81" t="s">
        <v>93</v>
      </c>
      <c r="U126" s="81" t="s">
        <v>90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1">
        <v>23</v>
      </c>
      <c r="P127" s="84">
        <v>703.57</v>
      </c>
      <c r="Q127" s="82" t="s">
        <v>85</v>
      </c>
      <c r="R127" s="82" t="s">
        <v>10</v>
      </c>
      <c r="S127" s="82" t="s">
        <v>10</v>
      </c>
      <c r="T127" s="81" t="s">
        <v>94</v>
      </c>
      <c r="U127" s="81" t="s">
        <v>90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1">
        <v>24</v>
      </c>
      <c r="P128" s="84">
        <v>0.43</v>
      </c>
      <c r="Q128" s="82" t="s">
        <v>11</v>
      </c>
      <c r="R128" s="82" t="s">
        <v>10</v>
      </c>
      <c r="S128" s="82" t="s">
        <v>10</v>
      </c>
      <c r="T128" s="81" t="s">
        <v>89</v>
      </c>
      <c r="U128" s="81" t="s">
        <v>90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I987048</v>
      </c>
      <c r="AU128" s="11">
        <f t="shared" si="66"/>
        <v>24</v>
      </c>
      <c r="AV128" s="11">
        <f t="shared" si="67"/>
        <v>0.43</v>
      </c>
      <c r="AW128" s="11" t="str">
        <f t="shared" si="68"/>
        <v>2009/2</v>
      </c>
      <c r="AX128" s="11" t="str">
        <f t="shared" si="69"/>
        <v>2009/2 Contribuciones Seg. Social</v>
      </c>
      <c r="AY128" s="11">
        <f t="shared" si="41"/>
        <v>17.989999999999998</v>
      </c>
      <c r="AZ128" s="11">
        <f t="shared" si="70"/>
        <v>2.3902167871039468E-2</v>
      </c>
      <c r="BA128" s="11" t="str">
        <f t="shared" si="52"/>
        <v>I987048 24</v>
      </c>
      <c r="BB128" s="11">
        <f>IFERROR(IF(AW128="","",VLOOKUP(AW128,SUSS!R:S,2,FALSE)),AY128*SUSS!$M$2)</f>
        <v>2.1587999999999998</v>
      </c>
      <c r="BC128" s="11">
        <f t="shared" si="50"/>
        <v>5.16E-2</v>
      </c>
    </row>
    <row r="129" spans="14:55" ht="20.100000000000001" customHeight="1" thickBot="1">
      <c r="N129" s="3" t="s">
        <v>75</v>
      </c>
      <c r="O129" s="81">
        <v>24</v>
      </c>
      <c r="P129" s="84">
        <v>0.35</v>
      </c>
      <c r="Q129" s="82" t="s">
        <v>87</v>
      </c>
      <c r="R129" s="82" t="s">
        <v>10</v>
      </c>
      <c r="S129" s="82" t="s">
        <v>10</v>
      </c>
      <c r="T129" s="81" t="s">
        <v>89</v>
      </c>
      <c r="U129" s="81" t="s">
        <v>90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1">
        <v>24</v>
      </c>
      <c r="P130" s="84">
        <v>4.8099999999999996</v>
      </c>
      <c r="Q130" s="82" t="s">
        <v>82</v>
      </c>
      <c r="R130" s="82" t="s">
        <v>10</v>
      </c>
      <c r="S130" s="82" t="s">
        <v>10</v>
      </c>
      <c r="T130" s="81" t="s">
        <v>91</v>
      </c>
      <c r="U130" s="81" t="s">
        <v>90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1">
        <v>24</v>
      </c>
      <c r="P131" s="85">
        <v>1249.26</v>
      </c>
      <c r="Q131" s="82" t="s">
        <v>84</v>
      </c>
      <c r="R131" s="82" t="s">
        <v>10</v>
      </c>
      <c r="S131" s="82" t="s">
        <v>10</v>
      </c>
      <c r="T131" s="81" t="s">
        <v>93</v>
      </c>
      <c r="U131" s="81" t="s">
        <v>90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1">
        <v>24</v>
      </c>
      <c r="P132" s="84">
        <v>714.12</v>
      </c>
      <c r="Q132" s="82" t="s">
        <v>85</v>
      </c>
      <c r="R132" s="82" t="s">
        <v>10</v>
      </c>
      <c r="S132" s="82" t="s">
        <v>10</v>
      </c>
      <c r="T132" s="81" t="s">
        <v>94</v>
      </c>
      <c r="U132" s="81" t="s">
        <v>90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1">
        <v>25</v>
      </c>
      <c r="P133" s="84">
        <v>0.44</v>
      </c>
      <c r="Q133" s="82" t="s">
        <v>11</v>
      </c>
      <c r="R133" s="82" t="s">
        <v>10</v>
      </c>
      <c r="S133" s="82" t="s">
        <v>10</v>
      </c>
      <c r="T133" s="81" t="s">
        <v>89</v>
      </c>
      <c r="U133" s="81" t="s">
        <v>90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I987048</v>
      </c>
      <c r="AU133" s="11">
        <f t="shared" si="66"/>
        <v>25</v>
      </c>
      <c r="AV133" s="11">
        <f t="shared" si="67"/>
        <v>0.44</v>
      </c>
      <c r="AW133" s="11" t="str">
        <f t="shared" si="68"/>
        <v>2009/2</v>
      </c>
      <c r="AX133" s="11" t="str">
        <f t="shared" si="69"/>
        <v>2009/2 Contribuciones Seg. Social</v>
      </c>
      <c r="AY133" s="11">
        <f t="shared" si="71"/>
        <v>17.989999999999998</v>
      </c>
      <c r="AZ133" s="11">
        <f t="shared" si="70"/>
        <v>2.4458032240133411E-2</v>
      </c>
      <c r="BA133" s="11" t="str">
        <f t="shared" si="52"/>
        <v>I987048 25</v>
      </c>
      <c r="BB133" s="11">
        <f>IFERROR(IF(AW133="","",VLOOKUP(AW133,SUSS!R:S,2,FALSE)),AY133*SUSS!$M$2)</f>
        <v>2.1587999999999998</v>
      </c>
      <c r="BC133" s="11">
        <f t="shared" ref="BC133:BC196" si="72">IFERROR(IF(BB133&lt;&gt;"",AZ133*BB133,""),"VER")</f>
        <v>5.28E-2</v>
      </c>
    </row>
    <row r="134" spans="14:55" ht="20.100000000000001" customHeight="1" thickBot="1">
      <c r="N134" s="3" t="s">
        <v>75</v>
      </c>
      <c r="O134" s="81">
        <v>25</v>
      </c>
      <c r="P134" s="84">
        <v>0.36</v>
      </c>
      <c r="Q134" s="82" t="s">
        <v>87</v>
      </c>
      <c r="R134" s="82" t="s">
        <v>10</v>
      </c>
      <c r="S134" s="82" t="s">
        <v>10</v>
      </c>
      <c r="T134" s="81" t="s">
        <v>89</v>
      </c>
      <c r="U134" s="81" t="s">
        <v>90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1">
        <v>25</v>
      </c>
      <c r="P135" s="84">
        <v>4.88</v>
      </c>
      <c r="Q135" s="82" t="s">
        <v>82</v>
      </c>
      <c r="R135" s="82" t="s">
        <v>10</v>
      </c>
      <c r="S135" s="82" t="s">
        <v>10</v>
      </c>
      <c r="T135" s="81" t="s">
        <v>91</v>
      </c>
      <c r="U135" s="81" t="s">
        <v>90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1">
        <v>25</v>
      </c>
      <c r="P136" s="85">
        <v>1267.98</v>
      </c>
      <c r="Q136" s="82" t="s">
        <v>84</v>
      </c>
      <c r="R136" s="82" t="s">
        <v>10</v>
      </c>
      <c r="S136" s="82" t="s">
        <v>10</v>
      </c>
      <c r="T136" s="81" t="s">
        <v>93</v>
      </c>
      <c r="U136" s="81" t="s">
        <v>90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1">
        <v>25</v>
      </c>
      <c r="P137" s="84">
        <v>724.83</v>
      </c>
      <c r="Q137" s="82" t="s">
        <v>85</v>
      </c>
      <c r="R137" s="82" t="s">
        <v>10</v>
      </c>
      <c r="S137" s="82" t="s">
        <v>10</v>
      </c>
      <c r="T137" s="81" t="s">
        <v>94</v>
      </c>
      <c r="U137" s="81" t="s">
        <v>90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1">
        <v>26</v>
      </c>
      <c r="P138" s="84">
        <v>0.45</v>
      </c>
      <c r="Q138" s="82" t="s">
        <v>11</v>
      </c>
      <c r="R138" s="82" t="s">
        <v>10</v>
      </c>
      <c r="S138" s="82" t="s">
        <v>10</v>
      </c>
      <c r="T138" s="81" t="s">
        <v>89</v>
      </c>
      <c r="U138" s="81" t="s">
        <v>90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I987048</v>
      </c>
      <c r="AU138" s="11">
        <f t="shared" si="66"/>
        <v>26</v>
      </c>
      <c r="AV138" s="11">
        <f t="shared" si="67"/>
        <v>0.45</v>
      </c>
      <c r="AW138" s="11" t="str">
        <f t="shared" si="68"/>
        <v>2009/2</v>
      </c>
      <c r="AX138" s="11" t="str">
        <f t="shared" si="69"/>
        <v>2009/2 Contribuciones Seg. Social</v>
      </c>
      <c r="AY138" s="11">
        <f t="shared" si="71"/>
        <v>17.989999999999998</v>
      </c>
      <c r="AZ138" s="11">
        <f t="shared" si="70"/>
        <v>2.501389660922735E-2</v>
      </c>
      <c r="BA138" s="11" t="str">
        <f t="shared" si="73"/>
        <v>I987048 26</v>
      </c>
      <c r="BB138" s="11">
        <f>IFERROR(IF(AW138="","",VLOOKUP(AW138,SUSS!R:S,2,FALSE)),AY138*SUSS!$M$2)</f>
        <v>2.1587999999999998</v>
      </c>
      <c r="BC138" s="11">
        <f t="shared" si="72"/>
        <v>5.3999999999999999E-2</v>
      </c>
    </row>
    <row r="139" spans="14:55" ht="20.100000000000001" customHeight="1" thickBot="1">
      <c r="N139" s="3" t="s">
        <v>75</v>
      </c>
      <c r="O139" s="81">
        <v>26</v>
      </c>
      <c r="P139" s="84">
        <v>0.36</v>
      </c>
      <c r="Q139" s="82" t="s">
        <v>87</v>
      </c>
      <c r="R139" s="82" t="s">
        <v>10</v>
      </c>
      <c r="S139" s="82" t="s">
        <v>10</v>
      </c>
      <c r="T139" s="81" t="s">
        <v>89</v>
      </c>
      <c r="U139" s="81" t="s">
        <v>90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1">
        <v>26</v>
      </c>
      <c r="P140" s="84">
        <v>4.95</v>
      </c>
      <c r="Q140" s="82" t="s">
        <v>82</v>
      </c>
      <c r="R140" s="82" t="s">
        <v>10</v>
      </c>
      <c r="S140" s="82" t="s">
        <v>10</v>
      </c>
      <c r="T140" s="81" t="s">
        <v>91</v>
      </c>
      <c r="U140" s="81" t="s">
        <v>90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1">
        <v>26</v>
      </c>
      <c r="P141" s="85">
        <v>1287.01</v>
      </c>
      <c r="Q141" s="82" t="s">
        <v>84</v>
      </c>
      <c r="R141" s="82" t="s">
        <v>10</v>
      </c>
      <c r="S141" s="82" t="s">
        <v>10</v>
      </c>
      <c r="T141" s="81" t="s">
        <v>93</v>
      </c>
      <c r="U141" s="81" t="s">
        <v>90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1">
        <v>26</v>
      </c>
      <c r="P142" s="84">
        <v>735.71</v>
      </c>
      <c r="Q142" s="82" t="s">
        <v>85</v>
      </c>
      <c r="R142" s="82" t="s">
        <v>10</v>
      </c>
      <c r="S142" s="82" t="s">
        <v>10</v>
      </c>
      <c r="T142" s="81" t="s">
        <v>94</v>
      </c>
      <c r="U142" s="81" t="s">
        <v>90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1">
        <v>27</v>
      </c>
      <c r="P143" s="84">
        <v>0.45</v>
      </c>
      <c r="Q143" s="82" t="s">
        <v>11</v>
      </c>
      <c r="R143" s="82" t="s">
        <v>10</v>
      </c>
      <c r="S143" s="82" t="s">
        <v>10</v>
      </c>
      <c r="T143" s="81" t="s">
        <v>89</v>
      </c>
      <c r="U143" s="81" t="s">
        <v>90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>I987048</v>
      </c>
      <c r="AU143" s="11">
        <f t="shared" si="66"/>
        <v>27</v>
      </c>
      <c r="AV143" s="11">
        <f t="shared" si="67"/>
        <v>0.45</v>
      </c>
      <c r="AW143" s="11" t="str">
        <f t="shared" si="68"/>
        <v>2009/2</v>
      </c>
      <c r="AX143" s="11" t="str">
        <f t="shared" si="69"/>
        <v>2009/2 Contribuciones Seg. Social</v>
      </c>
      <c r="AY143" s="11">
        <f t="shared" si="71"/>
        <v>17.989999999999998</v>
      </c>
      <c r="AZ143" s="11">
        <f t="shared" si="70"/>
        <v>2.501389660922735E-2</v>
      </c>
      <c r="BA143" s="11" t="str">
        <f t="shared" si="73"/>
        <v>I987048 27</v>
      </c>
      <c r="BB143" s="11">
        <f>IFERROR(IF(AW143="","",VLOOKUP(AW143,SUSS!R:S,2,FALSE)),AY143*SUSS!$M$2)</f>
        <v>2.1587999999999998</v>
      </c>
      <c r="BC143" s="11">
        <f t="shared" si="72"/>
        <v>5.3999999999999999E-2</v>
      </c>
    </row>
    <row r="144" spans="14:55" ht="20.100000000000001" customHeight="1" thickBot="1">
      <c r="N144" s="3" t="s">
        <v>75</v>
      </c>
      <c r="O144" s="81">
        <v>27</v>
      </c>
      <c r="P144" s="84">
        <v>0.37</v>
      </c>
      <c r="Q144" s="82" t="s">
        <v>87</v>
      </c>
      <c r="R144" s="82" t="s">
        <v>10</v>
      </c>
      <c r="S144" s="82" t="s">
        <v>10</v>
      </c>
      <c r="T144" s="81" t="s">
        <v>89</v>
      </c>
      <c r="U144" s="81" t="s">
        <v>90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1">
        <v>27</v>
      </c>
      <c r="P145" s="84">
        <v>5.03</v>
      </c>
      <c r="Q145" s="82" t="s">
        <v>82</v>
      </c>
      <c r="R145" s="82" t="s">
        <v>10</v>
      </c>
      <c r="S145" s="82" t="s">
        <v>10</v>
      </c>
      <c r="T145" s="81" t="s">
        <v>91</v>
      </c>
      <c r="U145" s="81" t="s">
        <v>90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1">
        <v>27</v>
      </c>
      <c r="P146" s="85">
        <v>1306.31</v>
      </c>
      <c r="Q146" s="82" t="s">
        <v>84</v>
      </c>
      <c r="R146" s="82" t="s">
        <v>10</v>
      </c>
      <c r="S146" s="82" t="s">
        <v>10</v>
      </c>
      <c r="T146" s="81" t="s">
        <v>93</v>
      </c>
      <c r="U146" s="81" t="s">
        <v>90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1">
        <v>27</v>
      </c>
      <c r="P147" s="84">
        <v>746.74</v>
      </c>
      <c r="Q147" s="82" t="s">
        <v>85</v>
      </c>
      <c r="R147" s="82" t="s">
        <v>10</v>
      </c>
      <c r="S147" s="82" t="s">
        <v>10</v>
      </c>
      <c r="T147" s="81" t="s">
        <v>94</v>
      </c>
      <c r="U147" s="81" t="s">
        <v>90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1">
        <v>28</v>
      </c>
      <c r="P148" s="84">
        <v>0.37</v>
      </c>
      <c r="Q148" s="82" t="s">
        <v>87</v>
      </c>
      <c r="R148" s="82" t="s">
        <v>10</v>
      </c>
      <c r="S148" s="82" t="s">
        <v>10</v>
      </c>
      <c r="T148" s="81" t="s">
        <v>89</v>
      </c>
      <c r="U148" s="81" t="s">
        <v>90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1">
        <v>28</v>
      </c>
      <c r="P149" s="84">
        <v>0.46</v>
      </c>
      <c r="Q149" s="82" t="s">
        <v>11</v>
      </c>
      <c r="R149" s="82" t="s">
        <v>10</v>
      </c>
      <c r="S149" s="82" t="s">
        <v>10</v>
      </c>
      <c r="T149" s="81" t="s">
        <v>89</v>
      </c>
      <c r="U149" s="81" t="s">
        <v>90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I987048</v>
      </c>
      <c r="AU149" s="11">
        <f t="shared" si="66"/>
        <v>28</v>
      </c>
      <c r="AV149" s="11">
        <f t="shared" si="67"/>
        <v>0.46</v>
      </c>
      <c r="AW149" s="11" t="str">
        <f t="shared" si="68"/>
        <v>2009/2</v>
      </c>
      <c r="AX149" s="11" t="str">
        <f t="shared" si="69"/>
        <v>2009/2 Contribuciones Seg. Social</v>
      </c>
      <c r="AY149" s="11">
        <f t="shared" si="71"/>
        <v>17.989999999999998</v>
      </c>
      <c r="AZ149" s="11">
        <f t="shared" si="70"/>
        <v>2.5569760978321292E-2</v>
      </c>
      <c r="BA149" s="11" t="str">
        <f t="shared" si="73"/>
        <v>I987048 28</v>
      </c>
      <c r="BB149" s="11">
        <f>IFERROR(IF(AW149="","",VLOOKUP(AW149,SUSS!R:S,2,FALSE)),AY149*SUSS!$M$2)</f>
        <v>2.1587999999999998</v>
      </c>
      <c r="BC149" s="11">
        <f t="shared" si="72"/>
        <v>5.5199999999999999E-2</v>
      </c>
    </row>
    <row r="150" spans="14:55" ht="20.100000000000001" customHeight="1" thickBot="1">
      <c r="N150" s="3" t="s">
        <v>75</v>
      </c>
      <c r="O150" s="81">
        <v>28</v>
      </c>
      <c r="P150" s="84">
        <v>5.0999999999999996</v>
      </c>
      <c r="Q150" s="82" t="s">
        <v>82</v>
      </c>
      <c r="R150" s="82" t="s">
        <v>10</v>
      </c>
      <c r="S150" s="82" t="s">
        <v>10</v>
      </c>
      <c r="T150" s="81" t="s">
        <v>91</v>
      </c>
      <c r="U150" s="81" t="s">
        <v>90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1">
        <v>28</v>
      </c>
      <c r="P151" s="85">
        <v>1325.92</v>
      </c>
      <c r="Q151" s="82" t="s">
        <v>84</v>
      </c>
      <c r="R151" s="82" t="s">
        <v>10</v>
      </c>
      <c r="S151" s="82" t="s">
        <v>10</v>
      </c>
      <c r="T151" s="81" t="s">
        <v>93</v>
      </c>
      <c r="U151" s="81" t="s">
        <v>90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1">
        <v>28</v>
      </c>
      <c r="P152" s="84">
        <v>757.94</v>
      </c>
      <c r="Q152" s="82" t="s">
        <v>85</v>
      </c>
      <c r="R152" s="82" t="s">
        <v>10</v>
      </c>
      <c r="S152" s="82" t="s">
        <v>10</v>
      </c>
      <c r="T152" s="81" t="s">
        <v>94</v>
      </c>
      <c r="U152" s="81" t="s">
        <v>90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1">
        <v>29</v>
      </c>
      <c r="P153" s="84">
        <v>0.47</v>
      </c>
      <c r="Q153" s="82" t="s">
        <v>11</v>
      </c>
      <c r="R153" s="82" t="s">
        <v>10</v>
      </c>
      <c r="S153" s="82" t="s">
        <v>10</v>
      </c>
      <c r="T153" s="81" t="s">
        <v>89</v>
      </c>
      <c r="U153" s="81" t="s">
        <v>90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>I987048</v>
      </c>
      <c r="AU153" s="11">
        <f t="shared" si="66"/>
        <v>29</v>
      </c>
      <c r="AV153" s="11">
        <f t="shared" si="67"/>
        <v>0.47</v>
      </c>
      <c r="AW153" s="11" t="str">
        <f t="shared" si="68"/>
        <v>2009/2</v>
      </c>
      <c r="AX153" s="11" t="str">
        <f t="shared" si="69"/>
        <v>2009/2 Contribuciones Seg. Social</v>
      </c>
      <c r="AY153" s="11">
        <f t="shared" si="71"/>
        <v>17.989999999999998</v>
      </c>
      <c r="AZ153" s="11">
        <f t="shared" si="70"/>
        <v>2.6125625347415232E-2</v>
      </c>
      <c r="BA153" s="11" t="str">
        <f t="shared" si="73"/>
        <v>I987048 29</v>
      </c>
      <c r="BB153" s="11">
        <f>IFERROR(IF(AW153="","",VLOOKUP(AW153,SUSS!R:S,2,FALSE)),AY153*SUSS!$M$2)</f>
        <v>2.1587999999999998</v>
      </c>
      <c r="BC153" s="11">
        <f t="shared" si="72"/>
        <v>5.6399999999999999E-2</v>
      </c>
    </row>
    <row r="154" spans="14:55" ht="20.100000000000001" customHeight="1" thickBot="1">
      <c r="N154" s="3" t="s">
        <v>75</v>
      </c>
      <c r="O154" s="81">
        <v>29</v>
      </c>
      <c r="P154" s="84">
        <v>0.38</v>
      </c>
      <c r="Q154" s="82" t="s">
        <v>87</v>
      </c>
      <c r="R154" s="82" t="s">
        <v>10</v>
      </c>
      <c r="S154" s="82" t="s">
        <v>10</v>
      </c>
      <c r="T154" s="81" t="s">
        <v>89</v>
      </c>
      <c r="U154" s="81" t="s">
        <v>90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1">
        <v>29</v>
      </c>
      <c r="P155" s="84">
        <v>5.18</v>
      </c>
      <c r="Q155" s="82" t="s">
        <v>82</v>
      </c>
      <c r="R155" s="82" t="s">
        <v>10</v>
      </c>
      <c r="S155" s="82" t="s">
        <v>10</v>
      </c>
      <c r="T155" s="81" t="s">
        <v>91</v>
      </c>
      <c r="U155" s="81" t="s">
        <v>90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1">
        <v>29</v>
      </c>
      <c r="P156" s="85">
        <v>1345.79</v>
      </c>
      <c r="Q156" s="82" t="s">
        <v>84</v>
      </c>
      <c r="R156" s="82" t="s">
        <v>10</v>
      </c>
      <c r="S156" s="82" t="s">
        <v>10</v>
      </c>
      <c r="T156" s="81" t="s">
        <v>93</v>
      </c>
      <c r="U156" s="81" t="s">
        <v>90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1">
        <v>29</v>
      </c>
      <c r="P157" s="84">
        <v>769.31</v>
      </c>
      <c r="Q157" s="82" t="s">
        <v>85</v>
      </c>
      <c r="R157" s="82" t="s">
        <v>10</v>
      </c>
      <c r="S157" s="82" t="s">
        <v>10</v>
      </c>
      <c r="T157" s="81" t="s">
        <v>94</v>
      </c>
      <c r="U157" s="81" t="s">
        <v>90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1">
        <v>30</v>
      </c>
      <c r="P158" s="84">
        <v>0.47</v>
      </c>
      <c r="Q158" s="82" t="s">
        <v>11</v>
      </c>
      <c r="R158" s="82" t="s">
        <v>10</v>
      </c>
      <c r="S158" s="82" t="s">
        <v>10</v>
      </c>
      <c r="T158" s="81" t="s">
        <v>89</v>
      </c>
      <c r="U158" s="81" t="s">
        <v>90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I987048</v>
      </c>
      <c r="AU158" s="11">
        <f t="shared" ref="AU158:AU221" si="87">IF($Q158=$AD$1,O158,"")</f>
        <v>30</v>
      </c>
      <c r="AV158" s="11">
        <f t="shared" ref="AV158:AV221" si="88">IF($Q158=$AD$1,P158,"")</f>
        <v>0.47</v>
      </c>
      <c r="AW158" s="11" t="str">
        <f t="shared" ref="AW158:AW221" si="89">IF($Q158=$AD$1,T158,"")</f>
        <v>2009/2</v>
      </c>
      <c r="AX158" s="11" t="str">
        <f t="shared" ref="AX158:AX221" si="90">IF(AW158&lt;&gt;"",AW158&amp;" "&amp;$AD$1,"")</f>
        <v>2009/2 Contribuciones Seg. Social</v>
      </c>
      <c r="AY158" s="11">
        <f t="shared" si="71"/>
        <v>17.989999999999998</v>
      </c>
      <c r="AZ158" s="11">
        <f t="shared" ref="AZ158:AZ221" si="91">IF(AY158="","",AV158/AY158)</f>
        <v>2.6125625347415232E-2</v>
      </c>
      <c r="BA158" s="11" t="str">
        <f t="shared" si="73"/>
        <v>I987048 30</v>
      </c>
      <c r="BB158" s="11">
        <f>IFERROR(IF(AW158="","",VLOOKUP(AW158,SUSS!R:S,2,FALSE)),AY158*SUSS!$M$2)</f>
        <v>2.1587999999999998</v>
      </c>
      <c r="BC158" s="11">
        <f t="shared" si="72"/>
        <v>5.6399999999999999E-2</v>
      </c>
    </row>
    <row r="159" spans="14:55" ht="20.100000000000001" customHeight="1" thickBot="1">
      <c r="N159" s="3" t="s">
        <v>75</v>
      </c>
      <c r="O159" s="81">
        <v>30</v>
      </c>
      <c r="P159" s="84">
        <v>0.38</v>
      </c>
      <c r="Q159" s="82" t="s">
        <v>87</v>
      </c>
      <c r="R159" s="82" t="s">
        <v>10</v>
      </c>
      <c r="S159" s="82" t="s">
        <v>10</v>
      </c>
      <c r="T159" s="81" t="s">
        <v>89</v>
      </c>
      <c r="U159" s="81" t="s">
        <v>90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1">
        <v>30</v>
      </c>
      <c r="P160" s="84">
        <v>5.26</v>
      </c>
      <c r="Q160" s="82" t="s">
        <v>82</v>
      </c>
      <c r="R160" s="82" t="s">
        <v>10</v>
      </c>
      <c r="S160" s="82" t="s">
        <v>10</v>
      </c>
      <c r="T160" s="81" t="s">
        <v>91</v>
      </c>
      <c r="U160" s="81" t="s">
        <v>90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1">
        <v>30</v>
      </c>
      <c r="P161" s="85">
        <v>1365.98</v>
      </c>
      <c r="Q161" s="82" t="s">
        <v>84</v>
      </c>
      <c r="R161" s="82" t="s">
        <v>10</v>
      </c>
      <c r="S161" s="82" t="s">
        <v>10</v>
      </c>
      <c r="T161" s="81" t="s">
        <v>93</v>
      </c>
      <c r="U161" s="81" t="s">
        <v>90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1">
        <v>30</v>
      </c>
      <c r="P162" s="84">
        <v>780.85</v>
      </c>
      <c r="Q162" s="82" t="s">
        <v>85</v>
      </c>
      <c r="R162" s="82" t="s">
        <v>10</v>
      </c>
      <c r="S162" s="82" t="s">
        <v>10</v>
      </c>
      <c r="T162" s="81" t="s">
        <v>94</v>
      </c>
      <c r="U162" s="81" t="s">
        <v>90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1">
        <v>31</v>
      </c>
      <c r="P163" s="84">
        <v>0.48</v>
      </c>
      <c r="Q163" s="82" t="s">
        <v>11</v>
      </c>
      <c r="R163" s="82" t="s">
        <v>10</v>
      </c>
      <c r="S163" s="82" t="s">
        <v>10</v>
      </c>
      <c r="T163" s="81" t="s">
        <v>89</v>
      </c>
      <c r="U163" s="81" t="s">
        <v>90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>I987048</v>
      </c>
      <c r="AU163" s="11">
        <f t="shared" si="87"/>
        <v>31</v>
      </c>
      <c r="AV163" s="11">
        <f t="shared" si="88"/>
        <v>0.48</v>
      </c>
      <c r="AW163" s="11" t="str">
        <f t="shared" si="89"/>
        <v>2009/2</v>
      </c>
      <c r="AX163" s="11" t="str">
        <f t="shared" si="90"/>
        <v>2009/2 Contribuciones Seg. Social</v>
      </c>
      <c r="AY163" s="11">
        <f t="shared" si="71"/>
        <v>17.989999999999998</v>
      </c>
      <c r="AZ163" s="11">
        <f t="shared" si="91"/>
        <v>2.6681489716509174E-2</v>
      </c>
      <c r="BA163" s="11" t="str">
        <f t="shared" si="73"/>
        <v>I987048 31</v>
      </c>
      <c r="BB163" s="11">
        <f>IFERROR(IF(AW163="","",VLOOKUP(AW163,SUSS!R:S,2,FALSE)),AY163*SUSS!$M$2)</f>
        <v>2.1587999999999998</v>
      </c>
      <c r="BC163" s="11">
        <f t="shared" si="72"/>
        <v>5.7599999999999998E-2</v>
      </c>
    </row>
    <row r="164" spans="14:55" ht="20.100000000000001" customHeight="1" thickBot="1">
      <c r="N164" s="3" t="s">
        <v>75</v>
      </c>
      <c r="O164" s="81">
        <v>31</v>
      </c>
      <c r="P164" s="84">
        <v>0.39</v>
      </c>
      <c r="Q164" s="82" t="s">
        <v>87</v>
      </c>
      <c r="R164" s="82" t="s">
        <v>10</v>
      </c>
      <c r="S164" s="82" t="s">
        <v>10</v>
      </c>
      <c r="T164" s="81" t="s">
        <v>89</v>
      </c>
      <c r="U164" s="81" t="s">
        <v>90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1">
        <v>31</v>
      </c>
      <c r="P165" s="84">
        <v>5.34</v>
      </c>
      <c r="Q165" s="82" t="s">
        <v>82</v>
      </c>
      <c r="R165" s="82" t="s">
        <v>10</v>
      </c>
      <c r="S165" s="82" t="s">
        <v>10</v>
      </c>
      <c r="T165" s="81" t="s">
        <v>91</v>
      </c>
      <c r="U165" s="81" t="s">
        <v>90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1">
        <v>31</v>
      </c>
      <c r="P166" s="85">
        <v>1386.47</v>
      </c>
      <c r="Q166" s="82" t="s">
        <v>84</v>
      </c>
      <c r="R166" s="82" t="s">
        <v>10</v>
      </c>
      <c r="S166" s="82" t="s">
        <v>10</v>
      </c>
      <c r="T166" s="81" t="s">
        <v>93</v>
      </c>
      <c r="U166" s="81" t="s">
        <v>90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1">
        <v>31</v>
      </c>
      <c r="P167" s="84">
        <v>792.57</v>
      </c>
      <c r="Q167" s="82" t="s">
        <v>85</v>
      </c>
      <c r="R167" s="82" t="s">
        <v>10</v>
      </c>
      <c r="S167" s="82" t="s">
        <v>10</v>
      </c>
      <c r="T167" s="81" t="s">
        <v>94</v>
      </c>
      <c r="U167" s="81" t="s">
        <v>90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1">
        <v>32</v>
      </c>
      <c r="P168" s="84">
        <v>0.49</v>
      </c>
      <c r="Q168" s="82" t="s">
        <v>11</v>
      </c>
      <c r="R168" s="82" t="s">
        <v>10</v>
      </c>
      <c r="S168" s="82" t="s">
        <v>10</v>
      </c>
      <c r="T168" s="81" t="s">
        <v>89</v>
      </c>
      <c r="U168" s="81" t="s">
        <v>90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>I987048</v>
      </c>
      <c r="AU168" s="11">
        <f t="shared" si="87"/>
        <v>32</v>
      </c>
      <c r="AV168" s="11">
        <f t="shared" si="88"/>
        <v>0.49</v>
      </c>
      <c r="AW168" s="11" t="str">
        <f t="shared" si="89"/>
        <v>2009/2</v>
      </c>
      <c r="AX168" s="11" t="str">
        <f t="shared" si="90"/>
        <v>2009/2 Contribuciones Seg. Social</v>
      </c>
      <c r="AY168" s="11">
        <f t="shared" si="71"/>
        <v>17.989999999999998</v>
      </c>
      <c r="AZ168" s="11">
        <f t="shared" si="91"/>
        <v>2.7237354085603113E-2</v>
      </c>
      <c r="BA168" s="11" t="str">
        <f t="shared" si="73"/>
        <v>I987048 32</v>
      </c>
      <c r="BB168" s="11">
        <f>IFERROR(IF(AW168="","",VLOOKUP(AW168,SUSS!R:S,2,FALSE)),AY168*SUSS!$M$2)</f>
        <v>2.1587999999999998</v>
      </c>
      <c r="BC168" s="11">
        <f t="shared" si="72"/>
        <v>5.8799999999999998E-2</v>
      </c>
    </row>
    <row r="169" spans="14:55" ht="20.100000000000001" customHeight="1" thickBot="1">
      <c r="N169" s="3" t="s">
        <v>75</v>
      </c>
      <c r="O169" s="81">
        <v>32</v>
      </c>
      <c r="P169" s="84">
        <v>0.4</v>
      </c>
      <c r="Q169" s="82" t="s">
        <v>87</v>
      </c>
      <c r="R169" s="82" t="s">
        <v>10</v>
      </c>
      <c r="S169" s="82" t="s">
        <v>10</v>
      </c>
      <c r="T169" s="81" t="s">
        <v>89</v>
      </c>
      <c r="U169" s="81" t="s">
        <v>90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1">
        <v>32</v>
      </c>
      <c r="P170" s="84">
        <v>5.42</v>
      </c>
      <c r="Q170" s="82" t="s">
        <v>82</v>
      </c>
      <c r="R170" s="82" t="s">
        <v>10</v>
      </c>
      <c r="S170" s="82" t="s">
        <v>10</v>
      </c>
      <c r="T170" s="81" t="s">
        <v>91</v>
      </c>
      <c r="U170" s="81" t="s">
        <v>90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1">
        <v>32</v>
      </c>
      <c r="P171" s="85">
        <v>1407.27</v>
      </c>
      <c r="Q171" s="82" t="s">
        <v>84</v>
      </c>
      <c r="R171" s="82" t="s">
        <v>10</v>
      </c>
      <c r="S171" s="82" t="s">
        <v>10</v>
      </c>
      <c r="T171" s="81" t="s">
        <v>93</v>
      </c>
      <c r="U171" s="81" t="s">
        <v>90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1">
        <v>32</v>
      </c>
      <c r="P172" s="84">
        <v>804.45</v>
      </c>
      <c r="Q172" s="82" t="s">
        <v>85</v>
      </c>
      <c r="R172" s="82" t="s">
        <v>10</v>
      </c>
      <c r="S172" s="82" t="s">
        <v>10</v>
      </c>
      <c r="T172" s="81" t="s">
        <v>94</v>
      </c>
      <c r="U172" s="81" t="s">
        <v>90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1">
        <v>33</v>
      </c>
      <c r="P173" s="84">
        <v>0.5</v>
      </c>
      <c r="Q173" s="82" t="s">
        <v>11</v>
      </c>
      <c r="R173" s="82" t="s">
        <v>10</v>
      </c>
      <c r="S173" s="82" t="s">
        <v>10</v>
      </c>
      <c r="T173" s="81" t="s">
        <v>89</v>
      </c>
      <c r="U173" s="81" t="s">
        <v>90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>I987048</v>
      </c>
      <c r="AU173" s="11">
        <f t="shared" si="87"/>
        <v>33</v>
      </c>
      <c r="AV173" s="11">
        <f t="shared" si="88"/>
        <v>0.5</v>
      </c>
      <c r="AW173" s="11" t="str">
        <f t="shared" si="89"/>
        <v>2009/2</v>
      </c>
      <c r="AX173" s="11" t="str">
        <f t="shared" si="90"/>
        <v>2009/2 Contribuciones Seg. Social</v>
      </c>
      <c r="AY173" s="11">
        <f t="shared" si="71"/>
        <v>17.989999999999998</v>
      </c>
      <c r="AZ173" s="11">
        <f t="shared" si="91"/>
        <v>2.7793218454697056E-2</v>
      </c>
      <c r="BA173" s="11" t="str">
        <f t="shared" si="73"/>
        <v>I987048 33</v>
      </c>
      <c r="BB173" s="11">
        <f>IFERROR(IF(AW173="","",VLOOKUP(AW173,SUSS!R:S,2,FALSE)),AY173*SUSS!$M$2)</f>
        <v>2.1587999999999998</v>
      </c>
      <c r="BC173" s="11">
        <f t="shared" si="72"/>
        <v>0.06</v>
      </c>
    </row>
    <row r="174" spans="14:55" ht="20.100000000000001" customHeight="1" thickBot="1">
      <c r="N174" s="3" t="s">
        <v>75</v>
      </c>
      <c r="O174" s="81">
        <v>33</v>
      </c>
      <c r="P174" s="84">
        <v>0.4</v>
      </c>
      <c r="Q174" s="82" t="s">
        <v>87</v>
      </c>
      <c r="R174" s="82" t="s">
        <v>10</v>
      </c>
      <c r="S174" s="82" t="s">
        <v>10</v>
      </c>
      <c r="T174" s="81" t="s">
        <v>89</v>
      </c>
      <c r="U174" s="81" t="s">
        <v>90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1">
        <v>33</v>
      </c>
      <c r="P175" s="84">
        <v>5.5</v>
      </c>
      <c r="Q175" s="82" t="s">
        <v>82</v>
      </c>
      <c r="R175" s="82" t="s">
        <v>10</v>
      </c>
      <c r="S175" s="82" t="s">
        <v>10</v>
      </c>
      <c r="T175" s="81" t="s">
        <v>91</v>
      </c>
      <c r="U175" s="81" t="s">
        <v>90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1">
        <v>33</v>
      </c>
      <c r="P176" s="85">
        <v>1428.38</v>
      </c>
      <c r="Q176" s="82" t="s">
        <v>84</v>
      </c>
      <c r="R176" s="82" t="s">
        <v>10</v>
      </c>
      <c r="S176" s="82" t="s">
        <v>10</v>
      </c>
      <c r="T176" s="81" t="s">
        <v>93</v>
      </c>
      <c r="U176" s="81" t="s">
        <v>90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1">
        <v>33</v>
      </c>
      <c r="P177" s="84">
        <v>816.52</v>
      </c>
      <c r="Q177" s="82" t="s">
        <v>85</v>
      </c>
      <c r="R177" s="82" t="s">
        <v>10</v>
      </c>
      <c r="S177" s="82" t="s">
        <v>10</v>
      </c>
      <c r="T177" s="81" t="s">
        <v>94</v>
      </c>
      <c r="U177" s="81" t="s">
        <v>90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1">
        <v>34</v>
      </c>
      <c r="P178" s="84">
        <v>0.5</v>
      </c>
      <c r="Q178" s="82" t="s">
        <v>11</v>
      </c>
      <c r="R178" s="82" t="s">
        <v>10</v>
      </c>
      <c r="S178" s="82" t="s">
        <v>10</v>
      </c>
      <c r="T178" s="81" t="s">
        <v>89</v>
      </c>
      <c r="U178" s="81" t="s">
        <v>90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>I987048</v>
      </c>
      <c r="AU178" s="11">
        <f t="shared" si="87"/>
        <v>34</v>
      </c>
      <c r="AV178" s="11">
        <f t="shared" si="88"/>
        <v>0.5</v>
      </c>
      <c r="AW178" s="11" t="str">
        <f t="shared" si="89"/>
        <v>2009/2</v>
      </c>
      <c r="AX178" s="11" t="str">
        <f t="shared" si="90"/>
        <v>2009/2 Contribuciones Seg. Social</v>
      </c>
      <c r="AY178" s="11">
        <f t="shared" si="71"/>
        <v>17.989999999999998</v>
      </c>
      <c r="AZ178" s="11">
        <f t="shared" si="91"/>
        <v>2.7793218454697056E-2</v>
      </c>
      <c r="BA178" s="11" t="str">
        <f t="shared" si="73"/>
        <v>I987048 34</v>
      </c>
      <c r="BB178" s="11">
        <f>IFERROR(IF(AW178="","",VLOOKUP(AW178,SUSS!R:S,2,FALSE)),AY178*SUSS!$M$2)</f>
        <v>2.1587999999999998</v>
      </c>
      <c r="BC178" s="11">
        <f t="shared" si="72"/>
        <v>0.06</v>
      </c>
    </row>
    <row r="179" spans="14:55" ht="20.100000000000001" customHeight="1" thickBot="1">
      <c r="N179" s="3" t="s">
        <v>75</v>
      </c>
      <c r="O179" s="81">
        <v>34</v>
      </c>
      <c r="P179" s="84">
        <v>0.41</v>
      </c>
      <c r="Q179" s="82" t="s">
        <v>87</v>
      </c>
      <c r="R179" s="82" t="s">
        <v>10</v>
      </c>
      <c r="S179" s="82" t="s">
        <v>10</v>
      </c>
      <c r="T179" s="81" t="s">
        <v>89</v>
      </c>
      <c r="U179" s="81" t="s">
        <v>90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1">
        <v>34</v>
      </c>
      <c r="P180" s="84">
        <v>5.58</v>
      </c>
      <c r="Q180" s="82" t="s">
        <v>82</v>
      </c>
      <c r="R180" s="82" t="s">
        <v>10</v>
      </c>
      <c r="S180" s="82" t="s">
        <v>10</v>
      </c>
      <c r="T180" s="81" t="s">
        <v>91</v>
      </c>
      <c r="U180" s="81" t="s">
        <v>90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1">
        <v>34</v>
      </c>
      <c r="P181" s="85">
        <v>1449.79</v>
      </c>
      <c r="Q181" s="82" t="s">
        <v>84</v>
      </c>
      <c r="R181" s="82" t="s">
        <v>10</v>
      </c>
      <c r="S181" s="82" t="s">
        <v>10</v>
      </c>
      <c r="T181" s="81" t="s">
        <v>93</v>
      </c>
      <c r="U181" s="81" t="s">
        <v>90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1">
        <v>34</v>
      </c>
      <c r="P182" s="84">
        <v>828.77</v>
      </c>
      <c r="Q182" s="82" t="s">
        <v>85</v>
      </c>
      <c r="R182" s="82" t="s">
        <v>10</v>
      </c>
      <c r="S182" s="82" t="s">
        <v>10</v>
      </c>
      <c r="T182" s="81" t="s">
        <v>94</v>
      </c>
      <c r="U182" s="81" t="s">
        <v>90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1">
        <v>35</v>
      </c>
      <c r="P183" s="84">
        <v>0.51</v>
      </c>
      <c r="Q183" s="82" t="s">
        <v>11</v>
      </c>
      <c r="R183" s="82" t="s">
        <v>10</v>
      </c>
      <c r="S183" s="82" t="s">
        <v>10</v>
      </c>
      <c r="T183" s="81" t="s">
        <v>89</v>
      </c>
      <c r="U183" s="81" t="s">
        <v>90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>I987048</v>
      </c>
      <c r="AU183" s="11">
        <f t="shared" si="87"/>
        <v>35</v>
      </c>
      <c r="AV183" s="11">
        <f t="shared" si="88"/>
        <v>0.51</v>
      </c>
      <c r="AW183" s="11" t="str">
        <f t="shared" si="89"/>
        <v>2009/2</v>
      </c>
      <c r="AX183" s="11" t="str">
        <f t="shared" si="90"/>
        <v>2009/2 Contribuciones Seg. Social</v>
      </c>
      <c r="AY183" s="11">
        <f t="shared" si="71"/>
        <v>17.989999999999998</v>
      </c>
      <c r="AZ183" s="11">
        <f t="shared" si="91"/>
        <v>2.8349082823790998E-2</v>
      </c>
      <c r="BA183" s="11" t="str">
        <f t="shared" si="73"/>
        <v>I987048 35</v>
      </c>
      <c r="BB183" s="11">
        <f>IFERROR(IF(AW183="","",VLOOKUP(AW183,SUSS!R:S,2,FALSE)),AY183*SUSS!$M$2)</f>
        <v>2.1587999999999998</v>
      </c>
      <c r="BC183" s="11">
        <f t="shared" si="72"/>
        <v>6.1200000000000004E-2</v>
      </c>
    </row>
    <row r="184" spans="14:55" ht="20.100000000000001" customHeight="1" thickBot="1">
      <c r="N184" s="3" t="s">
        <v>75</v>
      </c>
      <c r="O184" s="81">
        <v>35</v>
      </c>
      <c r="P184" s="84">
        <v>0.41</v>
      </c>
      <c r="Q184" s="82" t="s">
        <v>87</v>
      </c>
      <c r="R184" s="82" t="s">
        <v>10</v>
      </c>
      <c r="S184" s="82" t="s">
        <v>10</v>
      </c>
      <c r="T184" s="81" t="s">
        <v>89</v>
      </c>
      <c r="U184" s="81" t="s">
        <v>90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1">
        <v>35</v>
      </c>
      <c r="P185" s="84">
        <v>5.67</v>
      </c>
      <c r="Q185" s="82" t="s">
        <v>82</v>
      </c>
      <c r="R185" s="82" t="s">
        <v>10</v>
      </c>
      <c r="S185" s="82" t="s">
        <v>10</v>
      </c>
      <c r="T185" s="81" t="s">
        <v>91</v>
      </c>
      <c r="U185" s="81" t="s">
        <v>90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1">
        <v>35</v>
      </c>
      <c r="P186" s="85">
        <v>1471.55</v>
      </c>
      <c r="Q186" s="82" t="s">
        <v>84</v>
      </c>
      <c r="R186" s="82" t="s">
        <v>10</v>
      </c>
      <c r="S186" s="82" t="s">
        <v>10</v>
      </c>
      <c r="T186" s="81" t="s">
        <v>93</v>
      </c>
      <c r="U186" s="81" t="s">
        <v>90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1">
        <v>35</v>
      </c>
      <c r="P187" s="84">
        <v>841.2</v>
      </c>
      <c r="Q187" s="82" t="s">
        <v>85</v>
      </c>
      <c r="R187" s="82" t="s">
        <v>10</v>
      </c>
      <c r="S187" s="82" t="s">
        <v>10</v>
      </c>
      <c r="T187" s="81" t="s">
        <v>94</v>
      </c>
      <c r="U187" s="81" t="s">
        <v>90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1">
        <v>36</v>
      </c>
      <c r="P188" s="84">
        <v>0.52</v>
      </c>
      <c r="Q188" s="82" t="s">
        <v>11</v>
      </c>
      <c r="R188" s="82" t="s">
        <v>10</v>
      </c>
      <c r="S188" s="82" t="s">
        <v>10</v>
      </c>
      <c r="T188" s="81" t="s">
        <v>89</v>
      </c>
      <c r="U188" s="81" t="s">
        <v>90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>I987048</v>
      </c>
      <c r="AU188" s="11">
        <f t="shared" si="87"/>
        <v>36</v>
      </c>
      <c r="AV188" s="11">
        <f t="shared" si="88"/>
        <v>0.52</v>
      </c>
      <c r="AW188" s="11" t="str">
        <f t="shared" si="89"/>
        <v>2009/2</v>
      </c>
      <c r="AX188" s="11" t="str">
        <f t="shared" si="90"/>
        <v>2009/2 Contribuciones Seg. Social</v>
      </c>
      <c r="AY188" s="11">
        <f t="shared" si="71"/>
        <v>17.989999999999998</v>
      </c>
      <c r="AZ188" s="11">
        <f t="shared" si="91"/>
        <v>2.8904947192884941E-2</v>
      </c>
      <c r="BA188" s="11" t="str">
        <f t="shared" si="73"/>
        <v>I987048 36</v>
      </c>
      <c r="BB188" s="11">
        <f>IFERROR(IF(AW188="","",VLOOKUP(AW188,SUSS!R:S,2,FALSE)),AY188*SUSS!$M$2)</f>
        <v>2.1587999999999998</v>
      </c>
      <c r="BC188" s="11">
        <f t="shared" si="72"/>
        <v>6.2400000000000004E-2</v>
      </c>
    </row>
    <row r="189" spans="14:55" ht="20.100000000000001" customHeight="1" thickBot="1">
      <c r="N189" s="3" t="s">
        <v>75</v>
      </c>
      <c r="O189" s="81">
        <v>36</v>
      </c>
      <c r="P189" s="84">
        <v>0.42</v>
      </c>
      <c r="Q189" s="82" t="s">
        <v>87</v>
      </c>
      <c r="R189" s="82" t="s">
        <v>10</v>
      </c>
      <c r="S189" s="82" t="s">
        <v>10</v>
      </c>
      <c r="T189" s="81" t="s">
        <v>89</v>
      </c>
      <c r="U189" s="81" t="s">
        <v>90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1">
        <v>36</v>
      </c>
      <c r="P190" s="84">
        <v>5.75</v>
      </c>
      <c r="Q190" s="82" t="s">
        <v>82</v>
      </c>
      <c r="R190" s="82" t="s">
        <v>10</v>
      </c>
      <c r="S190" s="82" t="s">
        <v>10</v>
      </c>
      <c r="T190" s="81" t="s">
        <v>91</v>
      </c>
      <c r="U190" s="81" t="s">
        <v>90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1">
        <v>36</v>
      </c>
      <c r="P191" s="85">
        <v>1493.62</v>
      </c>
      <c r="Q191" s="82" t="s">
        <v>84</v>
      </c>
      <c r="R191" s="82" t="s">
        <v>10</v>
      </c>
      <c r="S191" s="82" t="s">
        <v>10</v>
      </c>
      <c r="T191" s="81" t="s">
        <v>93</v>
      </c>
      <c r="U191" s="81" t="s">
        <v>90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1">
        <v>36</v>
      </c>
      <c r="P192" s="84">
        <v>853.82</v>
      </c>
      <c r="Q192" s="82" t="s">
        <v>85</v>
      </c>
      <c r="R192" s="82" t="s">
        <v>10</v>
      </c>
      <c r="S192" s="82" t="s">
        <v>10</v>
      </c>
      <c r="T192" s="81" t="s">
        <v>94</v>
      </c>
      <c r="U192" s="81" t="s">
        <v>90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1">
        <v>37</v>
      </c>
      <c r="P193" s="84">
        <v>0.53</v>
      </c>
      <c r="Q193" s="82" t="s">
        <v>11</v>
      </c>
      <c r="R193" s="82" t="s">
        <v>10</v>
      </c>
      <c r="S193" s="82" t="s">
        <v>10</v>
      </c>
      <c r="T193" s="81" t="s">
        <v>89</v>
      </c>
      <c r="U193" s="81" t="s">
        <v>90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>I987048</v>
      </c>
      <c r="AU193" s="11">
        <f t="shared" si="87"/>
        <v>37</v>
      </c>
      <c r="AV193" s="11">
        <f t="shared" si="88"/>
        <v>0.53</v>
      </c>
      <c r="AW193" s="11" t="str">
        <f t="shared" si="89"/>
        <v>2009/2</v>
      </c>
      <c r="AX193" s="11" t="str">
        <f t="shared" si="90"/>
        <v>2009/2 Contribuciones Seg. Social</v>
      </c>
      <c r="AY193" s="11">
        <f t="shared" si="71"/>
        <v>17.989999999999998</v>
      </c>
      <c r="AZ193" s="11">
        <f t="shared" si="91"/>
        <v>2.946081156197888E-2</v>
      </c>
      <c r="BA193" s="11" t="str">
        <f t="shared" si="73"/>
        <v>I987048 37</v>
      </c>
      <c r="BB193" s="11">
        <f>IFERROR(IF(AW193="","",VLOOKUP(AW193,SUSS!R:S,2,FALSE)),AY193*SUSS!$M$2)</f>
        <v>2.1587999999999998</v>
      </c>
      <c r="BC193" s="11">
        <f t="shared" si="72"/>
        <v>6.3600000000000004E-2</v>
      </c>
    </row>
    <row r="194" spans="14:55" ht="20.100000000000001" customHeight="1" thickBot="1">
      <c r="N194" s="3" t="s">
        <v>75</v>
      </c>
      <c r="O194" s="81">
        <v>37</v>
      </c>
      <c r="P194" s="84">
        <v>0.43</v>
      </c>
      <c r="Q194" s="82" t="s">
        <v>87</v>
      </c>
      <c r="R194" s="82" t="s">
        <v>10</v>
      </c>
      <c r="S194" s="82" t="s">
        <v>10</v>
      </c>
      <c r="T194" s="81" t="s">
        <v>89</v>
      </c>
      <c r="U194" s="81" t="s">
        <v>90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1">
        <v>37</v>
      </c>
      <c r="P195" s="84">
        <v>5.84</v>
      </c>
      <c r="Q195" s="82" t="s">
        <v>82</v>
      </c>
      <c r="R195" s="82" t="s">
        <v>10</v>
      </c>
      <c r="S195" s="82" t="s">
        <v>10</v>
      </c>
      <c r="T195" s="81" t="s">
        <v>91</v>
      </c>
      <c r="U195" s="81" t="s">
        <v>90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1">
        <v>37</v>
      </c>
      <c r="P196" s="85">
        <v>1516.01</v>
      </c>
      <c r="Q196" s="82" t="s">
        <v>84</v>
      </c>
      <c r="R196" s="82" t="s">
        <v>10</v>
      </c>
      <c r="S196" s="82" t="s">
        <v>10</v>
      </c>
      <c r="T196" s="81" t="s">
        <v>93</v>
      </c>
      <c r="U196" s="81" t="s">
        <v>90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1">
        <v>37</v>
      </c>
      <c r="P197" s="84">
        <v>866.62</v>
      </c>
      <c r="Q197" s="82" t="s">
        <v>85</v>
      </c>
      <c r="R197" s="82" t="s">
        <v>10</v>
      </c>
      <c r="S197" s="82" t="s">
        <v>10</v>
      </c>
      <c r="T197" s="81" t="s">
        <v>94</v>
      </c>
      <c r="U197" s="81" t="s">
        <v>90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1">
        <v>38</v>
      </c>
      <c r="P198" s="84">
        <v>0.53</v>
      </c>
      <c r="Q198" s="82" t="s">
        <v>11</v>
      </c>
      <c r="R198" s="82" t="s">
        <v>10</v>
      </c>
      <c r="S198" s="82" t="s">
        <v>10</v>
      </c>
      <c r="T198" s="81" t="s">
        <v>89</v>
      </c>
      <c r="U198" s="81" t="s">
        <v>90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>I987048</v>
      </c>
      <c r="AU198" s="11">
        <f t="shared" si="87"/>
        <v>38</v>
      </c>
      <c r="AV198" s="11">
        <f t="shared" si="88"/>
        <v>0.53</v>
      </c>
      <c r="AW198" s="11" t="str">
        <f t="shared" si="89"/>
        <v>2009/2</v>
      </c>
      <c r="AX198" s="11" t="str">
        <f t="shared" si="90"/>
        <v>2009/2 Contribuciones Seg. Social</v>
      </c>
      <c r="AY198" s="11">
        <f t="shared" si="92"/>
        <v>17.989999999999998</v>
      </c>
      <c r="AZ198" s="11">
        <f t="shared" si="91"/>
        <v>2.946081156197888E-2</v>
      </c>
      <c r="BA198" s="11" t="str">
        <f t="shared" si="73"/>
        <v>I987048 38</v>
      </c>
      <c r="BB198" s="11">
        <f>IFERROR(IF(AW198="","",VLOOKUP(AW198,SUSS!R:S,2,FALSE)),AY198*SUSS!$M$2)</f>
        <v>2.1587999999999998</v>
      </c>
      <c r="BC198" s="11">
        <f t="shared" si="93"/>
        <v>6.3600000000000004E-2</v>
      </c>
    </row>
    <row r="199" spans="14:55" ht="20.100000000000001" customHeight="1" thickBot="1">
      <c r="N199" s="3" t="s">
        <v>75</v>
      </c>
      <c r="O199" s="81">
        <v>38</v>
      </c>
      <c r="P199" s="84">
        <v>0.43</v>
      </c>
      <c r="Q199" s="82" t="s">
        <v>87</v>
      </c>
      <c r="R199" s="82" t="s">
        <v>10</v>
      </c>
      <c r="S199" s="82" t="s">
        <v>10</v>
      </c>
      <c r="T199" s="81" t="s">
        <v>89</v>
      </c>
      <c r="U199" s="81" t="s">
        <v>90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1">
        <v>38</v>
      </c>
      <c r="P200" s="84">
        <v>5.92</v>
      </c>
      <c r="Q200" s="82" t="s">
        <v>82</v>
      </c>
      <c r="R200" s="82" t="s">
        <v>10</v>
      </c>
      <c r="S200" s="82" t="s">
        <v>10</v>
      </c>
      <c r="T200" s="81" t="s">
        <v>91</v>
      </c>
      <c r="U200" s="81" t="s">
        <v>90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1">
        <v>38</v>
      </c>
      <c r="P201" s="85">
        <v>1538.77</v>
      </c>
      <c r="Q201" s="82" t="s">
        <v>84</v>
      </c>
      <c r="R201" s="82" t="s">
        <v>10</v>
      </c>
      <c r="S201" s="82" t="s">
        <v>10</v>
      </c>
      <c r="T201" s="81" t="s">
        <v>93</v>
      </c>
      <c r="U201" s="81" t="s">
        <v>90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1">
        <v>38</v>
      </c>
      <c r="P202" s="84">
        <v>279.66000000000003</v>
      </c>
      <c r="Q202" s="82" t="s">
        <v>85</v>
      </c>
      <c r="R202" s="82" t="s">
        <v>10</v>
      </c>
      <c r="S202" s="82" t="s">
        <v>10</v>
      </c>
      <c r="T202" s="81" t="s">
        <v>94</v>
      </c>
      <c r="U202" s="81" t="s">
        <v>90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1">
        <v>38</v>
      </c>
      <c r="P203" s="84">
        <v>599.96</v>
      </c>
      <c r="Q203" s="82" t="s">
        <v>85</v>
      </c>
      <c r="R203" s="82" t="s">
        <v>10</v>
      </c>
      <c r="S203" s="82" t="s">
        <v>83</v>
      </c>
      <c r="T203" s="81" t="s">
        <v>94</v>
      </c>
      <c r="U203" s="81" t="s">
        <v>90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1">
        <v>39</v>
      </c>
      <c r="P204" s="84">
        <v>0.54</v>
      </c>
      <c r="Q204" s="82" t="s">
        <v>11</v>
      </c>
      <c r="R204" s="82" t="s">
        <v>10</v>
      </c>
      <c r="S204" s="82" t="s">
        <v>10</v>
      </c>
      <c r="T204" s="81" t="s">
        <v>89</v>
      </c>
      <c r="U204" s="81" t="s">
        <v>90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>I987048</v>
      </c>
      <c r="AU204" s="11">
        <f t="shared" si="87"/>
        <v>39</v>
      </c>
      <c r="AV204" s="11">
        <f t="shared" si="88"/>
        <v>0.54</v>
      </c>
      <c r="AW204" s="11" t="str">
        <f t="shared" si="89"/>
        <v>2009/2</v>
      </c>
      <c r="AX204" s="11" t="str">
        <f t="shared" si="90"/>
        <v>2009/2 Contribuciones Seg. Social</v>
      </c>
      <c r="AY204" s="11">
        <f t="shared" si="92"/>
        <v>17.989999999999998</v>
      </c>
      <c r="AZ204" s="11">
        <f t="shared" si="91"/>
        <v>3.0016675931072823E-2</v>
      </c>
      <c r="BA204" s="11" t="str">
        <f t="shared" si="94"/>
        <v>I987048 39</v>
      </c>
      <c r="BB204" s="11">
        <f>IFERROR(IF(AW204="","",VLOOKUP(AW204,SUSS!R:S,2,FALSE)),AY204*SUSS!$M$2)</f>
        <v>2.1587999999999998</v>
      </c>
      <c r="BC204" s="11">
        <f t="shared" si="93"/>
        <v>6.480000000000001E-2</v>
      </c>
    </row>
    <row r="205" spans="14:55" ht="20.100000000000001" customHeight="1" thickBot="1">
      <c r="N205" s="3" t="s">
        <v>75</v>
      </c>
      <c r="O205" s="81">
        <v>39</v>
      </c>
      <c r="P205" s="84">
        <v>0.44</v>
      </c>
      <c r="Q205" s="82" t="s">
        <v>87</v>
      </c>
      <c r="R205" s="82" t="s">
        <v>10</v>
      </c>
      <c r="S205" s="82" t="s">
        <v>10</v>
      </c>
      <c r="T205" s="81" t="s">
        <v>89</v>
      </c>
      <c r="U205" s="81" t="s">
        <v>90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1">
        <v>39</v>
      </c>
      <c r="P206" s="84">
        <v>6.01</v>
      </c>
      <c r="Q206" s="82" t="s">
        <v>82</v>
      </c>
      <c r="R206" s="82" t="s">
        <v>10</v>
      </c>
      <c r="S206" s="82" t="s">
        <v>10</v>
      </c>
      <c r="T206" s="81" t="s">
        <v>91</v>
      </c>
      <c r="U206" s="81" t="s">
        <v>90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1">
        <v>39</v>
      </c>
      <c r="P207" s="85">
        <v>1561.85</v>
      </c>
      <c r="Q207" s="82" t="s">
        <v>84</v>
      </c>
      <c r="R207" s="82" t="s">
        <v>10</v>
      </c>
      <c r="S207" s="82" t="s">
        <v>10</v>
      </c>
      <c r="T207" s="81" t="s">
        <v>93</v>
      </c>
      <c r="U207" s="81" t="s">
        <v>90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1">
        <v>39</v>
      </c>
      <c r="P208" s="84">
        <v>892.82</v>
      </c>
      <c r="Q208" s="82" t="s">
        <v>85</v>
      </c>
      <c r="R208" s="82" t="s">
        <v>10</v>
      </c>
      <c r="S208" s="82" t="s">
        <v>83</v>
      </c>
      <c r="T208" s="81" t="s">
        <v>94</v>
      </c>
      <c r="U208" s="81" t="s">
        <v>90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1">
        <v>40</v>
      </c>
      <c r="P209" s="84">
        <v>0.26</v>
      </c>
      <c r="Q209" s="82" t="s">
        <v>87</v>
      </c>
      <c r="R209" s="82" t="s">
        <v>10</v>
      </c>
      <c r="S209" s="82" t="s">
        <v>10</v>
      </c>
      <c r="T209" s="81" t="s">
        <v>89</v>
      </c>
      <c r="U209" s="81" t="s">
        <v>90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1">
        <v>40</v>
      </c>
      <c r="P210" s="84">
        <v>0.28999999999999998</v>
      </c>
      <c r="Q210" s="82" t="s">
        <v>11</v>
      </c>
      <c r="R210" s="82" t="s">
        <v>10</v>
      </c>
      <c r="S210" s="82" t="s">
        <v>10</v>
      </c>
      <c r="T210" s="81" t="s">
        <v>89</v>
      </c>
      <c r="U210" s="81" t="s">
        <v>90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>I987048</v>
      </c>
      <c r="AU210" s="11">
        <f t="shared" si="87"/>
        <v>40</v>
      </c>
      <c r="AV210" s="11">
        <f t="shared" si="88"/>
        <v>0.28999999999999998</v>
      </c>
      <c r="AW210" s="11" t="str">
        <f t="shared" si="89"/>
        <v>2009/2</v>
      </c>
      <c r="AX210" s="11" t="str">
        <f t="shared" si="90"/>
        <v>2009/2 Contribuciones Seg. Social</v>
      </c>
      <c r="AY210" s="11">
        <f t="shared" si="92"/>
        <v>17.989999999999998</v>
      </c>
      <c r="AZ210" s="11">
        <f t="shared" si="91"/>
        <v>1.6120066703724293E-2</v>
      </c>
      <c r="BA210" s="11" t="str">
        <f t="shared" si="94"/>
        <v>I987048 40</v>
      </c>
      <c r="BB210" s="11">
        <f>IFERROR(IF(AW210="","",VLOOKUP(AW210,SUSS!R:S,2,FALSE)),AY210*SUSS!$M$2)</f>
        <v>2.1587999999999998</v>
      </c>
      <c r="BC210" s="11">
        <f t="shared" si="93"/>
        <v>3.4799999999999998E-2</v>
      </c>
    </row>
    <row r="211" spans="14:55" ht="20.100000000000001" customHeight="1" thickBot="1">
      <c r="N211" s="3" t="s">
        <v>75</v>
      </c>
      <c r="O211" s="81">
        <v>40</v>
      </c>
      <c r="P211" s="84">
        <v>0.26</v>
      </c>
      <c r="Q211" s="82" t="s">
        <v>11</v>
      </c>
      <c r="R211" s="82" t="s">
        <v>10</v>
      </c>
      <c r="S211" s="82" t="s">
        <v>83</v>
      </c>
      <c r="T211" s="81" t="s">
        <v>89</v>
      </c>
      <c r="U211" s="81" t="s">
        <v>90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>I987048</v>
      </c>
      <c r="AU211" s="11">
        <f t="shared" si="87"/>
        <v>40</v>
      </c>
      <c r="AV211" s="11">
        <f t="shared" si="88"/>
        <v>0.26</v>
      </c>
      <c r="AW211" s="11" t="str">
        <f t="shared" si="89"/>
        <v>2009/2</v>
      </c>
      <c r="AX211" s="11" t="str">
        <f t="shared" si="90"/>
        <v>2009/2 Contribuciones Seg. Social</v>
      </c>
      <c r="AY211" s="11">
        <f t="shared" si="92"/>
        <v>17.989999999999998</v>
      </c>
      <c r="AZ211" s="11">
        <f t="shared" si="91"/>
        <v>1.445247359644247E-2</v>
      </c>
      <c r="BA211" s="11" t="str">
        <f t="shared" si="94"/>
        <v>I987048 40</v>
      </c>
      <c r="BB211" s="11">
        <f>IFERROR(IF(AW211="","",VLOOKUP(AW211,SUSS!R:S,2,FALSE)),AY211*SUSS!$M$2)</f>
        <v>2.1587999999999998</v>
      </c>
      <c r="BC211" s="11">
        <f t="shared" si="93"/>
        <v>3.1200000000000002E-2</v>
      </c>
    </row>
    <row r="212" spans="14:55" ht="20.100000000000001" customHeight="1" thickBot="1">
      <c r="N212" s="3" t="s">
        <v>75</v>
      </c>
      <c r="O212" s="81">
        <v>40</v>
      </c>
      <c r="P212" s="84">
        <v>0.19</v>
      </c>
      <c r="Q212" s="82" t="s">
        <v>87</v>
      </c>
      <c r="R212" s="82" t="s">
        <v>10</v>
      </c>
      <c r="S212" s="82" t="s">
        <v>83</v>
      </c>
      <c r="T212" s="81" t="s">
        <v>89</v>
      </c>
      <c r="U212" s="81" t="s">
        <v>90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1">
        <v>40</v>
      </c>
      <c r="P213" s="84">
        <v>6.1</v>
      </c>
      <c r="Q213" s="82" t="s">
        <v>82</v>
      </c>
      <c r="R213" s="82" t="s">
        <v>10</v>
      </c>
      <c r="S213" s="82" t="s">
        <v>10</v>
      </c>
      <c r="T213" s="81" t="s">
        <v>91</v>
      </c>
      <c r="U213" s="81" t="s">
        <v>90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1">
        <v>40</v>
      </c>
      <c r="P214" s="85">
        <v>1585.28</v>
      </c>
      <c r="Q214" s="82" t="s">
        <v>84</v>
      </c>
      <c r="R214" s="82" t="s">
        <v>10</v>
      </c>
      <c r="S214" s="82" t="s">
        <v>10</v>
      </c>
      <c r="T214" s="81" t="s">
        <v>93</v>
      </c>
      <c r="U214" s="81" t="s">
        <v>90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1">
        <v>40</v>
      </c>
      <c r="P215" s="84">
        <v>906.21</v>
      </c>
      <c r="Q215" s="82" t="s">
        <v>85</v>
      </c>
      <c r="R215" s="82" t="s">
        <v>10</v>
      </c>
      <c r="S215" s="82" t="s">
        <v>83</v>
      </c>
      <c r="T215" s="81" t="s">
        <v>94</v>
      </c>
      <c r="U215" s="81" t="s">
        <v>90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1">
        <v>41</v>
      </c>
      <c r="P216" s="84">
        <v>0.56000000000000005</v>
      </c>
      <c r="Q216" s="82" t="s">
        <v>11</v>
      </c>
      <c r="R216" s="82" t="s">
        <v>10</v>
      </c>
      <c r="S216" s="82" t="s">
        <v>83</v>
      </c>
      <c r="T216" s="81" t="s">
        <v>89</v>
      </c>
      <c r="U216" s="81" t="s">
        <v>90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>I987048</v>
      </c>
      <c r="AU216" s="11">
        <f t="shared" si="87"/>
        <v>41</v>
      </c>
      <c r="AV216" s="11">
        <f t="shared" si="88"/>
        <v>0.56000000000000005</v>
      </c>
      <c r="AW216" s="11" t="str">
        <f t="shared" si="89"/>
        <v>2009/2</v>
      </c>
      <c r="AX216" s="11" t="str">
        <f t="shared" si="90"/>
        <v>2009/2 Contribuciones Seg. Social</v>
      </c>
      <c r="AY216" s="11">
        <f t="shared" si="92"/>
        <v>17.989999999999998</v>
      </c>
      <c r="AZ216" s="11">
        <f t="shared" si="91"/>
        <v>3.1128404669260708E-2</v>
      </c>
      <c r="BA216" s="11" t="str">
        <f t="shared" si="94"/>
        <v>I987048 41</v>
      </c>
      <c r="BB216" s="11">
        <f>IFERROR(IF(AW216="","",VLOOKUP(AW216,SUSS!R:S,2,FALSE)),AY216*SUSS!$M$2)</f>
        <v>2.1587999999999998</v>
      </c>
      <c r="BC216" s="11">
        <f t="shared" si="93"/>
        <v>6.720000000000001E-2</v>
      </c>
    </row>
    <row r="217" spans="14:55" ht="20.100000000000001" customHeight="1" thickBot="1">
      <c r="N217" s="3" t="s">
        <v>75</v>
      </c>
      <c r="O217" s="81">
        <v>41</v>
      </c>
      <c r="P217" s="84">
        <v>0.45</v>
      </c>
      <c r="Q217" s="82" t="s">
        <v>87</v>
      </c>
      <c r="R217" s="82" t="s">
        <v>10</v>
      </c>
      <c r="S217" s="82" t="s">
        <v>83</v>
      </c>
      <c r="T217" s="81" t="s">
        <v>89</v>
      </c>
      <c r="U217" s="81" t="s">
        <v>90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1">
        <v>41</v>
      </c>
      <c r="P218" s="84">
        <v>5.44</v>
      </c>
      <c r="Q218" s="82" t="s">
        <v>82</v>
      </c>
      <c r="R218" s="82" t="s">
        <v>10</v>
      </c>
      <c r="S218" s="82" t="s">
        <v>10</v>
      </c>
      <c r="T218" s="81" t="s">
        <v>91</v>
      </c>
      <c r="U218" s="81" t="s">
        <v>90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1">
        <v>41</v>
      </c>
      <c r="P219" s="84">
        <v>0.76</v>
      </c>
      <c r="Q219" s="82" t="s">
        <v>82</v>
      </c>
      <c r="R219" s="82" t="s">
        <v>10</v>
      </c>
      <c r="S219" s="82" t="s">
        <v>83</v>
      </c>
      <c r="T219" s="81" t="s">
        <v>91</v>
      </c>
      <c r="U219" s="81" t="s">
        <v>90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1">
        <v>41</v>
      </c>
      <c r="P220" s="85">
        <v>1609.06</v>
      </c>
      <c r="Q220" s="82" t="s">
        <v>84</v>
      </c>
      <c r="R220" s="82" t="s">
        <v>10</v>
      </c>
      <c r="S220" s="82" t="s">
        <v>10</v>
      </c>
      <c r="T220" s="81" t="s">
        <v>93</v>
      </c>
      <c r="U220" s="81" t="s">
        <v>90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1">
        <v>41</v>
      </c>
      <c r="P221" s="84">
        <v>369.55</v>
      </c>
      <c r="Q221" s="82" t="s">
        <v>85</v>
      </c>
      <c r="R221" s="82" t="s">
        <v>10</v>
      </c>
      <c r="S221" s="82" t="s">
        <v>83</v>
      </c>
      <c r="T221" s="81" t="s">
        <v>94</v>
      </c>
      <c r="U221" s="81" t="s">
        <v>90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1">
        <v>41</v>
      </c>
      <c r="P222" s="84">
        <v>550.25</v>
      </c>
      <c r="Q222" s="82" t="s">
        <v>85</v>
      </c>
      <c r="R222" s="82" t="s">
        <v>10</v>
      </c>
      <c r="S222" s="82" t="s">
        <v>10</v>
      </c>
      <c r="T222" s="81" t="s">
        <v>95</v>
      </c>
      <c r="U222" s="81" t="s">
        <v>90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1">
        <v>42</v>
      </c>
      <c r="P223" s="84">
        <v>0.56999999999999995</v>
      </c>
      <c r="Q223" s="82" t="s">
        <v>11</v>
      </c>
      <c r="R223" s="82" t="s">
        <v>10</v>
      </c>
      <c r="S223" s="82" t="s">
        <v>83</v>
      </c>
      <c r="T223" s="81" t="s">
        <v>89</v>
      </c>
      <c r="U223" s="81" t="s">
        <v>90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>I987048</v>
      </c>
      <c r="AU223" s="11">
        <f t="shared" si="108"/>
        <v>42</v>
      </c>
      <c r="AV223" s="11">
        <f t="shared" si="109"/>
        <v>0.56999999999999995</v>
      </c>
      <c r="AW223" s="11" t="str">
        <f t="shared" si="110"/>
        <v>2009/2</v>
      </c>
      <c r="AX223" s="11" t="str">
        <f t="shared" si="111"/>
        <v>2009/2 Contribuciones Seg. Social</v>
      </c>
      <c r="AY223" s="11">
        <f t="shared" si="92"/>
        <v>17.989999999999998</v>
      </c>
      <c r="AZ223" s="11">
        <f t="shared" si="112"/>
        <v>3.168426903835464E-2</v>
      </c>
      <c r="BA223" s="11" t="str">
        <f t="shared" si="94"/>
        <v>I987048 42</v>
      </c>
      <c r="BB223" s="11">
        <f>IFERROR(IF(AW223="","",VLOOKUP(AW223,SUSS!R:S,2,FALSE)),AY223*SUSS!$M$2)</f>
        <v>2.1587999999999998</v>
      </c>
      <c r="BC223" s="11">
        <f t="shared" si="93"/>
        <v>6.8399999999999989E-2</v>
      </c>
    </row>
    <row r="224" spans="14:55" ht="20.100000000000001" customHeight="1" thickBot="1">
      <c r="N224" s="3" t="s">
        <v>75</v>
      </c>
      <c r="O224" s="81">
        <v>42</v>
      </c>
      <c r="P224" s="84">
        <v>0.46</v>
      </c>
      <c r="Q224" s="82" t="s">
        <v>87</v>
      </c>
      <c r="R224" s="82" t="s">
        <v>10</v>
      </c>
      <c r="S224" s="82" t="s">
        <v>83</v>
      </c>
      <c r="T224" s="81" t="s">
        <v>89</v>
      </c>
      <c r="U224" s="81" t="s">
        <v>90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1">
        <v>42</v>
      </c>
      <c r="P225" s="84">
        <v>6.29</v>
      </c>
      <c r="Q225" s="82" t="s">
        <v>82</v>
      </c>
      <c r="R225" s="82" t="s">
        <v>10</v>
      </c>
      <c r="S225" s="82" t="s">
        <v>83</v>
      </c>
      <c r="T225" s="81" t="s">
        <v>91</v>
      </c>
      <c r="U225" s="81" t="s">
        <v>90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1">
        <v>42</v>
      </c>
      <c r="P226" s="85">
        <v>1633.19</v>
      </c>
      <c r="Q226" s="82" t="s">
        <v>84</v>
      </c>
      <c r="R226" s="82" t="s">
        <v>10</v>
      </c>
      <c r="S226" s="82" t="s">
        <v>10</v>
      </c>
      <c r="T226" s="81" t="s">
        <v>93</v>
      </c>
      <c r="U226" s="81" t="s">
        <v>90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1">
        <v>42</v>
      </c>
      <c r="P227" s="84">
        <v>933.6</v>
      </c>
      <c r="Q227" s="82" t="s">
        <v>85</v>
      </c>
      <c r="R227" s="82" t="s">
        <v>10</v>
      </c>
      <c r="S227" s="82" t="s">
        <v>10</v>
      </c>
      <c r="T227" s="81" t="s">
        <v>95</v>
      </c>
      <c r="U227" s="81" t="s">
        <v>90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1">
        <v>43</v>
      </c>
      <c r="P228" s="84">
        <v>0.57999999999999996</v>
      </c>
      <c r="Q228" s="82" t="s">
        <v>11</v>
      </c>
      <c r="R228" s="82" t="s">
        <v>10</v>
      </c>
      <c r="S228" s="82" t="s">
        <v>83</v>
      </c>
      <c r="T228" s="81" t="s">
        <v>89</v>
      </c>
      <c r="U228" s="81" t="s">
        <v>90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>I987048</v>
      </c>
      <c r="AU228" s="11">
        <f t="shared" si="108"/>
        <v>43</v>
      </c>
      <c r="AV228" s="11">
        <f t="shared" si="109"/>
        <v>0.57999999999999996</v>
      </c>
      <c r="AW228" s="11" t="str">
        <f t="shared" si="110"/>
        <v>2009/2</v>
      </c>
      <c r="AX228" s="11" t="str">
        <f t="shared" si="111"/>
        <v>2009/2 Contribuciones Seg. Social</v>
      </c>
      <c r="AY228" s="11">
        <f t="shared" si="92"/>
        <v>17.989999999999998</v>
      </c>
      <c r="AZ228" s="11">
        <f t="shared" si="112"/>
        <v>3.2240133407448586E-2</v>
      </c>
      <c r="BA228" s="11" t="str">
        <f t="shared" si="94"/>
        <v>I987048 43</v>
      </c>
      <c r="BB228" s="11">
        <f>IFERROR(IF(AW228="","",VLOOKUP(AW228,SUSS!R:S,2,FALSE)),AY228*SUSS!$M$2)</f>
        <v>2.1587999999999998</v>
      </c>
      <c r="BC228" s="11">
        <f t="shared" si="93"/>
        <v>6.9599999999999995E-2</v>
      </c>
    </row>
    <row r="229" spans="14:55" ht="20.100000000000001" customHeight="1" thickBot="1">
      <c r="N229" s="3" t="s">
        <v>75</v>
      </c>
      <c r="O229" s="81">
        <v>43</v>
      </c>
      <c r="P229" s="84">
        <v>0.47</v>
      </c>
      <c r="Q229" s="82" t="s">
        <v>87</v>
      </c>
      <c r="R229" s="82" t="s">
        <v>10</v>
      </c>
      <c r="S229" s="82" t="s">
        <v>83</v>
      </c>
      <c r="T229" s="81" t="s">
        <v>89</v>
      </c>
      <c r="U229" s="81" t="s">
        <v>90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1">
        <v>43</v>
      </c>
      <c r="P230" s="84">
        <v>6.38</v>
      </c>
      <c r="Q230" s="82" t="s">
        <v>82</v>
      </c>
      <c r="R230" s="82" t="s">
        <v>10</v>
      </c>
      <c r="S230" s="82" t="s">
        <v>83</v>
      </c>
      <c r="T230" s="81" t="s">
        <v>91</v>
      </c>
      <c r="U230" s="81" t="s">
        <v>90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1">
        <v>43</v>
      </c>
      <c r="P231" s="85">
        <v>1657.69</v>
      </c>
      <c r="Q231" s="82" t="s">
        <v>84</v>
      </c>
      <c r="R231" s="82" t="s">
        <v>10</v>
      </c>
      <c r="S231" s="82" t="s">
        <v>10</v>
      </c>
      <c r="T231" s="81" t="s">
        <v>93</v>
      </c>
      <c r="U231" s="81" t="s">
        <v>90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1">
        <v>43</v>
      </c>
      <c r="P232" s="84">
        <v>947.6</v>
      </c>
      <c r="Q232" s="82" t="s">
        <v>85</v>
      </c>
      <c r="R232" s="82" t="s">
        <v>10</v>
      </c>
      <c r="S232" s="82" t="s">
        <v>10</v>
      </c>
      <c r="T232" s="81" t="s">
        <v>95</v>
      </c>
      <c r="U232" s="81" t="s">
        <v>90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1">
        <v>44</v>
      </c>
      <c r="P233" s="84">
        <v>0.57999999999999996</v>
      </c>
      <c r="Q233" s="82" t="s">
        <v>11</v>
      </c>
      <c r="R233" s="82" t="s">
        <v>10</v>
      </c>
      <c r="S233" s="82" t="s">
        <v>83</v>
      </c>
      <c r="T233" s="81" t="s">
        <v>89</v>
      </c>
      <c r="U233" s="81" t="s">
        <v>90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I987048</v>
      </c>
      <c r="AU233" s="11">
        <f t="shared" si="108"/>
        <v>44</v>
      </c>
      <c r="AV233" s="11">
        <f t="shared" si="109"/>
        <v>0.57999999999999996</v>
      </c>
      <c r="AW233" s="11" t="str">
        <f t="shared" si="110"/>
        <v>2009/2</v>
      </c>
      <c r="AX233" s="11" t="str">
        <f t="shared" si="111"/>
        <v>2009/2 Contribuciones Seg. Social</v>
      </c>
      <c r="AY233" s="11">
        <f t="shared" si="92"/>
        <v>17.989999999999998</v>
      </c>
      <c r="AZ233" s="11">
        <f t="shared" si="112"/>
        <v>3.2240133407448586E-2</v>
      </c>
      <c r="BA233" s="11" t="str">
        <f t="shared" si="94"/>
        <v>I987048 44</v>
      </c>
      <c r="BB233" s="11">
        <f>IFERROR(IF(AW233="","",VLOOKUP(AW233,SUSS!R:S,2,FALSE)),AY233*SUSS!$M$2)</f>
        <v>2.1587999999999998</v>
      </c>
      <c r="BC233" s="11">
        <f t="shared" si="93"/>
        <v>6.9599999999999995E-2</v>
      </c>
    </row>
    <row r="234" spans="14:55" ht="20.100000000000001" customHeight="1" thickBot="1">
      <c r="N234" s="3" t="s">
        <v>75</v>
      </c>
      <c r="O234" s="81">
        <v>44</v>
      </c>
      <c r="P234" s="84">
        <v>0.47</v>
      </c>
      <c r="Q234" s="82" t="s">
        <v>87</v>
      </c>
      <c r="R234" s="82" t="s">
        <v>10</v>
      </c>
      <c r="S234" s="82" t="s">
        <v>83</v>
      </c>
      <c r="T234" s="81" t="s">
        <v>89</v>
      </c>
      <c r="U234" s="81" t="s">
        <v>90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1">
        <v>44</v>
      </c>
      <c r="P235" s="84">
        <v>6.48</v>
      </c>
      <c r="Q235" s="82" t="s">
        <v>82</v>
      </c>
      <c r="R235" s="82" t="s">
        <v>10</v>
      </c>
      <c r="S235" s="82" t="s">
        <v>83</v>
      </c>
      <c r="T235" s="81" t="s">
        <v>91</v>
      </c>
      <c r="U235" s="81" t="s">
        <v>90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1">
        <v>44</v>
      </c>
      <c r="P236" s="85">
        <v>1682.56</v>
      </c>
      <c r="Q236" s="82" t="s">
        <v>84</v>
      </c>
      <c r="R236" s="82" t="s">
        <v>10</v>
      </c>
      <c r="S236" s="82" t="s">
        <v>10</v>
      </c>
      <c r="T236" s="81" t="s">
        <v>93</v>
      </c>
      <c r="U236" s="81" t="s">
        <v>90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1">
        <v>44</v>
      </c>
      <c r="P237" s="84">
        <v>961.82</v>
      </c>
      <c r="Q237" s="82" t="s">
        <v>85</v>
      </c>
      <c r="R237" s="82" t="s">
        <v>10</v>
      </c>
      <c r="S237" s="82" t="s">
        <v>10</v>
      </c>
      <c r="T237" s="81" t="s">
        <v>95</v>
      </c>
      <c r="U237" s="81" t="s">
        <v>90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1">
        <v>45</v>
      </c>
      <c r="P238" s="84">
        <v>0.59</v>
      </c>
      <c r="Q238" s="82" t="s">
        <v>11</v>
      </c>
      <c r="R238" s="82" t="s">
        <v>10</v>
      </c>
      <c r="S238" s="82" t="s">
        <v>83</v>
      </c>
      <c r="T238" s="81" t="s">
        <v>89</v>
      </c>
      <c r="U238" s="81" t="s">
        <v>90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I987048</v>
      </c>
      <c r="AU238" s="11">
        <f t="shared" si="108"/>
        <v>45</v>
      </c>
      <c r="AV238" s="11">
        <f t="shared" si="109"/>
        <v>0.59</v>
      </c>
      <c r="AW238" s="11" t="str">
        <f t="shared" si="110"/>
        <v>2009/2</v>
      </c>
      <c r="AX238" s="11" t="str">
        <f t="shared" si="111"/>
        <v>2009/2 Contribuciones Seg. Social</v>
      </c>
      <c r="AY238" s="11">
        <f t="shared" si="92"/>
        <v>17.989999999999998</v>
      </c>
      <c r="AZ238" s="11">
        <f t="shared" si="112"/>
        <v>3.2795997776542525E-2</v>
      </c>
      <c r="BA238" s="11" t="str">
        <f t="shared" si="94"/>
        <v>I987048 45</v>
      </c>
      <c r="BB238" s="11">
        <f>IFERROR(IF(AW238="","",VLOOKUP(AW238,SUSS!R:S,2,FALSE)),AY238*SUSS!$M$2)</f>
        <v>2.1587999999999998</v>
      </c>
      <c r="BC238" s="11">
        <f t="shared" si="93"/>
        <v>7.0800000000000002E-2</v>
      </c>
    </row>
    <row r="239" spans="14:55" ht="20.100000000000001" customHeight="1" thickBot="1">
      <c r="N239" s="3" t="s">
        <v>75</v>
      </c>
      <c r="O239" s="81">
        <v>45</v>
      </c>
      <c r="P239" s="84">
        <v>0.48</v>
      </c>
      <c r="Q239" s="82" t="s">
        <v>87</v>
      </c>
      <c r="R239" s="82" t="s">
        <v>10</v>
      </c>
      <c r="S239" s="82" t="s">
        <v>83</v>
      </c>
      <c r="T239" s="81" t="s">
        <v>89</v>
      </c>
      <c r="U239" s="81" t="s">
        <v>90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1">
        <v>45</v>
      </c>
      <c r="P240" s="84">
        <v>6.58</v>
      </c>
      <c r="Q240" s="82" t="s">
        <v>82</v>
      </c>
      <c r="R240" s="82" t="s">
        <v>10</v>
      </c>
      <c r="S240" s="82" t="s">
        <v>83</v>
      </c>
      <c r="T240" s="81" t="s">
        <v>91</v>
      </c>
      <c r="U240" s="81" t="s">
        <v>90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1">
        <v>45</v>
      </c>
      <c r="P241" s="85">
        <v>1707.79</v>
      </c>
      <c r="Q241" s="82" t="s">
        <v>84</v>
      </c>
      <c r="R241" s="82" t="s">
        <v>10</v>
      </c>
      <c r="S241" s="82" t="s">
        <v>10</v>
      </c>
      <c r="T241" s="81" t="s">
        <v>93</v>
      </c>
      <c r="U241" s="81" t="s">
        <v>90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1">
        <v>45</v>
      </c>
      <c r="P242" s="84">
        <v>976.25</v>
      </c>
      <c r="Q242" s="82" t="s">
        <v>85</v>
      </c>
      <c r="R242" s="82" t="s">
        <v>10</v>
      </c>
      <c r="S242" s="82" t="s">
        <v>10</v>
      </c>
      <c r="T242" s="81" t="s">
        <v>95</v>
      </c>
      <c r="U242" s="81" t="s">
        <v>90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1">
        <v>46</v>
      </c>
      <c r="P243" s="84">
        <v>0.6</v>
      </c>
      <c r="Q243" s="82" t="s">
        <v>11</v>
      </c>
      <c r="R243" s="82" t="s">
        <v>10</v>
      </c>
      <c r="S243" s="82" t="s">
        <v>83</v>
      </c>
      <c r="T243" s="81" t="s">
        <v>89</v>
      </c>
      <c r="U243" s="81" t="s">
        <v>90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I987048</v>
      </c>
      <c r="AU243" s="11">
        <f t="shared" si="108"/>
        <v>46</v>
      </c>
      <c r="AV243" s="11">
        <f t="shared" si="109"/>
        <v>0.6</v>
      </c>
      <c r="AW243" s="11" t="str">
        <f t="shared" si="110"/>
        <v>2009/2</v>
      </c>
      <c r="AX243" s="11" t="str">
        <f t="shared" si="111"/>
        <v>2009/2 Contribuciones Seg. Social</v>
      </c>
      <c r="AY243" s="11">
        <f t="shared" si="92"/>
        <v>17.989999999999998</v>
      </c>
      <c r="AZ243" s="11">
        <f t="shared" si="112"/>
        <v>3.3351862145636464E-2</v>
      </c>
      <c r="BA243" s="11" t="str">
        <f t="shared" si="94"/>
        <v>I987048 46</v>
      </c>
      <c r="BB243" s="11">
        <f>IFERROR(IF(AW243="","",VLOOKUP(AW243,SUSS!R:S,2,FALSE)),AY243*SUSS!$M$2)</f>
        <v>2.1587999999999998</v>
      </c>
      <c r="BC243" s="11">
        <f t="shared" si="93"/>
        <v>7.1999999999999995E-2</v>
      </c>
    </row>
    <row r="244" spans="14:55" ht="20.100000000000001" customHeight="1" thickBot="1">
      <c r="N244" s="3" t="s">
        <v>75</v>
      </c>
      <c r="O244" s="81">
        <v>46</v>
      </c>
      <c r="P244" s="84">
        <v>0.49</v>
      </c>
      <c r="Q244" s="82" t="s">
        <v>87</v>
      </c>
      <c r="R244" s="82" t="s">
        <v>10</v>
      </c>
      <c r="S244" s="82" t="s">
        <v>83</v>
      </c>
      <c r="T244" s="81" t="s">
        <v>89</v>
      </c>
      <c r="U244" s="81" t="s">
        <v>90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1">
        <v>46</v>
      </c>
      <c r="P245" s="84">
        <v>6.67</v>
      </c>
      <c r="Q245" s="82" t="s">
        <v>82</v>
      </c>
      <c r="R245" s="82" t="s">
        <v>10</v>
      </c>
      <c r="S245" s="82" t="s">
        <v>83</v>
      </c>
      <c r="T245" s="81" t="s">
        <v>91</v>
      </c>
      <c r="U245" s="81" t="s">
        <v>90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1">
        <v>46</v>
      </c>
      <c r="P246" s="85">
        <v>1733.42</v>
      </c>
      <c r="Q246" s="82" t="s">
        <v>84</v>
      </c>
      <c r="R246" s="82" t="s">
        <v>10</v>
      </c>
      <c r="S246" s="82" t="s">
        <v>10</v>
      </c>
      <c r="T246" s="81" t="s">
        <v>93</v>
      </c>
      <c r="U246" s="81" t="s">
        <v>90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1">
        <v>46</v>
      </c>
      <c r="P247" s="84">
        <v>990.89</v>
      </c>
      <c r="Q247" s="82" t="s">
        <v>85</v>
      </c>
      <c r="R247" s="82" t="s">
        <v>10</v>
      </c>
      <c r="S247" s="82" t="s">
        <v>10</v>
      </c>
      <c r="T247" s="81" t="s">
        <v>95</v>
      </c>
      <c r="U247" s="81" t="s">
        <v>90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1">
        <v>47</v>
      </c>
      <c r="P248" s="84">
        <v>0.61</v>
      </c>
      <c r="Q248" s="82" t="s">
        <v>11</v>
      </c>
      <c r="R248" s="82" t="s">
        <v>10</v>
      </c>
      <c r="S248" s="82" t="s">
        <v>83</v>
      </c>
      <c r="T248" s="81" t="s">
        <v>89</v>
      </c>
      <c r="U248" s="81" t="s">
        <v>90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I987048</v>
      </c>
      <c r="AU248" s="11">
        <f t="shared" si="108"/>
        <v>47</v>
      </c>
      <c r="AV248" s="11">
        <f t="shared" si="109"/>
        <v>0.61</v>
      </c>
      <c r="AW248" s="11" t="str">
        <f t="shared" si="110"/>
        <v>2009/2</v>
      </c>
      <c r="AX248" s="11" t="str">
        <f t="shared" si="111"/>
        <v>2009/2 Contribuciones Seg. Social</v>
      </c>
      <c r="AY248" s="11">
        <f t="shared" si="92"/>
        <v>17.989999999999998</v>
      </c>
      <c r="AZ248" s="11">
        <f t="shared" si="112"/>
        <v>3.390772651473041E-2</v>
      </c>
      <c r="BA248" s="11" t="str">
        <f t="shared" si="94"/>
        <v>I987048 47</v>
      </c>
      <c r="BB248" s="11">
        <f>IFERROR(IF(AW248="","",VLOOKUP(AW248,SUSS!R:S,2,FALSE)),AY248*SUSS!$M$2)</f>
        <v>2.1587999999999998</v>
      </c>
      <c r="BC248" s="11">
        <f t="shared" si="93"/>
        <v>7.3200000000000001E-2</v>
      </c>
    </row>
    <row r="249" spans="14:55" ht="20.100000000000001" customHeight="1" thickBot="1">
      <c r="N249" s="3" t="s">
        <v>75</v>
      </c>
      <c r="O249" s="81">
        <v>47</v>
      </c>
      <c r="P249" s="84">
        <v>0.5</v>
      </c>
      <c r="Q249" s="82" t="s">
        <v>87</v>
      </c>
      <c r="R249" s="82" t="s">
        <v>10</v>
      </c>
      <c r="S249" s="82" t="s">
        <v>83</v>
      </c>
      <c r="T249" s="81" t="s">
        <v>89</v>
      </c>
      <c r="U249" s="81" t="s">
        <v>90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1">
        <v>47</v>
      </c>
      <c r="P250" s="84">
        <v>6.77</v>
      </c>
      <c r="Q250" s="82" t="s">
        <v>82</v>
      </c>
      <c r="R250" s="82" t="s">
        <v>10</v>
      </c>
      <c r="S250" s="82" t="s">
        <v>83</v>
      </c>
      <c r="T250" s="81" t="s">
        <v>91</v>
      </c>
      <c r="U250" s="81" t="s">
        <v>90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1">
        <v>47</v>
      </c>
      <c r="P251" s="85">
        <v>1759.41</v>
      </c>
      <c r="Q251" s="82" t="s">
        <v>84</v>
      </c>
      <c r="R251" s="82" t="s">
        <v>10</v>
      </c>
      <c r="S251" s="82" t="s">
        <v>10</v>
      </c>
      <c r="T251" s="81" t="s">
        <v>93</v>
      </c>
      <c r="U251" s="81" t="s">
        <v>90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1">
        <v>47</v>
      </c>
      <c r="P252" s="85">
        <v>1005.75</v>
      </c>
      <c r="Q252" s="82" t="s">
        <v>85</v>
      </c>
      <c r="R252" s="82" t="s">
        <v>10</v>
      </c>
      <c r="S252" s="82" t="s">
        <v>10</v>
      </c>
      <c r="T252" s="81" t="s">
        <v>95</v>
      </c>
      <c r="U252" s="81" t="s">
        <v>90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1">
        <v>48</v>
      </c>
      <c r="P253" s="84">
        <v>0.62</v>
      </c>
      <c r="Q253" s="82" t="s">
        <v>11</v>
      </c>
      <c r="R253" s="82" t="s">
        <v>10</v>
      </c>
      <c r="S253" s="82" t="s">
        <v>83</v>
      </c>
      <c r="T253" s="81" t="s">
        <v>89</v>
      </c>
      <c r="U253" s="81" t="s">
        <v>96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I987048</v>
      </c>
      <c r="AU253" s="11">
        <f t="shared" si="108"/>
        <v>48</v>
      </c>
      <c r="AV253" s="11">
        <f t="shared" si="109"/>
        <v>0.62</v>
      </c>
      <c r="AW253" s="11" t="str">
        <f t="shared" si="110"/>
        <v>2009/2</v>
      </c>
      <c r="AX253" s="11" t="str">
        <f t="shared" si="111"/>
        <v>2009/2 Contribuciones Seg. Social</v>
      </c>
      <c r="AY253" s="11">
        <f t="shared" si="92"/>
        <v>17.989999999999998</v>
      </c>
      <c r="AZ253" s="11">
        <f t="shared" si="112"/>
        <v>3.4463590883824349E-2</v>
      </c>
      <c r="BA253" s="11" t="str">
        <f t="shared" si="94"/>
        <v>I987048 48</v>
      </c>
      <c r="BB253" s="11">
        <f>IFERROR(IF(AW253="","",VLOOKUP(AW253,SUSS!R:S,2,FALSE)),AY253*SUSS!$M$2)</f>
        <v>2.1587999999999998</v>
      </c>
      <c r="BC253" s="11">
        <f t="shared" si="93"/>
        <v>7.4399999999999994E-2</v>
      </c>
    </row>
    <row r="254" spans="14:55" ht="20.100000000000001" customHeight="1" thickBot="1">
      <c r="N254" s="3" t="s">
        <v>75</v>
      </c>
      <c r="O254" s="81">
        <v>48</v>
      </c>
      <c r="P254" s="84">
        <v>0.5</v>
      </c>
      <c r="Q254" s="82" t="s">
        <v>87</v>
      </c>
      <c r="R254" s="82" t="s">
        <v>10</v>
      </c>
      <c r="S254" s="82" t="s">
        <v>83</v>
      </c>
      <c r="T254" s="81" t="s">
        <v>89</v>
      </c>
      <c r="U254" s="81" t="s">
        <v>96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1">
        <v>48</v>
      </c>
      <c r="P255" s="84">
        <v>6.88</v>
      </c>
      <c r="Q255" s="82" t="s">
        <v>82</v>
      </c>
      <c r="R255" s="82" t="s">
        <v>10</v>
      </c>
      <c r="S255" s="82" t="s">
        <v>83</v>
      </c>
      <c r="T255" s="81" t="s">
        <v>91</v>
      </c>
      <c r="U255" s="81" t="s">
        <v>96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1">
        <v>48</v>
      </c>
      <c r="P256" s="85">
        <v>1785.79</v>
      </c>
      <c r="Q256" s="82" t="s">
        <v>84</v>
      </c>
      <c r="R256" s="82" t="s">
        <v>10</v>
      </c>
      <c r="S256" s="82" t="s">
        <v>10</v>
      </c>
      <c r="T256" s="81" t="s">
        <v>93</v>
      </c>
      <c r="U256" s="81" t="s">
        <v>96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1">
        <v>48</v>
      </c>
      <c r="P257" s="85">
        <v>1020.84</v>
      </c>
      <c r="Q257" s="82" t="s">
        <v>85</v>
      </c>
      <c r="R257" s="82" t="s">
        <v>10</v>
      </c>
      <c r="S257" s="82" t="s">
        <v>10</v>
      </c>
      <c r="T257" s="81" t="s">
        <v>95</v>
      </c>
      <c r="U257" s="81" t="s">
        <v>96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1">
        <v>49</v>
      </c>
      <c r="P258" s="84">
        <v>0.63</v>
      </c>
      <c r="Q258" s="82" t="s">
        <v>11</v>
      </c>
      <c r="R258" s="82" t="s">
        <v>10</v>
      </c>
      <c r="S258" s="82" t="s">
        <v>83</v>
      </c>
      <c r="T258" s="81" t="s">
        <v>89</v>
      </c>
      <c r="U258" s="81" t="s">
        <v>96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I987048</v>
      </c>
      <c r="AU258" s="11">
        <f t="shared" si="108"/>
        <v>49</v>
      </c>
      <c r="AV258" s="11">
        <f t="shared" si="109"/>
        <v>0.63</v>
      </c>
      <c r="AW258" s="11" t="str">
        <f t="shared" si="110"/>
        <v>2009/2</v>
      </c>
      <c r="AX258" s="11" t="str">
        <f t="shared" si="111"/>
        <v>2009/2 Contribuciones Seg. Social</v>
      </c>
      <c r="AY258" s="11">
        <f t="shared" si="92"/>
        <v>17.989999999999998</v>
      </c>
      <c r="AZ258" s="11">
        <f t="shared" si="112"/>
        <v>3.5019455252918288E-2</v>
      </c>
      <c r="BA258" s="11" t="str">
        <f t="shared" si="94"/>
        <v>I987048 49</v>
      </c>
      <c r="BB258" s="11">
        <f>IFERROR(IF(AW258="","",VLOOKUP(AW258,SUSS!R:S,2,FALSE)),AY258*SUSS!$M$2)</f>
        <v>2.1587999999999998</v>
      </c>
      <c r="BC258" s="11">
        <f t="shared" si="93"/>
        <v>7.5600000000000001E-2</v>
      </c>
    </row>
    <row r="259" spans="14:55" ht="20.100000000000001" customHeight="1" thickBot="1">
      <c r="N259" s="3" t="s">
        <v>75</v>
      </c>
      <c r="O259" s="81">
        <v>49</v>
      </c>
      <c r="P259" s="84">
        <v>0.51</v>
      </c>
      <c r="Q259" s="82" t="s">
        <v>87</v>
      </c>
      <c r="R259" s="82" t="s">
        <v>10</v>
      </c>
      <c r="S259" s="82" t="s">
        <v>83</v>
      </c>
      <c r="T259" s="81" t="s">
        <v>89</v>
      </c>
      <c r="U259" s="81" t="s">
        <v>96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1">
        <v>49</v>
      </c>
      <c r="P260" s="84">
        <v>6.98</v>
      </c>
      <c r="Q260" s="82" t="s">
        <v>82</v>
      </c>
      <c r="R260" s="82" t="s">
        <v>10</v>
      </c>
      <c r="S260" s="82" t="s">
        <v>83</v>
      </c>
      <c r="T260" s="81" t="s">
        <v>91</v>
      </c>
      <c r="U260" s="81" t="s">
        <v>96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1">
        <v>49</v>
      </c>
      <c r="P261" s="85">
        <v>1812.59</v>
      </c>
      <c r="Q261" s="82" t="s">
        <v>84</v>
      </c>
      <c r="R261" s="82" t="s">
        <v>10</v>
      </c>
      <c r="S261" s="82" t="s">
        <v>10</v>
      </c>
      <c r="T261" s="81" t="s">
        <v>93</v>
      </c>
      <c r="U261" s="81" t="s">
        <v>96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1">
        <v>49</v>
      </c>
      <c r="P262" s="85">
        <v>1036.1500000000001</v>
      </c>
      <c r="Q262" s="82" t="s">
        <v>85</v>
      </c>
      <c r="R262" s="82" t="s">
        <v>10</v>
      </c>
      <c r="S262" s="82" t="s">
        <v>10</v>
      </c>
      <c r="T262" s="81" t="s">
        <v>95</v>
      </c>
      <c r="U262" s="81" t="s">
        <v>96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1">
        <v>50</v>
      </c>
      <c r="P263" s="84">
        <v>0.64</v>
      </c>
      <c r="Q263" s="82" t="s">
        <v>11</v>
      </c>
      <c r="R263" s="82" t="s">
        <v>10</v>
      </c>
      <c r="S263" s="82" t="s">
        <v>83</v>
      </c>
      <c r="T263" s="81" t="s">
        <v>89</v>
      </c>
      <c r="U263" s="81" t="s">
        <v>96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I987048</v>
      </c>
      <c r="AU263" s="11">
        <f t="shared" si="108"/>
        <v>50</v>
      </c>
      <c r="AV263" s="11">
        <f t="shared" si="109"/>
        <v>0.64</v>
      </c>
      <c r="AW263" s="11" t="str">
        <f t="shared" si="110"/>
        <v>2009/2</v>
      </c>
      <c r="AX263" s="11" t="str">
        <f t="shared" si="111"/>
        <v>2009/2 Contribuciones Seg. Social</v>
      </c>
      <c r="AY263" s="11">
        <f t="shared" si="113"/>
        <v>17.989999999999998</v>
      </c>
      <c r="AZ263" s="11">
        <f t="shared" si="112"/>
        <v>3.5575319622012234E-2</v>
      </c>
      <c r="BA263" s="11" t="str">
        <f t="shared" si="94"/>
        <v>I987048 50</v>
      </c>
      <c r="BB263" s="11">
        <f>IFERROR(IF(AW263="","",VLOOKUP(AW263,SUSS!R:S,2,FALSE)),AY263*SUSS!$M$2)</f>
        <v>2.1587999999999998</v>
      </c>
      <c r="BC263" s="11">
        <f t="shared" si="114"/>
        <v>7.6800000000000007E-2</v>
      </c>
    </row>
    <row r="264" spans="14:55" ht="15.75" thickBot="1">
      <c r="N264" s="3" t="s">
        <v>75</v>
      </c>
      <c r="O264" s="81">
        <v>50</v>
      </c>
      <c r="P264" s="84">
        <v>0.52</v>
      </c>
      <c r="Q264" s="82" t="s">
        <v>87</v>
      </c>
      <c r="R264" s="82" t="s">
        <v>10</v>
      </c>
      <c r="S264" s="82" t="s">
        <v>83</v>
      </c>
      <c r="T264" s="81" t="s">
        <v>89</v>
      </c>
      <c r="U264" s="81" t="s">
        <v>96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1">
        <v>50</v>
      </c>
      <c r="P265" s="84">
        <v>7.08</v>
      </c>
      <c r="Q265" s="82" t="s">
        <v>82</v>
      </c>
      <c r="R265" s="82" t="s">
        <v>10</v>
      </c>
      <c r="S265" s="82" t="s">
        <v>83</v>
      </c>
      <c r="T265" s="81" t="s">
        <v>91</v>
      </c>
      <c r="U265" s="81" t="s">
        <v>96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1">
        <v>50</v>
      </c>
      <c r="P266" s="85">
        <v>1839.77</v>
      </c>
      <c r="Q266" s="82" t="s">
        <v>84</v>
      </c>
      <c r="R266" s="82" t="s">
        <v>10</v>
      </c>
      <c r="S266" s="82" t="s">
        <v>10</v>
      </c>
      <c r="T266" s="81" t="s">
        <v>93</v>
      </c>
      <c r="U266" s="81" t="s">
        <v>96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1">
        <v>50</v>
      </c>
      <c r="P267" s="85">
        <v>1051.69</v>
      </c>
      <c r="Q267" s="82" t="s">
        <v>85</v>
      </c>
      <c r="R267" s="82" t="s">
        <v>10</v>
      </c>
      <c r="S267" s="82" t="s">
        <v>10</v>
      </c>
      <c r="T267" s="81" t="s">
        <v>95</v>
      </c>
      <c r="U267" s="81" t="s">
        <v>96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1">
        <v>51</v>
      </c>
      <c r="P268" s="84">
        <v>0.65</v>
      </c>
      <c r="Q268" s="82" t="s">
        <v>11</v>
      </c>
      <c r="R268" s="82" t="s">
        <v>10</v>
      </c>
      <c r="S268" s="82" t="s">
        <v>83</v>
      </c>
      <c r="T268" s="81" t="s">
        <v>89</v>
      </c>
      <c r="U268" s="81" t="s">
        <v>96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I987048</v>
      </c>
      <c r="AU268" s="11">
        <f t="shared" si="108"/>
        <v>51</v>
      </c>
      <c r="AV268" s="11">
        <f t="shared" si="109"/>
        <v>0.65</v>
      </c>
      <c r="AW268" s="11" t="str">
        <f t="shared" si="110"/>
        <v>2009/2</v>
      </c>
      <c r="AX268" s="11" t="str">
        <f t="shared" si="111"/>
        <v>2009/2 Contribuciones Seg. Social</v>
      </c>
      <c r="AY268" s="11">
        <f t="shared" si="113"/>
        <v>17.989999999999998</v>
      </c>
      <c r="AZ268" s="11">
        <f t="shared" si="112"/>
        <v>3.6131183991106174E-2</v>
      </c>
      <c r="BA268" s="11" t="str">
        <f t="shared" si="115"/>
        <v>I987048 51</v>
      </c>
      <c r="BB268" s="11">
        <f>IFERROR(IF(AW268="","",VLOOKUP(AW268,SUSS!R:S,2,FALSE)),AY268*SUSS!$M$2)</f>
        <v>2.1587999999999998</v>
      </c>
      <c r="BC268" s="11">
        <f t="shared" si="114"/>
        <v>7.8E-2</v>
      </c>
    </row>
    <row r="269" spans="14:55" ht="15.75" thickBot="1">
      <c r="N269" s="3" t="s">
        <v>75</v>
      </c>
      <c r="O269" s="81">
        <v>51</v>
      </c>
      <c r="P269" s="84">
        <v>0.53</v>
      </c>
      <c r="Q269" s="82" t="s">
        <v>87</v>
      </c>
      <c r="R269" s="82" t="s">
        <v>10</v>
      </c>
      <c r="S269" s="82" t="s">
        <v>83</v>
      </c>
      <c r="T269" s="81" t="s">
        <v>89</v>
      </c>
      <c r="U269" s="81" t="s">
        <v>96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1">
        <v>51</v>
      </c>
      <c r="P270" s="84">
        <v>7.19</v>
      </c>
      <c r="Q270" s="82" t="s">
        <v>82</v>
      </c>
      <c r="R270" s="82" t="s">
        <v>10</v>
      </c>
      <c r="S270" s="82" t="s">
        <v>83</v>
      </c>
      <c r="T270" s="81" t="s">
        <v>91</v>
      </c>
      <c r="U270" s="81" t="s">
        <v>96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1">
        <v>51</v>
      </c>
      <c r="P271" s="85">
        <v>1867.37</v>
      </c>
      <c r="Q271" s="82" t="s">
        <v>84</v>
      </c>
      <c r="R271" s="82" t="s">
        <v>10</v>
      </c>
      <c r="S271" s="82" t="s">
        <v>10</v>
      </c>
      <c r="T271" s="81" t="s">
        <v>93</v>
      </c>
      <c r="U271" s="81" t="s">
        <v>96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1">
        <v>51</v>
      </c>
      <c r="P272" s="85">
        <v>1067.47</v>
      </c>
      <c r="Q272" s="82" t="s">
        <v>85</v>
      </c>
      <c r="R272" s="82" t="s">
        <v>10</v>
      </c>
      <c r="S272" s="82" t="s">
        <v>10</v>
      </c>
      <c r="T272" s="81" t="s">
        <v>95</v>
      </c>
      <c r="U272" s="81" t="s">
        <v>96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1">
        <v>52</v>
      </c>
      <c r="P273" s="84">
        <v>0.66</v>
      </c>
      <c r="Q273" s="82" t="s">
        <v>11</v>
      </c>
      <c r="R273" s="82" t="s">
        <v>10</v>
      </c>
      <c r="S273" s="82" t="s">
        <v>83</v>
      </c>
      <c r="T273" s="81" t="s">
        <v>89</v>
      </c>
      <c r="U273" s="81" t="s">
        <v>96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I987048</v>
      </c>
      <c r="AU273" s="11">
        <f t="shared" si="108"/>
        <v>52</v>
      </c>
      <c r="AV273" s="11">
        <f t="shared" si="109"/>
        <v>0.66</v>
      </c>
      <c r="AW273" s="11" t="str">
        <f t="shared" si="110"/>
        <v>2009/2</v>
      </c>
      <c r="AX273" s="11" t="str">
        <f t="shared" si="111"/>
        <v>2009/2 Contribuciones Seg. Social</v>
      </c>
      <c r="AY273" s="11">
        <f t="shared" si="113"/>
        <v>17.989999999999998</v>
      </c>
      <c r="AZ273" s="11">
        <f t="shared" si="112"/>
        <v>3.6687048360200113E-2</v>
      </c>
      <c r="BA273" s="11" t="str">
        <f t="shared" si="115"/>
        <v>I987048 52</v>
      </c>
      <c r="BB273" s="11">
        <f>IFERROR(IF(AW273="","",VLOOKUP(AW273,SUSS!R:S,2,FALSE)),AY273*SUSS!$M$2)</f>
        <v>2.1587999999999998</v>
      </c>
      <c r="BC273" s="11">
        <f t="shared" si="114"/>
        <v>7.9199999999999993E-2</v>
      </c>
    </row>
    <row r="274" spans="14:55" ht="15.75" thickBot="1">
      <c r="N274" s="3" t="s">
        <v>75</v>
      </c>
      <c r="O274" s="81">
        <v>52</v>
      </c>
      <c r="P274" s="84">
        <v>0.53</v>
      </c>
      <c r="Q274" s="82" t="s">
        <v>87</v>
      </c>
      <c r="R274" s="82" t="s">
        <v>10</v>
      </c>
      <c r="S274" s="82" t="s">
        <v>83</v>
      </c>
      <c r="T274" s="81" t="s">
        <v>89</v>
      </c>
      <c r="U274" s="81" t="s">
        <v>96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1">
        <v>52</v>
      </c>
      <c r="P275" s="84">
        <v>7.3</v>
      </c>
      <c r="Q275" s="82" t="s">
        <v>82</v>
      </c>
      <c r="R275" s="82" t="s">
        <v>10</v>
      </c>
      <c r="S275" s="82" t="s">
        <v>83</v>
      </c>
      <c r="T275" s="81" t="s">
        <v>91</v>
      </c>
      <c r="U275" s="81" t="s">
        <v>96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1">
        <v>52</v>
      </c>
      <c r="P276" s="85">
        <v>1895.39</v>
      </c>
      <c r="Q276" s="82" t="s">
        <v>84</v>
      </c>
      <c r="R276" s="82" t="s">
        <v>10</v>
      </c>
      <c r="S276" s="82" t="s">
        <v>10</v>
      </c>
      <c r="T276" s="81" t="s">
        <v>93</v>
      </c>
      <c r="U276" s="81" t="s">
        <v>96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1">
        <v>52</v>
      </c>
      <c r="P277" s="85">
        <v>1083.48</v>
      </c>
      <c r="Q277" s="82" t="s">
        <v>85</v>
      </c>
      <c r="R277" s="82" t="s">
        <v>10</v>
      </c>
      <c r="S277" s="82" t="s">
        <v>10</v>
      </c>
      <c r="T277" s="81" t="s">
        <v>95</v>
      </c>
      <c r="U277" s="81" t="s">
        <v>96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1">
        <v>53</v>
      </c>
      <c r="P278" s="84">
        <v>0.67</v>
      </c>
      <c r="Q278" s="82" t="s">
        <v>11</v>
      </c>
      <c r="R278" s="82" t="s">
        <v>10</v>
      </c>
      <c r="S278" s="82" t="s">
        <v>83</v>
      </c>
      <c r="T278" s="81" t="s">
        <v>89</v>
      </c>
      <c r="U278" s="81" t="s">
        <v>96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I987048</v>
      </c>
      <c r="AU278" s="11">
        <f t="shared" si="108"/>
        <v>53</v>
      </c>
      <c r="AV278" s="11">
        <f t="shared" si="109"/>
        <v>0.67</v>
      </c>
      <c r="AW278" s="11" t="str">
        <f t="shared" si="110"/>
        <v>2009/2</v>
      </c>
      <c r="AX278" s="11" t="str">
        <f t="shared" si="111"/>
        <v>2009/2 Contribuciones Seg. Social</v>
      </c>
      <c r="AY278" s="11">
        <f t="shared" si="113"/>
        <v>17.989999999999998</v>
      </c>
      <c r="AZ278" s="11">
        <f t="shared" si="112"/>
        <v>3.7242912729294059E-2</v>
      </c>
      <c r="BA278" s="11" t="str">
        <f t="shared" si="115"/>
        <v>I987048 53</v>
      </c>
      <c r="BB278" s="11">
        <f>IFERROR(IF(AW278="","",VLOOKUP(AW278,SUSS!R:S,2,FALSE)),AY278*SUSS!$M$2)</f>
        <v>2.1587999999999998</v>
      </c>
      <c r="BC278" s="11">
        <f t="shared" si="114"/>
        <v>8.0400000000000013E-2</v>
      </c>
    </row>
    <row r="279" spans="14:55" ht="15.75" thickBot="1">
      <c r="N279" s="3" t="s">
        <v>75</v>
      </c>
      <c r="O279" s="81">
        <v>53</v>
      </c>
      <c r="P279" s="84">
        <v>0.54</v>
      </c>
      <c r="Q279" s="82" t="s">
        <v>87</v>
      </c>
      <c r="R279" s="82" t="s">
        <v>10</v>
      </c>
      <c r="S279" s="82" t="s">
        <v>83</v>
      </c>
      <c r="T279" s="81" t="s">
        <v>89</v>
      </c>
      <c r="U279" s="81" t="s">
        <v>96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1">
        <v>53</v>
      </c>
      <c r="P280" s="84">
        <v>7.41</v>
      </c>
      <c r="Q280" s="82" t="s">
        <v>82</v>
      </c>
      <c r="R280" s="82" t="s">
        <v>10</v>
      </c>
      <c r="S280" s="82" t="s">
        <v>83</v>
      </c>
      <c r="T280" s="81" t="s">
        <v>91</v>
      </c>
      <c r="U280" s="81" t="s">
        <v>96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1">
        <v>53</v>
      </c>
      <c r="P281" s="85">
        <v>1923.81</v>
      </c>
      <c r="Q281" s="82" t="s">
        <v>84</v>
      </c>
      <c r="R281" s="82" t="s">
        <v>10</v>
      </c>
      <c r="S281" s="82" t="s">
        <v>10</v>
      </c>
      <c r="T281" s="81" t="s">
        <v>93</v>
      </c>
      <c r="U281" s="81" t="s">
        <v>96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1">
        <v>53</v>
      </c>
      <c r="P282" s="85">
        <v>1099.74</v>
      </c>
      <c r="Q282" s="82" t="s">
        <v>85</v>
      </c>
      <c r="R282" s="82" t="s">
        <v>10</v>
      </c>
      <c r="S282" s="82" t="s">
        <v>10</v>
      </c>
      <c r="T282" s="81" t="s">
        <v>95</v>
      </c>
      <c r="U282" s="81" t="s">
        <v>96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1">
        <v>54</v>
      </c>
      <c r="P283" s="84">
        <v>0.68</v>
      </c>
      <c r="Q283" s="82" t="s">
        <v>11</v>
      </c>
      <c r="R283" s="82" t="s">
        <v>10</v>
      </c>
      <c r="S283" s="82" t="s">
        <v>83</v>
      </c>
      <c r="T283" s="81" t="s">
        <v>89</v>
      </c>
      <c r="U283" s="81" t="s">
        <v>96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I987048</v>
      </c>
      <c r="AU283" s="11">
        <f t="shared" si="108"/>
        <v>54</v>
      </c>
      <c r="AV283" s="11">
        <f t="shared" si="109"/>
        <v>0.68</v>
      </c>
      <c r="AW283" s="11" t="str">
        <f t="shared" si="110"/>
        <v>2009/2</v>
      </c>
      <c r="AX283" s="11" t="str">
        <f t="shared" si="111"/>
        <v>2009/2 Contribuciones Seg. Social</v>
      </c>
      <c r="AY283" s="11">
        <f t="shared" si="113"/>
        <v>17.989999999999998</v>
      </c>
      <c r="AZ283" s="11">
        <f t="shared" si="112"/>
        <v>3.7798777098387998E-2</v>
      </c>
      <c r="BA283" s="11" t="str">
        <f t="shared" si="115"/>
        <v>I987048 54</v>
      </c>
      <c r="BB283" s="11">
        <f>IFERROR(IF(AW283="","",VLOOKUP(AW283,SUSS!R:S,2,FALSE)),AY283*SUSS!$M$2)</f>
        <v>2.1587999999999998</v>
      </c>
      <c r="BC283" s="11">
        <f t="shared" si="114"/>
        <v>8.1600000000000006E-2</v>
      </c>
    </row>
    <row r="284" spans="14:55" ht="15.75" thickBot="1">
      <c r="N284" s="3" t="s">
        <v>75</v>
      </c>
      <c r="O284" s="81">
        <v>54</v>
      </c>
      <c r="P284" s="84">
        <v>0.55000000000000004</v>
      </c>
      <c r="Q284" s="82" t="s">
        <v>87</v>
      </c>
      <c r="R284" s="82" t="s">
        <v>10</v>
      </c>
      <c r="S284" s="82" t="s">
        <v>83</v>
      </c>
      <c r="T284" s="81" t="s">
        <v>89</v>
      </c>
      <c r="U284" s="81" t="s">
        <v>96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1">
        <v>54</v>
      </c>
      <c r="P285" s="84">
        <v>7.52</v>
      </c>
      <c r="Q285" s="82" t="s">
        <v>82</v>
      </c>
      <c r="R285" s="82" t="s">
        <v>10</v>
      </c>
      <c r="S285" s="82" t="s">
        <v>83</v>
      </c>
      <c r="T285" s="81" t="s">
        <v>91</v>
      </c>
      <c r="U285" s="81" t="s">
        <v>96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1">
        <v>54</v>
      </c>
      <c r="P286" s="85">
        <v>1952.67</v>
      </c>
      <c r="Q286" s="82" t="s">
        <v>84</v>
      </c>
      <c r="R286" s="82" t="s">
        <v>10</v>
      </c>
      <c r="S286" s="82" t="s">
        <v>10</v>
      </c>
      <c r="T286" s="81" t="s">
        <v>93</v>
      </c>
      <c r="U286" s="81" t="s">
        <v>96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1">
        <v>54</v>
      </c>
      <c r="P287" s="85">
        <v>1116.23</v>
      </c>
      <c r="Q287" s="82" t="s">
        <v>85</v>
      </c>
      <c r="R287" s="82" t="s">
        <v>10</v>
      </c>
      <c r="S287" s="82" t="s">
        <v>10</v>
      </c>
      <c r="T287" s="81" t="s">
        <v>95</v>
      </c>
      <c r="U287" s="81" t="s">
        <v>96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1">
        <v>55</v>
      </c>
      <c r="P288" s="84">
        <v>0.69</v>
      </c>
      <c r="Q288" s="82" t="s">
        <v>11</v>
      </c>
      <c r="R288" s="82" t="s">
        <v>10</v>
      </c>
      <c r="S288" s="82" t="s">
        <v>83</v>
      </c>
      <c r="T288" s="81" t="s">
        <v>89</v>
      </c>
      <c r="U288" s="81" t="s">
        <v>96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I987048</v>
      </c>
      <c r="AU288" s="11">
        <f t="shared" si="129"/>
        <v>55</v>
      </c>
      <c r="AV288" s="11">
        <f t="shared" si="130"/>
        <v>0.69</v>
      </c>
      <c r="AW288" s="11" t="str">
        <f t="shared" si="131"/>
        <v>2009/2</v>
      </c>
      <c r="AX288" s="11" t="str">
        <f t="shared" si="132"/>
        <v>2009/2 Contribuciones Seg. Social</v>
      </c>
      <c r="AY288" s="11">
        <f t="shared" si="113"/>
        <v>17.989999999999998</v>
      </c>
      <c r="AZ288" s="11">
        <f t="shared" si="133"/>
        <v>3.8354641467481937E-2</v>
      </c>
      <c r="BA288" s="11" t="str">
        <f t="shared" si="115"/>
        <v>I987048 55</v>
      </c>
      <c r="BB288" s="11">
        <f>IFERROR(IF(AW288="","",VLOOKUP(AW288,SUSS!R:S,2,FALSE)),AY288*SUSS!$M$2)</f>
        <v>2.1587999999999998</v>
      </c>
      <c r="BC288" s="11">
        <f t="shared" si="114"/>
        <v>8.2799999999999999E-2</v>
      </c>
    </row>
    <row r="289" spans="14:55" ht="15.75" thickBot="1">
      <c r="N289" s="3" t="s">
        <v>75</v>
      </c>
      <c r="O289" s="81">
        <v>55</v>
      </c>
      <c r="P289" s="84">
        <v>0.56000000000000005</v>
      </c>
      <c r="Q289" s="82" t="s">
        <v>87</v>
      </c>
      <c r="R289" s="82" t="s">
        <v>10</v>
      </c>
      <c r="S289" s="82" t="s">
        <v>83</v>
      </c>
      <c r="T289" s="81" t="s">
        <v>89</v>
      </c>
      <c r="U289" s="81" t="s">
        <v>96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1">
        <v>55</v>
      </c>
      <c r="P290" s="84">
        <v>7.63</v>
      </c>
      <c r="Q290" s="82" t="s">
        <v>82</v>
      </c>
      <c r="R290" s="82" t="s">
        <v>10</v>
      </c>
      <c r="S290" s="82" t="s">
        <v>83</v>
      </c>
      <c r="T290" s="81" t="s">
        <v>91</v>
      </c>
      <c r="U290" s="81" t="s">
        <v>96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1">
        <v>55</v>
      </c>
      <c r="P291" s="85">
        <v>1981.96</v>
      </c>
      <c r="Q291" s="82" t="s">
        <v>84</v>
      </c>
      <c r="R291" s="82" t="s">
        <v>10</v>
      </c>
      <c r="S291" s="82" t="s">
        <v>10</v>
      </c>
      <c r="T291" s="81" t="s">
        <v>93</v>
      </c>
      <c r="U291" s="81" t="s">
        <v>96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1">
        <v>55</v>
      </c>
      <c r="P292" s="85">
        <v>1132.98</v>
      </c>
      <c r="Q292" s="82" t="s">
        <v>85</v>
      </c>
      <c r="R292" s="82" t="s">
        <v>10</v>
      </c>
      <c r="S292" s="82" t="s">
        <v>10</v>
      </c>
      <c r="T292" s="81" t="s">
        <v>95</v>
      </c>
      <c r="U292" s="81" t="s">
        <v>96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1">
        <v>56</v>
      </c>
      <c r="P293" s="84">
        <v>0.56999999999999995</v>
      </c>
      <c r="Q293" s="82" t="s">
        <v>87</v>
      </c>
      <c r="R293" s="82" t="s">
        <v>10</v>
      </c>
      <c r="S293" s="82" t="s">
        <v>83</v>
      </c>
      <c r="T293" s="81" t="s">
        <v>89</v>
      </c>
      <c r="U293" s="81" t="s">
        <v>96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1">
        <v>56</v>
      </c>
      <c r="P294" s="84">
        <v>0.7</v>
      </c>
      <c r="Q294" s="82" t="s">
        <v>11</v>
      </c>
      <c r="R294" s="82" t="s">
        <v>10</v>
      </c>
      <c r="S294" s="82" t="s">
        <v>83</v>
      </c>
      <c r="T294" s="81" t="s">
        <v>89</v>
      </c>
      <c r="U294" s="81" t="s">
        <v>96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I987048</v>
      </c>
      <c r="AU294" s="11">
        <f t="shared" si="129"/>
        <v>56</v>
      </c>
      <c r="AV294" s="11">
        <f t="shared" si="130"/>
        <v>0.7</v>
      </c>
      <c r="AW294" s="11" t="str">
        <f t="shared" si="131"/>
        <v>2009/2</v>
      </c>
      <c r="AX294" s="11" t="str">
        <f t="shared" si="132"/>
        <v>2009/2 Contribuciones Seg. Social</v>
      </c>
      <c r="AY294" s="11">
        <f t="shared" si="113"/>
        <v>17.989999999999998</v>
      </c>
      <c r="AZ294" s="11">
        <f t="shared" si="133"/>
        <v>3.8910505836575876E-2</v>
      </c>
      <c r="BA294" s="11" t="str">
        <f t="shared" si="115"/>
        <v>I987048 56</v>
      </c>
      <c r="BB294" s="11">
        <f>IFERROR(IF(AW294="","",VLOOKUP(AW294,SUSS!R:S,2,FALSE)),AY294*SUSS!$M$2)</f>
        <v>2.1587999999999998</v>
      </c>
      <c r="BC294" s="11">
        <f t="shared" si="114"/>
        <v>8.3999999999999991E-2</v>
      </c>
    </row>
    <row r="295" spans="14:55" ht="15.75" thickBot="1">
      <c r="N295" s="3" t="s">
        <v>75</v>
      </c>
      <c r="O295" s="81">
        <v>56</v>
      </c>
      <c r="P295" s="84">
        <v>6.09</v>
      </c>
      <c r="Q295" s="82" t="s">
        <v>82</v>
      </c>
      <c r="R295" s="82" t="s">
        <v>10</v>
      </c>
      <c r="S295" s="82" t="s">
        <v>83</v>
      </c>
      <c r="T295" s="81" t="s">
        <v>91</v>
      </c>
      <c r="U295" s="81" t="s">
        <v>96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1">
        <v>56</v>
      </c>
      <c r="P296" s="84">
        <v>1.66</v>
      </c>
      <c r="Q296" s="82" t="s">
        <v>82</v>
      </c>
      <c r="R296" s="82" t="s">
        <v>10</v>
      </c>
      <c r="S296" s="82" t="s">
        <v>10</v>
      </c>
      <c r="T296" s="81" t="s">
        <v>97</v>
      </c>
      <c r="U296" s="81" t="s">
        <v>96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1">
        <v>56</v>
      </c>
      <c r="P297" s="85">
        <v>2011.67</v>
      </c>
      <c r="Q297" s="82" t="s">
        <v>84</v>
      </c>
      <c r="R297" s="82" t="s">
        <v>10</v>
      </c>
      <c r="S297" s="82" t="s">
        <v>10</v>
      </c>
      <c r="T297" s="81" t="s">
        <v>93</v>
      </c>
      <c r="U297" s="81" t="s">
        <v>96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1">
        <v>56</v>
      </c>
      <c r="P298" s="85">
        <v>1149.97</v>
      </c>
      <c r="Q298" s="82" t="s">
        <v>85</v>
      </c>
      <c r="R298" s="82" t="s">
        <v>10</v>
      </c>
      <c r="S298" s="82" t="s">
        <v>10</v>
      </c>
      <c r="T298" s="81" t="s">
        <v>95</v>
      </c>
      <c r="U298" s="81" t="s">
        <v>96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1">
        <v>57</v>
      </c>
      <c r="P299" s="84">
        <v>0.57999999999999996</v>
      </c>
      <c r="Q299" s="82" t="s">
        <v>87</v>
      </c>
      <c r="R299" s="82" t="s">
        <v>10</v>
      </c>
      <c r="S299" s="82" t="s">
        <v>83</v>
      </c>
      <c r="T299" s="81" t="s">
        <v>89</v>
      </c>
      <c r="U299" s="81" t="s">
        <v>96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1">
        <v>57</v>
      </c>
      <c r="P300" s="84">
        <v>0.71</v>
      </c>
      <c r="Q300" s="82" t="s">
        <v>11</v>
      </c>
      <c r="R300" s="82" t="s">
        <v>10</v>
      </c>
      <c r="S300" s="82" t="s">
        <v>83</v>
      </c>
      <c r="T300" s="81" t="s">
        <v>89</v>
      </c>
      <c r="U300" s="81" t="s">
        <v>96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I987048</v>
      </c>
      <c r="AU300" s="11">
        <f t="shared" si="129"/>
        <v>57</v>
      </c>
      <c r="AV300" s="11">
        <f t="shared" si="130"/>
        <v>0.71</v>
      </c>
      <c r="AW300" s="11" t="str">
        <f t="shared" si="131"/>
        <v>2009/2</v>
      </c>
      <c r="AX300" s="11" t="str">
        <f t="shared" si="132"/>
        <v>2009/2 Contribuciones Seg. Social</v>
      </c>
      <c r="AY300" s="11">
        <f t="shared" si="113"/>
        <v>17.989999999999998</v>
      </c>
      <c r="AZ300" s="11">
        <f t="shared" si="133"/>
        <v>3.9466370205669815E-2</v>
      </c>
      <c r="BA300" s="11" t="str">
        <f t="shared" si="115"/>
        <v>I987048 57</v>
      </c>
      <c r="BB300" s="11">
        <f>IFERROR(IF(AW300="","",VLOOKUP(AW300,SUSS!R:S,2,FALSE)),AY300*SUSS!$M$2)</f>
        <v>2.1587999999999998</v>
      </c>
      <c r="BC300" s="11">
        <f t="shared" si="114"/>
        <v>8.5199999999999984E-2</v>
      </c>
    </row>
    <row r="301" spans="14:55" ht="15.75" thickBot="1">
      <c r="N301" s="3" t="s">
        <v>75</v>
      </c>
      <c r="O301" s="81">
        <v>57</v>
      </c>
      <c r="P301" s="84">
        <v>7.86</v>
      </c>
      <c r="Q301" s="82" t="s">
        <v>82</v>
      </c>
      <c r="R301" s="82" t="s">
        <v>10</v>
      </c>
      <c r="S301" s="82" t="s">
        <v>10</v>
      </c>
      <c r="T301" s="81" t="s">
        <v>97</v>
      </c>
      <c r="U301" s="81" t="s">
        <v>96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1">
        <v>57</v>
      </c>
      <c r="P302" s="84">
        <v>450.35</v>
      </c>
      <c r="Q302" s="82" t="s">
        <v>84</v>
      </c>
      <c r="R302" s="82" t="s">
        <v>10</v>
      </c>
      <c r="S302" s="82" t="s">
        <v>10</v>
      </c>
      <c r="T302" s="81" t="s">
        <v>93</v>
      </c>
      <c r="U302" s="81" t="s">
        <v>96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1">
        <v>57</v>
      </c>
      <c r="P303" s="85">
        <v>1591.51</v>
      </c>
      <c r="Q303" s="82" t="s">
        <v>84</v>
      </c>
      <c r="R303" s="82" t="s">
        <v>10</v>
      </c>
      <c r="S303" s="82" t="s">
        <v>83</v>
      </c>
      <c r="T303" s="81" t="s">
        <v>93</v>
      </c>
      <c r="U303" s="81" t="s">
        <v>96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1">
        <v>57</v>
      </c>
      <c r="P304" s="85">
        <v>1167.22</v>
      </c>
      <c r="Q304" s="82" t="s">
        <v>85</v>
      </c>
      <c r="R304" s="82" t="s">
        <v>10</v>
      </c>
      <c r="S304" s="82" t="s">
        <v>10</v>
      </c>
      <c r="T304" s="81" t="s">
        <v>95</v>
      </c>
      <c r="U304" s="81" t="s">
        <v>96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1">
        <v>58</v>
      </c>
      <c r="P305" s="84">
        <v>0.72</v>
      </c>
      <c r="Q305" s="82" t="s">
        <v>11</v>
      </c>
      <c r="R305" s="82" t="s">
        <v>10</v>
      </c>
      <c r="S305" s="82" t="s">
        <v>83</v>
      </c>
      <c r="T305" s="81" t="s">
        <v>89</v>
      </c>
      <c r="U305" s="81" t="s">
        <v>96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I987048</v>
      </c>
      <c r="AU305" s="11">
        <f t="shared" si="129"/>
        <v>58</v>
      </c>
      <c r="AV305" s="11">
        <f t="shared" si="130"/>
        <v>0.72</v>
      </c>
      <c r="AW305" s="11" t="str">
        <f t="shared" si="131"/>
        <v>2009/2</v>
      </c>
      <c r="AX305" s="11" t="str">
        <f t="shared" si="132"/>
        <v>2009/2 Contribuciones Seg. Social</v>
      </c>
      <c r="AY305" s="11">
        <f t="shared" si="113"/>
        <v>17.989999999999998</v>
      </c>
      <c r="AZ305" s="11">
        <f t="shared" si="133"/>
        <v>4.0022234574763761E-2</v>
      </c>
      <c r="BA305" s="11" t="str">
        <f t="shared" si="115"/>
        <v>I987048 58</v>
      </c>
      <c r="BB305" s="11">
        <f>IFERROR(IF(AW305="","",VLOOKUP(AW305,SUSS!R:S,2,FALSE)),AY305*SUSS!$M$2)</f>
        <v>2.1587999999999998</v>
      </c>
      <c r="BC305" s="11">
        <f t="shared" si="114"/>
        <v>8.6400000000000005E-2</v>
      </c>
    </row>
    <row r="306" spans="14:55" ht="15.75" thickBot="1">
      <c r="N306" s="3" t="s">
        <v>75</v>
      </c>
      <c r="O306" s="81">
        <v>58</v>
      </c>
      <c r="P306" s="84">
        <v>0.59</v>
      </c>
      <c r="Q306" s="82" t="s">
        <v>87</v>
      </c>
      <c r="R306" s="82" t="s">
        <v>10</v>
      </c>
      <c r="S306" s="82" t="s">
        <v>83</v>
      </c>
      <c r="T306" s="81" t="s">
        <v>89</v>
      </c>
      <c r="U306" s="81" t="s">
        <v>96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1">
        <v>58</v>
      </c>
      <c r="P307" s="84">
        <v>7.98</v>
      </c>
      <c r="Q307" s="82" t="s">
        <v>82</v>
      </c>
      <c r="R307" s="82" t="s">
        <v>10</v>
      </c>
      <c r="S307" s="82" t="s">
        <v>10</v>
      </c>
      <c r="T307" s="81" t="s">
        <v>97</v>
      </c>
      <c r="U307" s="81" t="s">
        <v>96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1">
        <v>58</v>
      </c>
      <c r="P308" s="85">
        <v>2072.4899999999998</v>
      </c>
      <c r="Q308" s="82" t="s">
        <v>84</v>
      </c>
      <c r="R308" s="82" t="s">
        <v>10</v>
      </c>
      <c r="S308" s="82" t="s">
        <v>83</v>
      </c>
      <c r="T308" s="81" t="s">
        <v>93</v>
      </c>
      <c r="U308" s="81" t="s">
        <v>96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1">
        <v>58</v>
      </c>
      <c r="P309" s="85">
        <v>1184.73</v>
      </c>
      <c r="Q309" s="82" t="s">
        <v>85</v>
      </c>
      <c r="R309" s="82" t="s">
        <v>10</v>
      </c>
      <c r="S309" s="82" t="s">
        <v>10</v>
      </c>
      <c r="T309" s="81" t="s">
        <v>95</v>
      </c>
      <c r="U309" s="81" t="s">
        <v>96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1">
        <v>59</v>
      </c>
      <c r="P310" s="84">
        <v>0.73</v>
      </c>
      <c r="Q310" s="82" t="s">
        <v>11</v>
      </c>
      <c r="R310" s="82" t="s">
        <v>10</v>
      </c>
      <c r="S310" s="82" t="s">
        <v>83</v>
      </c>
      <c r="T310" s="81" t="s">
        <v>89</v>
      </c>
      <c r="U310" s="81" t="s">
        <v>96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I987048</v>
      </c>
      <c r="AU310" s="11">
        <f t="shared" si="129"/>
        <v>59</v>
      </c>
      <c r="AV310" s="11">
        <f t="shared" si="130"/>
        <v>0.73</v>
      </c>
      <c r="AW310" s="11" t="str">
        <f t="shared" si="131"/>
        <v>2009/2</v>
      </c>
      <c r="AX310" s="11" t="str">
        <f t="shared" si="132"/>
        <v>2009/2 Contribuciones Seg. Social</v>
      </c>
      <c r="AY310" s="11">
        <f t="shared" si="113"/>
        <v>17.989999999999998</v>
      </c>
      <c r="AZ310" s="11">
        <f t="shared" si="133"/>
        <v>4.05780989438577E-2</v>
      </c>
      <c r="BA310" s="11" t="str">
        <f t="shared" si="115"/>
        <v>I987048 59</v>
      </c>
      <c r="BB310" s="11">
        <f>IFERROR(IF(AW310="","",VLOOKUP(AW310,SUSS!R:S,2,FALSE)),AY310*SUSS!$M$2)</f>
        <v>2.1587999999999998</v>
      </c>
      <c r="BC310" s="11">
        <f t="shared" si="114"/>
        <v>8.7599999999999997E-2</v>
      </c>
    </row>
    <row r="311" spans="14:55" ht="15.75" thickBot="1">
      <c r="N311" s="3" t="s">
        <v>75</v>
      </c>
      <c r="O311" s="81">
        <v>59</v>
      </c>
      <c r="P311" s="84">
        <v>0.59</v>
      </c>
      <c r="Q311" s="82" t="s">
        <v>87</v>
      </c>
      <c r="R311" s="82" t="s">
        <v>10</v>
      </c>
      <c r="S311" s="82" t="s">
        <v>83</v>
      </c>
      <c r="T311" s="81" t="s">
        <v>89</v>
      </c>
      <c r="U311" s="81" t="s">
        <v>96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1">
        <v>59</v>
      </c>
      <c r="P312" s="84">
        <v>8.1</v>
      </c>
      <c r="Q312" s="82" t="s">
        <v>82</v>
      </c>
      <c r="R312" s="82" t="s">
        <v>10</v>
      </c>
      <c r="S312" s="82" t="s">
        <v>10</v>
      </c>
      <c r="T312" s="81" t="s">
        <v>97</v>
      </c>
      <c r="U312" s="81" t="s">
        <v>96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1">
        <v>59</v>
      </c>
      <c r="P313" s="85">
        <v>2103.5700000000002</v>
      </c>
      <c r="Q313" s="82" t="s">
        <v>84</v>
      </c>
      <c r="R313" s="82" t="s">
        <v>10</v>
      </c>
      <c r="S313" s="82" t="s">
        <v>83</v>
      </c>
      <c r="T313" s="81" t="s">
        <v>93</v>
      </c>
      <c r="U313" s="81" t="s">
        <v>96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1">
        <v>59</v>
      </c>
      <c r="P314" s="84">
        <v>523.35</v>
      </c>
      <c r="Q314" s="82" t="s">
        <v>85</v>
      </c>
      <c r="R314" s="82" t="s">
        <v>10</v>
      </c>
      <c r="S314" s="82" t="s">
        <v>10</v>
      </c>
      <c r="T314" s="81" t="s">
        <v>95</v>
      </c>
      <c r="U314" s="81" t="s">
        <v>96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1">
        <v>59</v>
      </c>
      <c r="P315" s="84">
        <v>679.15</v>
      </c>
      <c r="Q315" s="82" t="s">
        <v>85</v>
      </c>
      <c r="R315" s="82" t="s">
        <v>10</v>
      </c>
      <c r="S315" s="82" t="s">
        <v>83</v>
      </c>
      <c r="T315" s="81" t="s">
        <v>95</v>
      </c>
      <c r="U315" s="81" t="s">
        <v>96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1">
        <v>60</v>
      </c>
      <c r="P316" s="84">
        <v>0.89</v>
      </c>
      <c r="Q316" s="82" t="s">
        <v>87</v>
      </c>
      <c r="R316" s="82" t="s">
        <v>10</v>
      </c>
      <c r="S316" s="82" t="s">
        <v>83</v>
      </c>
      <c r="T316" s="81" t="s">
        <v>89</v>
      </c>
      <c r="U316" s="81" t="s">
        <v>96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1">
        <v>60</v>
      </c>
      <c r="P317" s="84">
        <v>1.04</v>
      </c>
      <c r="Q317" s="82" t="s">
        <v>11</v>
      </c>
      <c r="R317" s="82" t="s">
        <v>10</v>
      </c>
      <c r="S317" s="82" t="s">
        <v>83</v>
      </c>
      <c r="T317" s="81" t="s">
        <v>89</v>
      </c>
      <c r="U317" s="81" t="s">
        <v>96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I987048</v>
      </c>
      <c r="AU317" s="11">
        <f t="shared" si="129"/>
        <v>60</v>
      </c>
      <c r="AV317" s="11">
        <f t="shared" si="130"/>
        <v>1.04</v>
      </c>
      <c r="AW317" s="11" t="str">
        <f t="shared" si="131"/>
        <v>2009/2</v>
      </c>
      <c r="AX317" s="11" t="str">
        <f t="shared" si="132"/>
        <v>2009/2 Contribuciones Seg. Social</v>
      </c>
      <c r="AY317" s="11">
        <f t="shared" si="113"/>
        <v>17.989999999999998</v>
      </c>
      <c r="AZ317" s="11">
        <f t="shared" si="133"/>
        <v>5.7809894385769882E-2</v>
      </c>
      <c r="BA317" s="11" t="str">
        <f t="shared" si="115"/>
        <v>I987048 60</v>
      </c>
      <c r="BB317" s="11">
        <f>IFERROR(IF(AW317="","",VLOOKUP(AW317,SUSS!R:S,2,FALSE)),AY317*SUSS!$M$2)</f>
        <v>2.1587999999999998</v>
      </c>
      <c r="BC317" s="11">
        <f t="shared" si="114"/>
        <v>0.12480000000000001</v>
      </c>
    </row>
    <row r="318" spans="14:55" ht="15.75" thickBot="1">
      <c r="N318" s="3" t="s">
        <v>75</v>
      </c>
      <c r="O318" s="81">
        <v>60</v>
      </c>
      <c r="P318" s="84">
        <v>1.7</v>
      </c>
      <c r="Q318" s="82" t="s">
        <v>82</v>
      </c>
      <c r="R318" s="82" t="s">
        <v>10</v>
      </c>
      <c r="S318" s="82" t="s">
        <v>10</v>
      </c>
      <c r="T318" s="81" t="s">
        <v>97</v>
      </c>
      <c r="U318" s="81" t="s">
        <v>96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1">
        <v>60</v>
      </c>
      <c r="P319" s="84">
        <v>6.83</v>
      </c>
      <c r="Q319" s="82" t="s">
        <v>82</v>
      </c>
      <c r="R319" s="82" t="s">
        <v>10</v>
      </c>
      <c r="S319" s="82" t="s">
        <v>83</v>
      </c>
      <c r="T319" s="81" t="s">
        <v>97</v>
      </c>
      <c r="U319" s="81" t="s">
        <v>96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1">
        <v>60</v>
      </c>
      <c r="P320" s="85">
        <v>2134.1799999999998</v>
      </c>
      <c r="Q320" s="82" t="s">
        <v>84</v>
      </c>
      <c r="R320" s="82" t="s">
        <v>10</v>
      </c>
      <c r="S320" s="82" t="s">
        <v>83</v>
      </c>
      <c r="T320" s="81" t="s">
        <v>93</v>
      </c>
      <c r="U320" s="81" t="s">
        <v>96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1">
        <v>60</v>
      </c>
      <c r="P321" s="85">
        <v>1220.8499999999999</v>
      </c>
      <c r="Q321" s="82" t="s">
        <v>85</v>
      </c>
      <c r="R321" s="82" t="s">
        <v>10</v>
      </c>
      <c r="S321" s="82" t="s">
        <v>83</v>
      </c>
      <c r="T321" s="81" t="s">
        <v>95</v>
      </c>
      <c r="U321" s="81" t="s">
        <v>96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46.5" thickBot="1">
      <c r="N323" s="3" t="s">
        <v>100</v>
      </c>
      <c r="O323" s="96" t="s">
        <v>17</v>
      </c>
      <c r="P323"/>
      <c r="Q323"/>
      <c r="R323"/>
      <c r="S323"/>
      <c r="T323"/>
      <c r="U323"/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6" t="s">
        <v>13</v>
      </c>
      <c r="P324" s="86" t="s">
        <v>14</v>
      </c>
      <c r="Q324" s="86" t="s">
        <v>3</v>
      </c>
      <c r="R324" s="86" t="s">
        <v>4</v>
      </c>
      <c r="S324" s="86" t="s">
        <v>5</v>
      </c>
      <c r="T324" s="86" t="s">
        <v>15</v>
      </c>
      <c r="U324" s="86" t="s">
        <v>16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77" t="s">
        <v>88</v>
      </c>
      <c r="P325" s="95">
        <v>23395.55</v>
      </c>
      <c r="Q325" s="78" t="s">
        <v>84</v>
      </c>
      <c r="R325" s="78" t="s">
        <v>10</v>
      </c>
      <c r="S325" s="78" t="s">
        <v>10</v>
      </c>
      <c r="T325" s="77" t="s">
        <v>101</v>
      </c>
      <c r="U325" s="77" t="s">
        <v>90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1">
        <v>1</v>
      </c>
      <c r="P326" s="85">
        <v>22698.53</v>
      </c>
      <c r="Q326" s="82" t="s">
        <v>84</v>
      </c>
      <c r="R326" s="82" t="s">
        <v>10</v>
      </c>
      <c r="S326" s="82" t="s">
        <v>10</v>
      </c>
      <c r="T326" s="81" t="s">
        <v>101</v>
      </c>
      <c r="U326" s="81" t="s">
        <v>96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1">
        <v>2</v>
      </c>
      <c r="P327" s="85">
        <v>23388.560000000001</v>
      </c>
      <c r="Q327" s="82" t="s">
        <v>84</v>
      </c>
      <c r="R327" s="82" t="s">
        <v>10</v>
      </c>
      <c r="S327" s="82" t="s">
        <v>10</v>
      </c>
      <c r="T327" s="81" t="s">
        <v>101</v>
      </c>
      <c r="U327" s="81" t="s">
        <v>96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1">
        <v>3</v>
      </c>
      <c r="P328" s="85">
        <v>24099.57</v>
      </c>
      <c r="Q328" s="82" t="s">
        <v>84</v>
      </c>
      <c r="R328" s="82" t="s">
        <v>10</v>
      </c>
      <c r="S328" s="82" t="s">
        <v>10</v>
      </c>
      <c r="T328" s="81" t="s">
        <v>101</v>
      </c>
      <c r="U328" s="81" t="s">
        <v>96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46.5" thickBot="1">
      <c r="N330" s="3" t="s">
        <v>102</v>
      </c>
      <c r="O330" s="100" t="s">
        <v>17</v>
      </c>
      <c r="P330"/>
      <c r="Q330"/>
      <c r="R330"/>
      <c r="S330"/>
      <c r="T330"/>
      <c r="U330"/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102</v>
      </c>
      <c r="O331" s="86" t="s">
        <v>13</v>
      </c>
      <c r="P331" s="86" t="s">
        <v>14</v>
      </c>
      <c r="Q331" s="86" t="s">
        <v>3</v>
      </c>
      <c r="R331" s="86" t="s">
        <v>4</v>
      </c>
      <c r="S331" s="86" t="s">
        <v>5</v>
      </c>
      <c r="T331" s="86" t="s">
        <v>15</v>
      </c>
      <c r="U331" s="86" t="s">
        <v>16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102</v>
      </c>
      <c r="O332" s="77">
        <v>1</v>
      </c>
      <c r="P332" s="95">
        <v>15520.77</v>
      </c>
      <c r="Q332" s="78" t="s">
        <v>84</v>
      </c>
      <c r="R332" s="78" t="s">
        <v>10</v>
      </c>
      <c r="S332" s="78" t="s">
        <v>10</v>
      </c>
      <c r="T332" s="77" t="s">
        <v>101</v>
      </c>
      <c r="U332" s="77" t="s">
        <v>90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102</v>
      </c>
      <c r="O333" s="81">
        <v>1</v>
      </c>
      <c r="P333" s="85">
        <v>9545.4500000000007</v>
      </c>
      <c r="Q333" s="82" t="s">
        <v>85</v>
      </c>
      <c r="R333" s="82" t="s">
        <v>10</v>
      </c>
      <c r="S333" s="82" t="s">
        <v>10</v>
      </c>
      <c r="T333" s="81" t="s">
        <v>103</v>
      </c>
      <c r="U333" s="81" t="s">
        <v>90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102</v>
      </c>
      <c r="O334" s="81">
        <v>2</v>
      </c>
      <c r="P334" s="85">
        <v>15520.77</v>
      </c>
      <c r="Q334" s="82" t="s">
        <v>84</v>
      </c>
      <c r="R334" s="82" t="s">
        <v>10</v>
      </c>
      <c r="S334" s="82" t="s">
        <v>10</v>
      </c>
      <c r="T334" s="81" t="s">
        <v>101</v>
      </c>
      <c r="U334" s="81" t="s">
        <v>96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102</v>
      </c>
      <c r="O335" s="81">
        <v>2</v>
      </c>
      <c r="P335" s="85">
        <v>9545.4500000000007</v>
      </c>
      <c r="Q335" s="82" t="s">
        <v>85</v>
      </c>
      <c r="R335" s="82" t="s">
        <v>10</v>
      </c>
      <c r="S335" s="82" t="s">
        <v>10</v>
      </c>
      <c r="T335" s="81" t="s">
        <v>103</v>
      </c>
      <c r="U335" s="81" t="s">
        <v>96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102</v>
      </c>
      <c r="O336" s="81">
        <v>3</v>
      </c>
      <c r="P336" s="85">
        <v>15520.77</v>
      </c>
      <c r="Q336" s="82" t="s">
        <v>84</v>
      </c>
      <c r="R336" s="82" t="s">
        <v>10</v>
      </c>
      <c r="S336" s="82" t="s">
        <v>10</v>
      </c>
      <c r="T336" s="81" t="s">
        <v>101</v>
      </c>
      <c r="U336" s="81" t="s">
        <v>96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102</v>
      </c>
      <c r="O337" s="81">
        <v>3</v>
      </c>
      <c r="P337" s="85">
        <v>9545.4500000000007</v>
      </c>
      <c r="Q337" s="82" t="s">
        <v>85</v>
      </c>
      <c r="R337" s="82" t="s">
        <v>10</v>
      </c>
      <c r="S337" s="82" t="s">
        <v>10</v>
      </c>
      <c r="T337" s="81" t="s">
        <v>103</v>
      </c>
      <c r="U337" s="81" t="s">
        <v>96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102</v>
      </c>
      <c r="O338" s="81">
        <v>4</v>
      </c>
      <c r="P338" s="85">
        <v>15520.77</v>
      </c>
      <c r="Q338" s="82" t="s">
        <v>84</v>
      </c>
      <c r="R338" s="82" t="s">
        <v>10</v>
      </c>
      <c r="S338" s="82" t="s">
        <v>10</v>
      </c>
      <c r="T338" s="81" t="s">
        <v>101</v>
      </c>
      <c r="U338" s="81" t="s">
        <v>96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102</v>
      </c>
      <c r="O339" s="81">
        <v>4</v>
      </c>
      <c r="P339" s="85">
        <v>9545.4500000000007</v>
      </c>
      <c r="Q339" s="82" t="s">
        <v>85</v>
      </c>
      <c r="R339" s="82" t="s">
        <v>10</v>
      </c>
      <c r="S339" s="82" t="s">
        <v>10</v>
      </c>
      <c r="T339" s="81" t="s">
        <v>103</v>
      </c>
      <c r="U339" s="81" t="s">
        <v>96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102</v>
      </c>
      <c r="O340" s="81">
        <v>5</v>
      </c>
      <c r="P340" s="85">
        <v>15520.77</v>
      </c>
      <c r="Q340" s="82" t="s">
        <v>84</v>
      </c>
      <c r="R340" s="82" t="s">
        <v>10</v>
      </c>
      <c r="S340" s="82" t="s">
        <v>10</v>
      </c>
      <c r="T340" s="81" t="s">
        <v>101</v>
      </c>
      <c r="U340" s="81" t="s">
        <v>96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102</v>
      </c>
      <c r="O341" s="81">
        <v>5</v>
      </c>
      <c r="P341" s="85">
        <v>9545.4500000000007</v>
      </c>
      <c r="Q341" s="82" t="s">
        <v>85</v>
      </c>
      <c r="R341" s="82" t="s">
        <v>10</v>
      </c>
      <c r="S341" s="82" t="s">
        <v>10</v>
      </c>
      <c r="T341" s="81" t="s">
        <v>103</v>
      </c>
      <c r="U341" s="81" t="s">
        <v>96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102</v>
      </c>
      <c r="O342" s="81">
        <v>6</v>
      </c>
      <c r="P342" s="85">
        <v>15520.77</v>
      </c>
      <c r="Q342" s="82" t="s">
        <v>84</v>
      </c>
      <c r="R342" s="82" t="s">
        <v>10</v>
      </c>
      <c r="S342" s="82" t="s">
        <v>10</v>
      </c>
      <c r="T342" s="81" t="s">
        <v>101</v>
      </c>
      <c r="U342" s="81" t="s">
        <v>96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102</v>
      </c>
      <c r="O343" s="81">
        <v>6</v>
      </c>
      <c r="P343" s="85">
        <v>9545.4500000000007</v>
      </c>
      <c r="Q343" s="82" t="s">
        <v>85</v>
      </c>
      <c r="R343" s="82" t="s">
        <v>10</v>
      </c>
      <c r="S343" s="82" t="s">
        <v>10</v>
      </c>
      <c r="T343" s="81" t="s">
        <v>103</v>
      </c>
      <c r="U343" s="81" t="s">
        <v>96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102</v>
      </c>
      <c r="O344" s="81">
        <v>7</v>
      </c>
      <c r="P344" s="85">
        <v>15520.77</v>
      </c>
      <c r="Q344" s="82" t="s">
        <v>84</v>
      </c>
      <c r="R344" s="82" t="s">
        <v>10</v>
      </c>
      <c r="S344" s="82" t="s">
        <v>10</v>
      </c>
      <c r="T344" s="81" t="s">
        <v>101</v>
      </c>
      <c r="U344" s="81" t="s">
        <v>96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102</v>
      </c>
      <c r="O345" s="81">
        <v>7</v>
      </c>
      <c r="P345" s="85">
        <v>9545.4500000000007</v>
      </c>
      <c r="Q345" s="82" t="s">
        <v>85</v>
      </c>
      <c r="R345" s="82" t="s">
        <v>10</v>
      </c>
      <c r="S345" s="82" t="s">
        <v>10</v>
      </c>
      <c r="T345" s="81" t="s">
        <v>103</v>
      </c>
      <c r="U345" s="81" t="s">
        <v>96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102</v>
      </c>
      <c r="O346" s="81">
        <v>8</v>
      </c>
      <c r="P346" s="85">
        <v>15520.77</v>
      </c>
      <c r="Q346" s="82" t="s">
        <v>84</v>
      </c>
      <c r="R346" s="82" t="s">
        <v>10</v>
      </c>
      <c r="S346" s="82" t="s">
        <v>10</v>
      </c>
      <c r="T346" s="81" t="s">
        <v>101</v>
      </c>
      <c r="U346" s="81" t="s">
        <v>96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102</v>
      </c>
      <c r="O347" s="81">
        <v>8</v>
      </c>
      <c r="P347" s="85">
        <v>9545.4500000000007</v>
      </c>
      <c r="Q347" s="82" t="s">
        <v>85</v>
      </c>
      <c r="R347" s="82" t="s">
        <v>10</v>
      </c>
      <c r="S347" s="82" t="s">
        <v>10</v>
      </c>
      <c r="T347" s="81" t="s">
        <v>103</v>
      </c>
      <c r="U347" s="81" t="s">
        <v>96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102</v>
      </c>
      <c r="O348" s="81">
        <v>9</v>
      </c>
      <c r="P348" s="85">
        <v>15520.77</v>
      </c>
      <c r="Q348" s="82" t="s">
        <v>84</v>
      </c>
      <c r="R348" s="82" t="s">
        <v>10</v>
      </c>
      <c r="S348" s="82" t="s">
        <v>10</v>
      </c>
      <c r="T348" s="81" t="s">
        <v>101</v>
      </c>
      <c r="U348" s="81" t="s">
        <v>96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102</v>
      </c>
      <c r="O349" s="81">
        <v>9</v>
      </c>
      <c r="P349" s="85">
        <v>9545.4500000000007</v>
      </c>
      <c r="Q349" s="82" t="s">
        <v>85</v>
      </c>
      <c r="R349" s="82" t="s">
        <v>10</v>
      </c>
      <c r="S349" s="82" t="s">
        <v>10</v>
      </c>
      <c r="T349" s="81" t="s">
        <v>103</v>
      </c>
      <c r="U349" s="81" t="s">
        <v>96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102</v>
      </c>
      <c r="O350" s="81">
        <v>10</v>
      </c>
      <c r="P350" s="85">
        <v>15520.77</v>
      </c>
      <c r="Q350" s="82" t="s">
        <v>84</v>
      </c>
      <c r="R350" s="82" t="s">
        <v>10</v>
      </c>
      <c r="S350" s="82" t="s">
        <v>10</v>
      </c>
      <c r="T350" s="81" t="s">
        <v>101</v>
      </c>
      <c r="U350" s="81" t="s">
        <v>96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102</v>
      </c>
      <c r="O351" s="81">
        <v>10</v>
      </c>
      <c r="P351" s="85">
        <v>9545.4500000000007</v>
      </c>
      <c r="Q351" s="82" t="s">
        <v>85</v>
      </c>
      <c r="R351" s="82" t="s">
        <v>10</v>
      </c>
      <c r="S351" s="82" t="s">
        <v>10</v>
      </c>
      <c r="T351" s="81" t="s">
        <v>103</v>
      </c>
      <c r="U351" s="81" t="s">
        <v>96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102</v>
      </c>
      <c r="O352" s="81">
        <v>11</v>
      </c>
      <c r="P352" s="85">
        <v>15520.77</v>
      </c>
      <c r="Q352" s="82" t="s">
        <v>84</v>
      </c>
      <c r="R352" s="82" t="s">
        <v>10</v>
      </c>
      <c r="S352" s="82" t="s">
        <v>10</v>
      </c>
      <c r="T352" s="81" t="s">
        <v>101</v>
      </c>
      <c r="U352" s="81" t="s">
        <v>96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102</v>
      </c>
      <c r="O353" s="81">
        <v>11</v>
      </c>
      <c r="P353" s="85">
        <v>9545.4500000000007</v>
      </c>
      <c r="Q353" s="82" t="s">
        <v>85</v>
      </c>
      <c r="R353" s="82" t="s">
        <v>10</v>
      </c>
      <c r="S353" s="82" t="s">
        <v>10</v>
      </c>
      <c r="T353" s="81" t="s">
        <v>103</v>
      </c>
      <c r="U353" s="81" t="s">
        <v>96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102</v>
      </c>
      <c r="O354" s="81">
        <v>12</v>
      </c>
      <c r="P354" s="85">
        <v>15520.77</v>
      </c>
      <c r="Q354" s="82" t="s">
        <v>84</v>
      </c>
      <c r="R354" s="82" t="s">
        <v>10</v>
      </c>
      <c r="S354" s="82" t="s">
        <v>10</v>
      </c>
      <c r="T354" s="81" t="s">
        <v>101</v>
      </c>
      <c r="U354" s="81" t="s">
        <v>96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102</v>
      </c>
      <c r="O355" s="81">
        <v>12</v>
      </c>
      <c r="P355" s="85">
        <v>9545.4500000000007</v>
      </c>
      <c r="Q355" s="82" t="s">
        <v>85</v>
      </c>
      <c r="R355" s="82" t="s">
        <v>10</v>
      </c>
      <c r="S355" s="82" t="s">
        <v>10</v>
      </c>
      <c r="T355" s="81" t="s">
        <v>103</v>
      </c>
      <c r="U355" s="81" t="s">
        <v>96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102</v>
      </c>
      <c r="O356" s="81">
        <v>13</v>
      </c>
      <c r="P356" s="85">
        <v>15520.77</v>
      </c>
      <c r="Q356" s="82" t="s">
        <v>84</v>
      </c>
      <c r="R356" s="82" t="s">
        <v>10</v>
      </c>
      <c r="S356" s="82" t="s">
        <v>10</v>
      </c>
      <c r="T356" s="81" t="s">
        <v>101</v>
      </c>
      <c r="U356" s="81" t="s">
        <v>96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102</v>
      </c>
      <c r="O357" s="81">
        <v>13</v>
      </c>
      <c r="P357" s="85">
        <v>9545.4500000000007</v>
      </c>
      <c r="Q357" s="82" t="s">
        <v>85</v>
      </c>
      <c r="R357" s="82" t="s">
        <v>10</v>
      </c>
      <c r="S357" s="82" t="s">
        <v>10</v>
      </c>
      <c r="T357" s="81" t="s">
        <v>103</v>
      </c>
      <c r="U357" s="81" t="s">
        <v>96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102</v>
      </c>
      <c r="O358" s="81">
        <v>14</v>
      </c>
      <c r="P358" s="85">
        <v>15520.77</v>
      </c>
      <c r="Q358" s="82" t="s">
        <v>84</v>
      </c>
      <c r="R358" s="82" t="s">
        <v>10</v>
      </c>
      <c r="S358" s="82" t="s">
        <v>10</v>
      </c>
      <c r="T358" s="81" t="s">
        <v>101</v>
      </c>
      <c r="U358" s="81" t="s">
        <v>96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102</v>
      </c>
      <c r="O359" s="81">
        <v>14</v>
      </c>
      <c r="P359" s="85">
        <v>9545.4500000000007</v>
      </c>
      <c r="Q359" s="82" t="s">
        <v>85</v>
      </c>
      <c r="R359" s="82" t="s">
        <v>10</v>
      </c>
      <c r="S359" s="82" t="s">
        <v>10</v>
      </c>
      <c r="T359" s="81" t="s">
        <v>103</v>
      </c>
      <c r="U359" s="81" t="s">
        <v>96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102</v>
      </c>
      <c r="O360" s="81">
        <v>15</v>
      </c>
      <c r="P360" s="85">
        <v>15520.77</v>
      </c>
      <c r="Q360" s="82" t="s">
        <v>84</v>
      </c>
      <c r="R360" s="82" t="s">
        <v>10</v>
      </c>
      <c r="S360" s="82" t="s">
        <v>10</v>
      </c>
      <c r="T360" s="81" t="s">
        <v>101</v>
      </c>
      <c r="U360" s="81" t="s">
        <v>96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102</v>
      </c>
      <c r="O361" s="81">
        <v>15</v>
      </c>
      <c r="P361" s="85">
        <v>9545.4500000000007</v>
      </c>
      <c r="Q361" s="82" t="s">
        <v>85</v>
      </c>
      <c r="R361" s="82" t="s">
        <v>10</v>
      </c>
      <c r="S361" s="82" t="s">
        <v>10</v>
      </c>
      <c r="T361" s="81" t="s">
        <v>103</v>
      </c>
      <c r="U361" s="81" t="s">
        <v>96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102</v>
      </c>
      <c r="O362" s="81">
        <v>16</v>
      </c>
      <c r="P362" s="85">
        <v>15520.77</v>
      </c>
      <c r="Q362" s="82" t="s">
        <v>84</v>
      </c>
      <c r="R362" s="82" t="s">
        <v>10</v>
      </c>
      <c r="S362" s="82" t="s">
        <v>10</v>
      </c>
      <c r="T362" s="81" t="s">
        <v>101</v>
      </c>
      <c r="U362" s="81" t="s">
        <v>96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102</v>
      </c>
      <c r="O363" s="81">
        <v>16</v>
      </c>
      <c r="P363" s="85">
        <v>9545.4500000000007</v>
      </c>
      <c r="Q363" s="82" t="s">
        <v>85</v>
      </c>
      <c r="R363" s="82" t="s">
        <v>10</v>
      </c>
      <c r="S363" s="82" t="s">
        <v>10</v>
      </c>
      <c r="T363" s="81" t="s">
        <v>103</v>
      </c>
      <c r="U363" s="81" t="s">
        <v>96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102</v>
      </c>
      <c r="O364" s="81">
        <v>17</v>
      </c>
      <c r="P364" s="85">
        <v>15520.77</v>
      </c>
      <c r="Q364" s="82" t="s">
        <v>84</v>
      </c>
      <c r="R364" s="82" t="s">
        <v>10</v>
      </c>
      <c r="S364" s="82" t="s">
        <v>10</v>
      </c>
      <c r="T364" s="81" t="s">
        <v>101</v>
      </c>
      <c r="U364" s="81" t="s">
        <v>96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102</v>
      </c>
      <c r="O365" s="81">
        <v>17</v>
      </c>
      <c r="P365" s="85">
        <v>9545.4500000000007</v>
      </c>
      <c r="Q365" s="82" t="s">
        <v>85</v>
      </c>
      <c r="R365" s="82" t="s">
        <v>10</v>
      </c>
      <c r="S365" s="82" t="s">
        <v>10</v>
      </c>
      <c r="T365" s="81" t="s">
        <v>103</v>
      </c>
      <c r="U365" s="81" t="s">
        <v>96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102</v>
      </c>
      <c r="O366" s="81">
        <v>18</v>
      </c>
      <c r="P366" s="85">
        <v>15520.77</v>
      </c>
      <c r="Q366" s="82" t="s">
        <v>84</v>
      </c>
      <c r="R366" s="82" t="s">
        <v>10</v>
      </c>
      <c r="S366" s="82" t="s">
        <v>10</v>
      </c>
      <c r="T366" s="81" t="s">
        <v>101</v>
      </c>
      <c r="U366" s="81" t="s">
        <v>96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102</v>
      </c>
      <c r="O367" s="81">
        <v>18</v>
      </c>
      <c r="P367" s="85">
        <v>9545.4500000000007</v>
      </c>
      <c r="Q367" s="82" t="s">
        <v>85</v>
      </c>
      <c r="R367" s="82" t="s">
        <v>10</v>
      </c>
      <c r="S367" s="82" t="s">
        <v>10</v>
      </c>
      <c r="T367" s="81" t="s">
        <v>103</v>
      </c>
      <c r="U367" s="81" t="s">
        <v>96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102</v>
      </c>
      <c r="O368" s="81">
        <v>19</v>
      </c>
      <c r="P368" s="85">
        <v>15520.77</v>
      </c>
      <c r="Q368" s="82" t="s">
        <v>84</v>
      </c>
      <c r="R368" s="82" t="s">
        <v>10</v>
      </c>
      <c r="S368" s="82" t="s">
        <v>10</v>
      </c>
      <c r="T368" s="81" t="s">
        <v>101</v>
      </c>
      <c r="U368" s="81" t="s">
        <v>96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102</v>
      </c>
      <c r="O369" s="81">
        <v>19</v>
      </c>
      <c r="P369" s="85">
        <v>9545.4500000000007</v>
      </c>
      <c r="Q369" s="82" t="s">
        <v>85</v>
      </c>
      <c r="R369" s="82" t="s">
        <v>10</v>
      </c>
      <c r="S369" s="82" t="s">
        <v>10</v>
      </c>
      <c r="T369" s="81" t="s">
        <v>103</v>
      </c>
      <c r="U369" s="81" t="s">
        <v>96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102</v>
      </c>
      <c r="O370" s="81">
        <v>20</v>
      </c>
      <c r="P370" s="85">
        <v>15520.77</v>
      </c>
      <c r="Q370" s="82" t="s">
        <v>84</v>
      </c>
      <c r="R370" s="82" t="s">
        <v>10</v>
      </c>
      <c r="S370" s="82" t="s">
        <v>10</v>
      </c>
      <c r="T370" s="81" t="s">
        <v>101</v>
      </c>
      <c r="U370" s="81" t="s">
        <v>96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102</v>
      </c>
      <c r="O371" s="81">
        <v>20</v>
      </c>
      <c r="P371" s="85">
        <v>9545.4500000000007</v>
      </c>
      <c r="Q371" s="82" t="s">
        <v>85</v>
      </c>
      <c r="R371" s="82" t="s">
        <v>10</v>
      </c>
      <c r="S371" s="82" t="s">
        <v>10</v>
      </c>
      <c r="T371" s="81" t="s">
        <v>103</v>
      </c>
      <c r="U371" s="81" t="s">
        <v>96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102</v>
      </c>
      <c r="O372" s="81">
        <v>21</v>
      </c>
      <c r="P372" s="85">
        <v>15520.77</v>
      </c>
      <c r="Q372" s="82" t="s">
        <v>84</v>
      </c>
      <c r="R372" s="82" t="s">
        <v>10</v>
      </c>
      <c r="S372" s="82" t="s">
        <v>10</v>
      </c>
      <c r="T372" s="81" t="s">
        <v>101</v>
      </c>
      <c r="U372" s="81" t="s">
        <v>96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102</v>
      </c>
      <c r="O373" s="81">
        <v>21</v>
      </c>
      <c r="P373" s="85">
        <v>9545.4500000000007</v>
      </c>
      <c r="Q373" s="82" t="s">
        <v>85</v>
      </c>
      <c r="R373" s="82" t="s">
        <v>10</v>
      </c>
      <c r="S373" s="82" t="s">
        <v>10</v>
      </c>
      <c r="T373" s="81" t="s">
        <v>103</v>
      </c>
      <c r="U373" s="81" t="s">
        <v>96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102</v>
      </c>
      <c r="O374" s="81">
        <v>22</v>
      </c>
      <c r="P374" s="85">
        <v>15520.77</v>
      </c>
      <c r="Q374" s="82" t="s">
        <v>84</v>
      </c>
      <c r="R374" s="82" t="s">
        <v>10</v>
      </c>
      <c r="S374" s="82" t="s">
        <v>10</v>
      </c>
      <c r="T374" s="81" t="s">
        <v>101</v>
      </c>
      <c r="U374" s="81" t="s">
        <v>96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102</v>
      </c>
      <c r="O375" s="81">
        <v>22</v>
      </c>
      <c r="P375" s="85">
        <v>9545.4500000000007</v>
      </c>
      <c r="Q375" s="82" t="s">
        <v>85</v>
      </c>
      <c r="R375" s="82" t="s">
        <v>10</v>
      </c>
      <c r="S375" s="82" t="s">
        <v>10</v>
      </c>
      <c r="T375" s="81" t="s">
        <v>103</v>
      </c>
      <c r="U375" s="81" t="s">
        <v>96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102</v>
      </c>
      <c r="O376" s="81">
        <v>23</v>
      </c>
      <c r="P376" s="85">
        <v>15520.77</v>
      </c>
      <c r="Q376" s="82" t="s">
        <v>84</v>
      </c>
      <c r="R376" s="82" t="s">
        <v>10</v>
      </c>
      <c r="S376" s="82" t="s">
        <v>10</v>
      </c>
      <c r="T376" s="81" t="s">
        <v>101</v>
      </c>
      <c r="U376" s="81" t="s">
        <v>96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102</v>
      </c>
      <c r="O377" s="81">
        <v>23</v>
      </c>
      <c r="P377" s="85">
        <v>9545.4500000000007</v>
      </c>
      <c r="Q377" s="82" t="s">
        <v>85</v>
      </c>
      <c r="R377" s="82" t="s">
        <v>10</v>
      </c>
      <c r="S377" s="82" t="s">
        <v>10</v>
      </c>
      <c r="T377" s="81" t="s">
        <v>103</v>
      </c>
      <c r="U377" s="81" t="s">
        <v>96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102</v>
      </c>
      <c r="O378" s="81">
        <v>24</v>
      </c>
      <c r="P378" s="85">
        <v>15520.77</v>
      </c>
      <c r="Q378" s="82" t="s">
        <v>84</v>
      </c>
      <c r="R378" s="82" t="s">
        <v>10</v>
      </c>
      <c r="S378" s="82" t="s">
        <v>10</v>
      </c>
      <c r="T378" s="81" t="s">
        <v>101</v>
      </c>
      <c r="U378" s="81" t="s">
        <v>96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102</v>
      </c>
      <c r="O379" s="81">
        <v>24</v>
      </c>
      <c r="P379" s="85">
        <v>9545.4500000000007</v>
      </c>
      <c r="Q379" s="82" t="s">
        <v>85</v>
      </c>
      <c r="R379" s="82" t="s">
        <v>10</v>
      </c>
      <c r="S379" s="82" t="s">
        <v>10</v>
      </c>
      <c r="T379" s="81" t="s">
        <v>103</v>
      </c>
      <c r="U379" s="81" t="s">
        <v>96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102</v>
      </c>
      <c r="O380" s="81">
        <v>25</v>
      </c>
      <c r="P380" s="85">
        <v>15520.77</v>
      </c>
      <c r="Q380" s="82" t="s">
        <v>84</v>
      </c>
      <c r="R380" s="82" t="s">
        <v>10</v>
      </c>
      <c r="S380" s="82" t="s">
        <v>10</v>
      </c>
      <c r="T380" s="81" t="s">
        <v>101</v>
      </c>
      <c r="U380" s="81" t="s">
        <v>96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102</v>
      </c>
      <c r="O381" s="81">
        <v>25</v>
      </c>
      <c r="P381" s="85">
        <v>9545.4500000000007</v>
      </c>
      <c r="Q381" s="82" t="s">
        <v>85</v>
      </c>
      <c r="R381" s="82" t="s">
        <v>10</v>
      </c>
      <c r="S381" s="82" t="s">
        <v>10</v>
      </c>
      <c r="T381" s="81" t="s">
        <v>103</v>
      </c>
      <c r="U381" s="81" t="s">
        <v>96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102</v>
      </c>
      <c r="O382" s="81">
        <v>26</v>
      </c>
      <c r="P382" s="85">
        <v>15520.77</v>
      </c>
      <c r="Q382" s="82" t="s">
        <v>84</v>
      </c>
      <c r="R382" s="82" t="s">
        <v>10</v>
      </c>
      <c r="S382" s="82" t="s">
        <v>10</v>
      </c>
      <c r="T382" s="81" t="s">
        <v>101</v>
      </c>
      <c r="U382" s="81" t="s">
        <v>96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102</v>
      </c>
      <c r="O383" s="81">
        <v>26</v>
      </c>
      <c r="P383" s="85">
        <v>9545.4500000000007</v>
      </c>
      <c r="Q383" s="82" t="s">
        <v>85</v>
      </c>
      <c r="R383" s="82" t="s">
        <v>10</v>
      </c>
      <c r="S383" s="82" t="s">
        <v>10</v>
      </c>
      <c r="T383" s="81" t="s">
        <v>103</v>
      </c>
      <c r="U383" s="81" t="s">
        <v>96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102</v>
      </c>
      <c r="O384" s="81">
        <v>27</v>
      </c>
      <c r="P384" s="85">
        <v>15520.77</v>
      </c>
      <c r="Q384" s="82" t="s">
        <v>84</v>
      </c>
      <c r="R384" s="82" t="s">
        <v>10</v>
      </c>
      <c r="S384" s="82" t="s">
        <v>10</v>
      </c>
      <c r="T384" s="81" t="s">
        <v>101</v>
      </c>
      <c r="U384" s="81" t="s">
        <v>96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102</v>
      </c>
      <c r="O385" s="81">
        <v>27</v>
      </c>
      <c r="P385" s="85">
        <v>9545.4500000000007</v>
      </c>
      <c r="Q385" s="82" t="s">
        <v>85</v>
      </c>
      <c r="R385" s="82" t="s">
        <v>10</v>
      </c>
      <c r="S385" s="82" t="s">
        <v>10</v>
      </c>
      <c r="T385" s="81" t="s">
        <v>103</v>
      </c>
      <c r="U385" s="81" t="s">
        <v>96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102</v>
      </c>
      <c r="O386" s="81">
        <v>28</v>
      </c>
      <c r="P386" s="85">
        <v>15520.77</v>
      </c>
      <c r="Q386" s="82" t="s">
        <v>84</v>
      </c>
      <c r="R386" s="82" t="s">
        <v>10</v>
      </c>
      <c r="S386" s="82" t="s">
        <v>10</v>
      </c>
      <c r="T386" s="81" t="s">
        <v>101</v>
      </c>
      <c r="U386" s="81" t="s">
        <v>96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102</v>
      </c>
      <c r="O387" s="81">
        <v>28</v>
      </c>
      <c r="P387" s="85">
        <v>9545.4500000000007</v>
      </c>
      <c r="Q387" s="82" t="s">
        <v>85</v>
      </c>
      <c r="R387" s="82" t="s">
        <v>10</v>
      </c>
      <c r="S387" s="82" t="s">
        <v>10</v>
      </c>
      <c r="T387" s="81" t="s">
        <v>103</v>
      </c>
      <c r="U387" s="81" t="s">
        <v>96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102</v>
      </c>
      <c r="O388" s="81">
        <v>29</v>
      </c>
      <c r="P388" s="85">
        <v>15520.77</v>
      </c>
      <c r="Q388" s="82" t="s">
        <v>84</v>
      </c>
      <c r="R388" s="82" t="s">
        <v>10</v>
      </c>
      <c r="S388" s="82" t="s">
        <v>10</v>
      </c>
      <c r="T388" s="81" t="s">
        <v>101</v>
      </c>
      <c r="U388" s="81" t="s">
        <v>96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102</v>
      </c>
      <c r="O389" s="81">
        <v>29</v>
      </c>
      <c r="P389" s="85">
        <v>9545.4500000000007</v>
      </c>
      <c r="Q389" s="82" t="s">
        <v>85</v>
      </c>
      <c r="R389" s="82" t="s">
        <v>10</v>
      </c>
      <c r="S389" s="82" t="s">
        <v>10</v>
      </c>
      <c r="T389" s="81" t="s">
        <v>103</v>
      </c>
      <c r="U389" s="81" t="s">
        <v>96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102</v>
      </c>
      <c r="O390" s="81">
        <v>30</v>
      </c>
      <c r="P390" s="85">
        <v>15520.77</v>
      </c>
      <c r="Q390" s="82" t="s">
        <v>84</v>
      </c>
      <c r="R390" s="82" t="s">
        <v>10</v>
      </c>
      <c r="S390" s="82" t="s">
        <v>10</v>
      </c>
      <c r="T390" s="81" t="s">
        <v>101</v>
      </c>
      <c r="U390" s="81" t="s">
        <v>96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102</v>
      </c>
      <c r="O391" s="81">
        <v>30</v>
      </c>
      <c r="P391" s="85">
        <v>9545.4500000000007</v>
      </c>
      <c r="Q391" s="82" t="s">
        <v>85</v>
      </c>
      <c r="R391" s="82" t="s">
        <v>10</v>
      </c>
      <c r="S391" s="82" t="s">
        <v>10</v>
      </c>
      <c r="T391" s="81" t="s">
        <v>103</v>
      </c>
      <c r="U391" s="81" t="s">
        <v>96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102</v>
      </c>
      <c r="O392" s="81">
        <v>31</v>
      </c>
      <c r="P392" s="85">
        <v>15520.77</v>
      </c>
      <c r="Q392" s="82" t="s">
        <v>84</v>
      </c>
      <c r="R392" s="82" t="s">
        <v>10</v>
      </c>
      <c r="S392" s="82" t="s">
        <v>10</v>
      </c>
      <c r="T392" s="81" t="s">
        <v>101</v>
      </c>
      <c r="U392" s="81" t="s">
        <v>96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102</v>
      </c>
      <c r="O393" s="81">
        <v>31</v>
      </c>
      <c r="P393" s="85">
        <v>9545.4500000000007</v>
      </c>
      <c r="Q393" s="82" t="s">
        <v>85</v>
      </c>
      <c r="R393" s="82" t="s">
        <v>10</v>
      </c>
      <c r="S393" s="82" t="s">
        <v>10</v>
      </c>
      <c r="T393" s="81" t="s">
        <v>103</v>
      </c>
      <c r="U393" s="81" t="s">
        <v>96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102</v>
      </c>
      <c r="O394" s="81">
        <v>32</v>
      </c>
      <c r="P394" s="85">
        <v>15520.77</v>
      </c>
      <c r="Q394" s="82" t="s">
        <v>84</v>
      </c>
      <c r="R394" s="82" t="s">
        <v>10</v>
      </c>
      <c r="S394" s="82" t="s">
        <v>10</v>
      </c>
      <c r="T394" s="81" t="s">
        <v>101</v>
      </c>
      <c r="U394" s="81" t="s">
        <v>96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102</v>
      </c>
      <c r="O395" s="81">
        <v>32</v>
      </c>
      <c r="P395" s="85">
        <v>9545.4500000000007</v>
      </c>
      <c r="Q395" s="82" t="s">
        <v>85</v>
      </c>
      <c r="R395" s="82" t="s">
        <v>10</v>
      </c>
      <c r="S395" s="82" t="s">
        <v>10</v>
      </c>
      <c r="T395" s="81" t="s">
        <v>103</v>
      </c>
      <c r="U395" s="81" t="s">
        <v>96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102</v>
      </c>
      <c r="O396" s="81">
        <v>33</v>
      </c>
      <c r="P396" s="85">
        <v>15520.77</v>
      </c>
      <c r="Q396" s="82" t="s">
        <v>84</v>
      </c>
      <c r="R396" s="82" t="s">
        <v>10</v>
      </c>
      <c r="S396" s="82" t="s">
        <v>10</v>
      </c>
      <c r="T396" s="81" t="s">
        <v>101</v>
      </c>
      <c r="U396" s="81" t="s">
        <v>96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102</v>
      </c>
      <c r="O397" s="81">
        <v>33</v>
      </c>
      <c r="P397" s="85">
        <v>9545.4500000000007</v>
      </c>
      <c r="Q397" s="82" t="s">
        <v>85</v>
      </c>
      <c r="R397" s="82" t="s">
        <v>10</v>
      </c>
      <c r="S397" s="82" t="s">
        <v>10</v>
      </c>
      <c r="T397" s="81" t="s">
        <v>103</v>
      </c>
      <c r="U397" s="81" t="s">
        <v>96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102</v>
      </c>
      <c r="O398" s="81">
        <v>34</v>
      </c>
      <c r="P398" s="85">
        <v>15520.77</v>
      </c>
      <c r="Q398" s="82" t="s">
        <v>84</v>
      </c>
      <c r="R398" s="82" t="s">
        <v>10</v>
      </c>
      <c r="S398" s="82" t="s">
        <v>10</v>
      </c>
      <c r="T398" s="81" t="s">
        <v>101</v>
      </c>
      <c r="U398" s="81" t="s">
        <v>96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102</v>
      </c>
      <c r="O399" s="81">
        <v>34</v>
      </c>
      <c r="P399" s="85">
        <v>9545.4500000000007</v>
      </c>
      <c r="Q399" s="82" t="s">
        <v>85</v>
      </c>
      <c r="R399" s="82" t="s">
        <v>10</v>
      </c>
      <c r="S399" s="82" t="s">
        <v>10</v>
      </c>
      <c r="T399" s="81" t="s">
        <v>103</v>
      </c>
      <c r="U399" s="81" t="s">
        <v>96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102</v>
      </c>
      <c r="O400" s="81">
        <v>35</v>
      </c>
      <c r="P400" s="85">
        <v>15520.77</v>
      </c>
      <c r="Q400" s="82" t="s">
        <v>84</v>
      </c>
      <c r="R400" s="82" t="s">
        <v>10</v>
      </c>
      <c r="S400" s="82" t="s">
        <v>10</v>
      </c>
      <c r="T400" s="81" t="s">
        <v>101</v>
      </c>
      <c r="U400" s="81" t="s">
        <v>96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102</v>
      </c>
      <c r="O401" s="81">
        <v>35</v>
      </c>
      <c r="P401" s="85">
        <v>9545.4500000000007</v>
      </c>
      <c r="Q401" s="82" t="s">
        <v>85</v>
      </c>
      <c r="R401" s="82" t="s">
        <v>10</v>
      </c>
      <c r="S401" s="82" t="s">
        <v>10</v>
      </c>
      <c r="T401" s="81" t="s">
        <v>103</v>
      </c>
      <c r="U401" s="81" t="s">
        <v>96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102</v>
      </c>
      <c r="O402" s="81">
        <v>36</v>
      </c>
      <c r="P402" s="85">
        <v>15520.77</v>
      </c>
      <c r="Q402" s="82" t="s">
        <v>84</v>
      </c>
      <c r="R402" s="82" t="s">
        <v>10</v>
      </c>
      <c r="S402" s="82" t="s">
        <v>10</v>
      </c>
      <c r="T402" s="81" t="s">
        <v>101</v>
      </c>
      <c r="U402" s="81" t="s">
        <v>96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102</v>
      </c>
      <c r="O403" s="81">
        <v>36</v>
      </c>
      <c r="P403" s="85">
        <v>9545.4500000000007</v>
      </c>
      <c r="Q403" s="82" t="s">
        <v>85</v>
      </c>
      <c r="R403" s="82" t="s">
        <v>10</v>
      </c>
      <c r="S403" s="82" t="s">
        <v>10</v>
      </c>
      <c r="T403" s="81" t="s">
        <v>103</v>
      </c>
      <c r="U403" s="81" t="s">
        <v>96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102</v>
      </c>
      <c r="O404" s="81">
        <v>37</v>
      </c>
      <c r="P404" s="85">
        <v>15520.77</v>
      </c>
      <c r="Q404" s="82" t="s">
        <v>84</v>
      </c>
      <c r="R404" s="82" t="s">
        <v>10</v>
      </c>
      <c r="S404" s="82" t="s">
        <v>10</v>
      </c>
      <c r="T404" s="81" t="s">
        <v>101</v>
      </c>
      <c r="U404" s="81" t="s">
        <v>96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102</v>
      </c>
      <c r="O405" s="81">
        <v>37</v>
      </c>
      <c r="P405" s="85">
        <v>9545.4500000000007</v>
      </c>
      <c r="Q405" s="82" t="s">
        <v>85</v>
      </c>
      <c r="R405" s="82" t="s">
        <v>10</v>
      </c>
      <c r="S405" s="82" t="s">
        <v>10</v>
      </c>
      <c r="T405" s="81" t="s">
        <v>103</v>
      </c>
      <c r="U405" s="81" t="s">
        <v>96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102</v>
      </c>
      <c r="O406" s="81">
        <v>38</v>
      </c>
      <c r="P406" s="85">
        <v>15520.77</v>
      </c>
      <c r="Q406" s="82" t="s">
        <v>84</v>
      </c>
      <c r="R406" s="82" t="s">
        <v>10</v>
      </c>
      <c r="S406" s="82" t="s">
        <v>10</v>
      </c>
      <c r="T406" s="81" t="s">
        <v>101</v>
      </c>
      <c r="U406" s="81" t="s">
        <v>96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102</v>
      </c>
      <c r="O407" s="81">
        <v>38</v>
      </c>
      <c r="P407" s="85">
        <v>9545.4500000000007</v>
      </c>
      <c r="Q407" s="82" t="s">
        <v>85</v>
      </c>
      <c r="R407" s="82" t="s">
        <v>10</v>
      </c>
      <c r="S407" s="82" t="s">
        <v>10</v>
      </c>
      <c r="T407" s="81" t="s">
        <v>103</v>
      </c>
      <c r="U407" s="81" t="s">
        <v>96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102</v>
      </c>
      <c r="O408" s="81">
        <v>39</v>
      </c>
      <c r="P408" s="85">
        <v>15520.77</v>
      </c>
      <c r="Q408" s="82" t="s">
        <v>84</v>
      </c>
      <c r="R408" s="82" t="s">
        <v>10</v>
      </c>
      <c r="S408" s="82" t="s">
        <v>10</v>
      </c>
      <c r="T408" s="81" t="s">
        <v>101</v>
      </c>
      <c r="U408" s="81" t="s">
        <v>96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102</v>
      </c>
      <c r="O409" s="81">
        <v>39</v>
      </c>
      <c r="P409" s="85">
        <v>9545.4500000000007</v>
      </c>
      <c r="Q409" s="82" t="s">
        <v>85</v>
      </c>
      <c r="R409" s="82" t="s">
        <v>10</v>
      </c>
      <c r="S409" s="82" t="s">
        <v>10</v>
      </c>
      <c r="T409" s="81" t="s">
        <v>103</v>
      </c>
      <c r="U409" s="81" t="s">
        <v>96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102</v>
      </c>
      <c r="O410" s="81">
        <v>40</v>
      </c>
      <c r="P410" s="85">
        <v>15520.77</v>
      </c>
      <c r="Q410" s="82" t="s">
        <v>84</v>
      </c>
      <c r="R410" s="82" t="s">
        <v>10</v>
      </c>
      <c r="S410" s="82" t="s">
        <v>10</v>
      </c>
      <c r="T410" s="81" t="s">
        <v>101</v>
      </c>
      <c r="U410" s="81" t="s">
        <v>96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102</v>
      </c>
      <c r="O411" s="81">
        <v>40</v>
      </c>
      <c r="P411" s="85">
        <v>9545.4500000000007</v>
      </c>
      <c r="Q411" s="82" t="s">
        <v>85</v>
      </c>
      <c r="R411" s="82" t="s">
        <v>10</v>
      </c>
      <c r="S411" s="82" t="s">
        <v>10</v>
      </c>
      <c r="T411" s="81" t="s">
        <v>103</v>
      </c>
      <c r="U411" s="81" t="s">
        <v>96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102</v>
      </c>
      <c r="O412" s="81">
        <v>41</v>
      </c>
      <c r="P412" s="85">
        <v>15520.77</v>
      </c>
      <c r="Q412" s="82" t="s">
        <v>84</v>
      </c>
      <c r="R412" s="82" t="s">
        <v>10</v>
      </c>
      <c r="S412" s="82" t="s">
        <v>10</v>
      </c>
      <c r="T412" s="81" t="s">
        <v>101</v>
      </c>
      <c r="U412" s="81" t="s">
        <v>96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102</v>
      </c>
      <c r="O413" s="81">
        <v>41</v>
      </c>
      <c r="P413" s="85">
        <v>9545.4500000000007</v>
      </c>
      <c r="Q413" s="82" t="s">
        <v>85</v>
      </c>
      <c r="R413" s="82" t="s">
        <v>10</v>
      </c>
      <c r="S413" s="82" t="s">
        <v>10</v>
      </c>
      <c r="T413" s="81" t="s">
        <v>103</v>
      </c>
      <c r="U413" s="81" t="s">
        <v>96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102</v>
      </c>
      <c r="O414" s="81">
        <v>42</v>
      </c>
      <c r="P414" s="85">
        <v>15520.77</v>
      </c>
      <c r="Q414" s="82" t="s">
        <v>84</v>
      </c>
      <c r="R414" s="82" t="s">
        <v>10</v>
      </c>
      <c r="S414" s="82" t="s">
        <v>10</v>
      </c>
      <c r="T414" s="81" t="s">
        <v>101</v>
      </c>
      <c r="U414" s="81" t="s">
        <v>96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102</v>
      </c>
      <c r="O415" s="81">
        <v>42</v>
      </c>
      <c r="P415" s="85">
        <v>9545.4500000000007</v>
      </c>
      <c r="Q415" s="82" t="s">
        <v>85</v>
      </c>
      <c r="R415" s="82" t="s">
        <v>10</v>
      </c>
      <c r="S415" s="82" t="s">
        <v>10</v>
      </c>
      <c r="T415" s="81" t="s">
        <v>103</v>
      </c>
      <c r="U415" s="81" t="s">
        <v>96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102</v>
      </c>
      <c r="O416" s="81">
        <v>43</v>
      </c>
      <c r="P416" s="85">
        <v>15520.77</v>
      </c>
      <c r="Q416" s="82" t="s">
        <v>84</v>
      </c>
      <c r="R416" s="82" t="s">
        <v>10</v>
      </c>
      <c r="S416" s="82" t="s">
        <v>10</v>
      </c>
      <c r="T416" s="81" t="s">
        <v>101</v>
      </c>
      <c r="U416" s="81" t="s">
        <v>96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102</v>
      </c>
      <c r="O417" s="81">
        <v>43</v>
      </c>
      <c r="P417" s="85">
        <v>9545.4500000000007</v>
      </c>
      <c r="Q417" s="82" t="s">
        <v>85</v>
      </c>
      <c r="R417" s="82" t="s">
        <v>10</v>
      </c>
      <c r="S417" s="82" t="s">
        <v>10</v>
      </c>
      <c r="T417" s="81" t="s">
        <v>103</v>
      </c>
      <c r="U417" s="81" t="s">
        <v>96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102</v>
      </c>
      <c r="O418" s="81">
        <v>44</v>
      </c>
      <c r="P418" s="85">
        <v>15520.77</v>
      </c>
      <c r="Q418" s="82" t="s">
        <v>84</v>
      </c>
      <c r="R418" s="82" t="s">
        <v>10</v>
      </c>
      <c r="S418" s="82" t="s">
        <v>10</v>
      </c>
      <c r="T418" s="81" t="s">
        <v>101</v>
      </c>
      <c r="U418" s="81" t="s">
        <v>96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102</v>
      </c>
      <c r="O419" s="81">
        <v>44</v>
      </c>
      <c r="P419" s="85">
        <v>9545.4500000000007</v>
      </c>
      <c r="Q419" s="82" t="s">
        <v>85</v>
      </c>
      <c r="R419" s="82" t="s">
        <v>10</v>
      </c>
      <c r="S419" s="82" t="s">
        <v>10</v>
      </c>
      <c r="T419" s="81" t="s">
        <v>103</v>
      </c>
      <c r="U419" s="81" t="s">
        <v>96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102</v>
      </c>
      <c r="O420" s="81">
        <v>45</v>
      </c>
      <c r="P420" s="85">
        <v>15520.77</v>
      </c>
      <c r="Q420" s="82" t="s">
        <v>84</v>
      </c>
      <c r="R420" s="82" t="s">
        <v>10</v>
      </c>
      <c r="S420" s="82" t="s">
        <v>10</v>
      </c>
      <c r="T420" s="81" t="s">
        <v>101</v>
      </c>
      <c r="U420" s="81" t="s">
        <v>96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102</v>
      </c>
      <c r="O421" s="81">
        <v>45</v>
      </c>
      <c r="P421" s="85">
        <v>9545.4500000000007</v>
      </c>
      <c r="Q421" s="82" t="s">
        <v>85</v>
      </c>
      <c r="R421" s="82" t="s">
        <v>10</v>
      </c>
      <c r="S421" s="82" t="s">
        <v>10</v>
      </c>
      <c r="T421" s="81" t="s">
        <v>103</v>
      </c>
      <c r="U421" s="81" t="s">
        <v>96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102</v>
      </c>
      <c r="O422" s="81">
        <v>46</v>
      </c>
      <c r="P422" s="85">
        <v>15520.77</v>
      </c>
      <c r="Q422" s="82" t="s">
        <v>84</v>
      </c>
      <c r="R422" s="82" t="s">
        <v>10</v>
      </c>
      <c r="S422" s="82" t="s">
        <v>10</v>
      </c>
      <c r="T422" s="81" t="s">
        <v>101</v>
      </c>
      <c r="U422" s="81" t="s">
        <v>96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102</v>
      </c>
      <c r="O423" s="81">
        <v>46</v>
      </c>
      <c r="P423" s="85">
        <v>9545.4500000000007</v>
      </c>
      <c r="Q423" s="82" t="s">
        <v>85</v>
      </c>
      <c r="R423" s="82" t="s">
        <v>10</v>
      </c>
      <c r="S423" s="82" t="s">
        <v>10</v>
      </c>
      <c r="T423" s="81" t="s">
        <v>103</v>
      </c>
      <c r="U423" s="81" t="s">
        <v>96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102</v>
      </c>
      <c r="O424" s="81">
        <v>47</v>
      </c>
      <c r="P424" s="85">
        <v>15520.77</v>
      </c>
      <c r="Q424" s="82" t="s">
        <v>84</v>
      </c>
      <c r="R424" s="82" t="s">
        <v>10</v>
      </c>
      <c r="S424" s="82" t="s">
        <v>10</v>
      </c>
      <c r="T424" s="81" t="s">
        <v>101</v>
      </c>
      <c r="U424" s="81" t="s">
        <v>96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102</v>
      </c>
      <c r="O425" s="81">
        <v>47</v>
      </c>
      <c r="P425" s="85">
        <v>9545.4500000000007</v>
      </c>
      <c r="Q425" s="82" t="s">
        <v>85</v>
      </c>
      <c r="R425" s="82" t="s">
        <v>10</v>
      </c>
      <c r="S425" s="82" t="s">
        <v>10</v>
      </c>
      <c r="T425" s="81" t="s">
        <v>103</v>
      </c>
      <c r="U425" s="81" t="s">
        <v>96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102</v>
      </c>
      <c r="O426" s="81">
        <v>48</v>
      </c>
      <c r="P426" s="85">
        <v>15520.77</v>
      </c>
      <c r="Q426" s="82" t="s">
        <v>84</v>
      </c>
      <c r="R426" s="82" t="s">
        <v>10</v>
      </c>
      <c r="S426" s="82" t="s">
        <v>10</v>
      </c>
      <c r="T426" s="81" t="s">
        <v>101</v>
      </c>
      <c r="U426" s="81" t="s">
        <v>96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102</v>
      </c>
      <c r="O427" s="81">
        <v>48</v>
      </c>
      <c r="P427" s="85">
        <v>9545.4500000000007</v>
      </c>
      <c r="Q427" s="82" t="s">
        <v>85</v>
      </c>
      <c r="R427" s="82" t="s">
        <v>10</v>
      </c>
      <c r="S427" s="82" t="s">
        <v>10</v>
      </c>
      <c r="T427" s="81" t="s">
        <v>103</v>
      </c>
      <c r="U427" s="81" t="s">
        <v>96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102</v>
      </c>
      <c r="O428" s="81">
        <v>49</v>
      </c>
      <c r="P428" s="85">
        <v>15520.77</v>
      </c>
      <c r="Q428" s="82" t="s">
        <v>84</v>
      </c>
      <c r="R428" s="82" t="s">
        <v>10</v>
      </c>
      <c r="S428" s="82" t="s">
        <v>10</v>
      </c>
      <c r="T428" s="81" t="s">
        <v>101</v>
      </c>
      <c r="U428" s="81" t="s">
        <v>96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102</v>
      </c>
      <c r="O429" s="81">
        <v>49</v>
      </c>
      <c r="P429" s="85">
        <v>9545.4500000000007</v>
      </c>
      <c r="Q429" s="82" t="s">
        <v>85</v>
      </c>
      <c r="R429" s="82" t="s">
        <v>10</v>
      </c>
      <c r="S429" s="82" t="s">
        <v>10</v>
      </c>
      <c r="T429" s="81" t="s">
        <v>103</v>
      </c>
      <c r="U429" s="81" t="s">
        <v>96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102</v>
      </c>
      <c r="O430" s="81">
        <v>50</v>
      </c>
      <c r="P430" s="85">
        <v>15520.77</v>
      </c>
      <c r="Q430" s="82" t="s">
        <v>84</v>
      </c>
      <c r="R430" s="82" t="s">
        <v>10</v>
      </c>
      <c r="S430" s="82" t="s">
        <v>10</v>
      </c>
      <c r="T430" s="81" t="s">
        <v>101</v>
      </c>
      <c r="U430" s="81" t="s">
        <v>96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102</v>
      </c>
      <c r="O431" s="81">
        <v>50</v>
      </c>
      <c r="P431" s="85">
        <v>9545.4500000000007</v>
      </c>
      <c r="Q431" s="82" t="s">
        <v>85</v>
      </c>
      <c r="R431" s="82" t="s">
        <v>10</v>
      </c>
      <c r="S431" s="82" t="s">
        <v>10</v>
      </c>
      <c r="T431" s="81" t="s">
        <v>103</v>
      </c>
      <c r="U431" s="81" t="s">
        <v>96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102</v>
      </c>
      <c r="O432" s="81">
        <v>51</v>
      </c>
      <c r="P432" s="85">
        <v>15520.77</v>
      </c>
      <c r="Q432" s="82" t="s">
        <v>84</v>
      </c>
      <c r="R432" s="82" t="s">
        <v>10</v>
      </c>
      <c r="S432" s="82" t="s">
        <v>10</v>
      </c>
      <c r="T432" s="81" t="s">
        <v>101</v>
      </c>
      <c r="U432" s="81" t="s">
        <v>96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102</v>
      </c>
      <c r="O433" s="81">
        <v>51</v>
      </c>
      <c r="P433" s="85">
        <v>9545.4500000000007</v>
      </c>
      <c r="Q433" s="82" t="s">
        <v>85</v>
      </c>
      <c r="R433" s="82" t="s">
        <v>10</v>
      </c>
      <c r="S433" s="82" t="s">
        <v>10</v>
      </c>
      <c r="T433" s="81" t="s">
        <v>103</v>
      </c>
      <c r="U433" s="81" t="s">
        <v>96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102</v>
      </c>
      <c r="O434" s="81">
        <v>52</v>
      </c>
      <c r="P434" s="85">
        <v>15520.77</v>
      </c>
      <c r="Q434" s="82" t="s">
        <v>84</v>
      </c>
      <c r="R434" s="82" t="s">
        <v>10</v>
      </c>
      <c r="S434" s="82" t="s">
        <v>10</v>
      </c>
      <c r="T434" s="81" t="s">
        <v>101</v>
      </c>
      <c r="U434" s="81" t="s">
        <v>96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102</v>
      </c>
      <c r="O435" s="81">
        <v>52</v>
      </c>
      <c r="P435" s="85">
        <v>9545.4500000000007</v>
      </c>
      <c r="Q435" s="82" t="s">
        <v>85</v>
      </c>
      <c r="R435" s="82" t="s">
        <v>10</v>
      </c>
      <c r="S435" s="82" t="s">
        <v>10</v>
      </c>
      <c r="T435" s="81" t="s">
        <v>103</v>
      </c>
      <c r="U435" s="81" t="s">
        <v>96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102</v>
      </c>
      <c r="O436" s="81">
        <v>53</v>
      </c>
      <c r="P436" s="85">
        <v>15520.77</v>
      </c>
      <c r="Q436" s="82" t="s">
        <v>84</v>
      </c>
      <c r="R436" s="82" t="s">
        <v>10</v>
      </c>
      <c r="S436" s="82" t="s">
        <v>10</v>
      </c>
      <c r="T436" s="81" t="s">
        <v>101</v>
      </c>
      <c r="U436" s="81" t="s">
        <v>96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102</v>
      </c>
      <c r="O437" s="81">
        <v>53</v>
      </c>
      <c r="P437" s="85">
        <v>9545.4500000000007</v>
      </c>
      <c r="Q437" s="82" t="s">
        <v>85</v>
      </c>
      <c r="R437" s="82" t="s">
        <v>10</v>
      </c>
      <c r="S437" s="82" t="s">
        <v>10</v>
      </c>
      <c r="T437" s="81" t="s">
        <v>103</v>
      </c>
      <c r="U437" s="81" t="s">
        <v>96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102</v>
      </c>
      <c r="O438" s="81">
        <v>54</v>
      </c>
      <c r="P438" s="85">
        <v>15520.77</v>
      </c>
      <c r="Q438" s="82" t="s">
        <v>84</v>
      </c>
      <c r="R438" s="82" t="s">
        <v>10</v>
      </c>
      <c r="S438" s="82" t="s">
        <v>10</v>
      </c>
      <c r="T438" s="81" t="s">
        <v>101</v>
      </c>
      <c r="U438" s="81" t="s">
        <v>96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102</v>
      </c>
      <c r="O439" s="81">
        <v>54</v>
      </c>
      <c r="P439" s="85">
        <v>9545.4500000000007</v>
      </c>
      <c r="Q439" s="82" t="s">
        <v>85</v>
      </c>
      <c r="R439" s="82" t="s">
        <v>10</v>
      </c>
      <c r="S439" s="82" t="s">
        <v>10</v>
      </c>
      <c r="T439" s="81" t="s">
        <v>103</v>
      </c>
      <c r="U439" s="81" t="s">
        <v>96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102</v>
      </c>
      <c r="O440" s="81">
        <v>55</v>
      </c>
      <c r="P440" s="85">
        <v>15520.77</v>
      </c>
      <c r="Q440" s="82" t="s">
        <v>84</v>
      </c>
      <c r="R440" s="82" t="s">
        <v>10</v>
      </c>
      <c r="S440" s="82" t="s">
        <v>10</v>
      </c>
      <c r="T440" s="81" t="s">
        <v>101</v>
      </c>
      <c r="U440" s="81" t="s">
        <v>96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102</v>
      </c>
      <c r="O441" s="81">
        <v>55</v>
      </c>
      <c r="P441" s="85">
        <v>9545.4500000000007</v>
      </c>
      <c r="Q441" s="82" t="s">
        <v>85</v>
      </c>
      <c r="R441" s="82" t="s">
        <v>10</v>
      </c>
      <c r="S441" s="82" t="s">
        <v>10</v>
      </c>
      <c r="T441" s="81" t="s">
        <v>103</v>
      </c>
      <c r="U441" s="81" t="s">
        <v>96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102</v>
      </c>
      <c r="O442" s="81">
        <v>56</v>
      </c>
      <c r="P442" s="85">
        <v>15520.77</v>
      </c>
      <c r="Q442" s="82" t="s">
        <v>84</v>
      </c>
      <c r="R442" s="82" t="s">
        <v>10</v>
      </c>
      <c r="S442" s="82" t="s">
        <v>10</v>
      </c>
      <c r="T442" s="81" t="s">
        <v>101</v>
      </c>
      <c r="U442" s="81" t="s">
        <v>96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102</v>
      </c>
      <c r="O443" s="81">
        <v>56</v>
      </c>
      <c r="P443" s="85">
        <v>9545.4500000000007</v>
      </c>
      <c r="Q443" s="82" t="s">
        <v>85</v>
      </c>
      <c r="R443" s="82" t="s">
        <v>10</v>
      </c>
      <c r="S443" s="82" t="s">
        <v>10</v>
      </c>
      <c r="T443" s="81" t="s">
        <v>103</v>
      </c>
      <c r="U443" s="81" t="s">
        <v>96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102</v>
      </c>
      <c r="O444" s="81">
        <v>57</v>
      </c>
      <c r="P444" s="85">
        <v>15520.77</v>
      </c>
      <c r="Q444" s="82" t="s">
        <v>84</v>
      </c>
      <c r="R444" s="82" t="s">
        <v>10</v>
      </c>
      <c r="S444" s="82" t="s">
        <v>10</v>
      </c>
      <c r="T444" s="81" t="s">
        <v>101</v>
      </c>
      <c r="U444" s="81" t="s">
        <v>96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102</v>
      </c>
      <c r="O445" s="81">
        <v>57</v>
      </c>
      <c r="P445" s="85">
        <v>9545.4500000000007</v>
      </c>
      <c r="Q445" s="82" t="s">
        <v>85</v>
      </c>
      <c r="R445" s="82" t="s">
        <v>10</v>
      </c>
      <c r="S445" s="82" t="s">
        <v>10</v>
      </c>
      <c r="T445" s="81" t="s">
        <v>103</v>
      </c>
      <c r="U445" s="81" t="s">
        <v>96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102</v>
      </c>
      <c r="O446" s="81">
        <v>58</v>
      </c>
      <c r="P446" s="85">
        <v>15520.77</v>
      </c>
      <c r="Q446" s="82" t="s">
        <v>84</v>
      </c>
      <c r="R446" s="82" t="s">
        <v>10</v>
      </c>
      <c r="S446" s="82" t="s">
        <v>10</v>
      </c>
      <c r="T446" s="81" t="s">
        <v>101</v>
      </c>
      <c r="U446" s="81" t="s">
        <v>96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102</v>
      </c>
      <c r="O447" s="81">
        <v>58</v>
      </c>
      <c r="P447" s="85">
        <v>9545.4500000000007</v>
      </c>
      <c r="Q447" s="82" t="s">
        <v>85</v>
      </c>
      <c r="R447" s="82" t="s">
        <v>10</v>
      </c>
      <c r="S447" s="82" t="s">
        <v>10</v>
      </c>
      <c r="T447" s="81" t="s">
        <v>103</v>
      </c>
      <c r="U447" s="81" t="s">
        <v>96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102</v>
      </c>
      <c r="O448" s="81">
        <v>59</v>
      </c>
      <c r="P448" s="85">
        <v>15520.77</v>
      </c>
      <c r="Q448" s="82" t="s">
        <v>84</v>
      </c>
      <c r="R448" s="82" t="s">
        <v>10</v>
      </c>
      <c r="S448" s="82" t="s">
        <v>10</v>
      </c>
      <c r="T448" s="81" t="s">
        <v>101</v>
      </c>
      <c r="U448" s="81" t="s">
        <v>96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102</v>
      </c>
      <c r="O449" s="81">
        <v>59</v>
      </c>
      <c r="P449" s="85">
        <v>9545.4500000000007</v>
      </c>
      <c r="Q449" s="82" t="s">
        <v>85</v>
      </c>
      <c r="R449" s="82" t="s">
        <v>10</v>
      </c>
      <c r="S449" s="82" t="s">
        <v>10</v>
      </c>
      <c r="T449" s="81" t="s">
        <v>103</v>
      </c>
      <c r="U449" s="81" t="s">
        <v>96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102</v>
      </c>
      <c r="O450" s="81">
        <v>60</v>
      </c>
      <c r="P450" s="85">
        <v>15520.77</v>
      </c>
      <c r="Q450" s="82" t="s">
        <v>84</v>
      </c>
      <c r="R450" s="82" t="s">
        <v>10</v>
      </c>
      <c r="S450" s="82" t="s">
        <v>10</v>
      </c>
      <c r="T450" s="81" t="s">
        <v>101</v>
      </c>
      <c r="U450" s="81" t="s">
        <v>96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102</v>
      </c>
      <c r="O451" s="81">
        <v>60</v>
      </c>
      <c r="P451" s="85">
        <v>9545.4500000000007</v>
      </c>
      <c r="Q451" s="82" t="s">
        <v>85</v>
      </c>
      <c r="R451" s="82" t="s">
        <v>10</v>
      </c>
      <c r="S451" s="82" t="s">
        <v>10</v>
      </c>
      <c r="T451" s="81" t="s">
        <v>103</v>
      </c>
      <c r="U451" s="81" t="s">
        <v>96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102</v>
      </c>
      <c r="O452" s="81">
        <v>61</v>
      </c>
      <c r="P452" s="85">
        <v>15520.77</v>
      </c>
      <c r="Q452" s="82" t="s">
        <v>84</v>
      </c>
      <c r="R452" s="82" t="s">
        <v>10</v>
      </c>
      <c r="S452" s="82" t="s">
        <v>10</v>
      </c>
      <c r="T452" s="81" t="s">
        <v>101</v>
      </c>
      <c r="U452" s="81" t="s">
        <v>96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102</v>
      </c>
      <c r="O453" s="81">
        <v>61</v>
      </c>
      <c r="P453" s="85">
        <v>9545.4500000000007</v>
      </c>
      <c r="Q453" s="82" t="s">
        <v>85</v>
      </c>
      <c r="R453" s="82" t="s">
        <v>10</v>
      </c>
      <c r="S453" s="82" t="s">
        <v>10</v>
      </c>
      <c r="T453" s="81" t="s">
        <v>103</v>
      </c>
      <c r="U453" s="81" t="s">
        <v>96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102</v>
      </c>
      <c r="O454" s="81">
        <v>62</v>
      </c>
      <c r="P454" s="85">
        <v>15520.77</v>
      </c>
      <c r="Q454" s="82" t="s">
        <v>84</v>
      </c>
      <c r="R454" s="82" t="s">
        <v>10</v>
      </c>
      <c r="S454" s="82" t="s">
        <v>10</v>
      </c>
      <c r="T454" s="81" t="s">
        <v>101</v>
      </c>
      <c r="U454" s="81" t="s">
        <v>96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102</v>
      </c>
      <c r="O455" s="81">
        <v>62</v>
      </c>
      <c r="P455" s="85">
        <v>9545.4500000000007</v>
      </c>
      <c r="Q455" s="82" t="s">
        <v>85</v>
      </c>
      <c r="R455" s="82" t="s">
        <v>10</v>
      </c>
      <c r="S455" s="82" t="s">
        <v>10</v>
      </c>
      <c r="T455" s="81" t="s">
        <v>103</v>
      </c>
      <c r="U455" s="81" t="s">
        <v>96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102</v>
      </c>
      <c r="O456" s="81">
        <v>63</v>
      </c>
      <c r="P456" s="85">
        <v>15520.77</v>
      </c>
      <c r="Q456" s="82" t="s">
        <v>84</v>
      </c>
      <c r="R456" s="82" t="s">
        <v>10</v>
      </c>
      <c r="S456" s="82" t="s">
        <v>10</v>
      </c>
      <c r="T456" s="81" t="s">
        <v>101</v>
      </c>
      <c r="U456" s="81" t="s">
        <v>96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102</v>
      </c>
      <c r="O457" s="81">
        <v>63</v>
      </c>
      <c r="P457" s="85">
        <v>9545.4500000000007</v>
      </c>
      <c r="Q457" s="82" t="s">
        <v>85</v>
      </c>
      <c r="R457" s="82" t="s">
        <v>10</v>
      </c>
      <c r="S457" s="82" t="s">
        <v>10</v>
      </c>
      <c r="T457" s="81" t="s">
        <v>103</v>
      </c>
      <c r="U457" s="81" t="s">
        <v>96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102</v>
      </c>
      <c r="O458" s="81">
        <v>64</v>
      </c>
      <c r="P458" s="85">
        <v>15520.77</v>
      </c>
      <c r="Q458" s="82" t="s">
        <v>84</v>
      </c>
      <c r="R458" s="82" t="s">
        <v>10</v>
      </c>
      <c r="S458" s="82" t="s">
        <v>10</v>
      </c>
      <c r="T458" s="81" t="s">
        <v>101</v>
      </c>
      <c r="U458" s="81" t="s">
        <v>96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102</v>
      </c>
      <c r="O459" s="81">
        <v>64</v>
      </c>
      <c r="P459" s="85">
        <v>9545.4500000000007</v>
      </c>
      <c r="Q459" s="82" t="s">
        <v>85</v>
      </c>
      <c r="R459" s="82" t="s">
        <v>10</v>
      </c>
      <c r="S459" s="82" t="s">
        <v>10</v>
      </c>
      <c r="T459" s="81" t="s">
        <v>103</v>
      </c>
      <c r="U459" s="81" t="s">
        <v>96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102</v>
      </c>
      <c r="O460" s="81">
        <v>65</v>
      </c>
      <c r="P460" s="85">
        <v>15520.77</v>
      </c>
      <c r="Q460" s="82" t="s">
        <v>84</v>
      </c>
      <c r="R460" s="82" t="s">
        <v>10</v>
      </c>
      <c r="S460" s="82" t="s">
        <v>10</v>
      </c>
      <c r="T460" s="81" t="s">
        <v>101</v>
      </c>
      <c r="U460" s="81" t="s">
        <v>96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102</v>
      </c>
      <c r="O461" s="81">
        <v>65</v>
      </c>
      <c r="P461" s="85">
        <v>9545.4500000000007</v>
      </c>
      <c r="Q461" s="82" t="s">
        <v>85</v>
      </c>
      <c r="R461" s="82" t="s">
        <v>10</v>
      </c>
      <c r="S461" s="82" t="s">
        <v>10</v>
      </c>
      <c r="T461" s="81" t="s">
        <v>103</v>
      </c>
      <c r="U461" s="81" t="s">
        <v>96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102</v>
      </c>
      <c r="O462" s="81">
        <v>66</v>
      </c>
      <c r="P462" s="85">
        <v>15520.77</v>
      </c>
      <c r="Q462" s="82" t="s">
        <v>84</v>
      </c>
      <c r="R462" s="82" t="s">
        <v>10</v>
      </c>
      <c r="S462" s="82" t="s">
        <v>10</v>
      </c>
      <c r="T462" s="81" t="s">
        <v>101</v>
      </c>
      <c r="U462" s="81" t="s">
        <v>96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102</v>
      </c>
      <c r="O463" s="81">
        <v>66</v>
      </c>
      <c r="P463" s="85">
        <v>9545.4500000000007</v>
      </c>
      <c r="Q463" s="82" t="s">
        <v>85</v>
      </c>
      <c r="R463" s="82" t="s">
        <v>10</v>
      </c>
      <c r="S463" s="82" t="s">
        <v>10</v>
      </c>
      <c r="T463" s="81" t="s">
        <v>103</v>
      </c>
      <c r="U463" s="81" t="s">
        <v>96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102</v>
      </c>
      <c r="O464" s="81">
        <v>67</v>
      </c>
      <c r="P464" s="85">
        <v>15520.77</v>
      </c>
      <c r="Q464" s="82" t="s">
        <v>84</v>
      </c>
      <c r="R464" s="82" t="s">
        <v>10</v>
      </c>
      <c r="S464" s="82" t="s">
        <v>10</v>
      </c>
      <c r="T464" s="81" t="s">
        <v>101</v>
      </c>
      <c r="U464" s="81" t="s">
        <v>96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102</v>
      </c>
      <c r="O465" s="81">
        <v>67</v>
      </c>
      <c r="P465" s="85">
        <v>9545.4500000000007</v>
      </c>
      <c r="Q465" s="82" t="s">
        <v>85</v>
      </c>
      <c r="R465" s="82" t="s">
        <v>10</v>
      </c>
      <c r="S465" s="82" t="s">
        <v>10</v>
      </c>
      <c r="T465" s="81" t="s">
        <v>103</v>
      </c>
      <c r="U465" s="81" t="s">
        <v>96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102</v>
      </c>
      <c r="O466" s="81">
        <v>68</v>
      </c>
      <c r="P466" s="85">
        <v>15520.77</v>
      </c>
      <c r="Q466" s="82" t="s">
        <v>84</v>
      </c>
      <c r="R466" s="82" t="s">
        <v>10</v>
      </c>
      <c r="S466" s="82" t="s">
        <v>10</v>
      </c>
      <c r="T466" s="81" t="s">
        <v>101</v>
      </c>
      <c r="U466" s="81" t="s">
        <v>96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102</v>
      </c>
      <c r="O467" s="81">
        <v>68</v>
      </c>
      <c r="P467" s="85">
        <v>9545.4500000000007</v>
      </c>
      <c r="Q467" s="82" t="s">
        <v>85</v>
      </c>
      <c r="R467" s="82" t="s">
        <v>10</v>
      </c>
      <c r="S467" s="82" t="s">
        <v>10</v>
      </c>
      <c r="T467" s="81" t="s">
        <v>103</v>
      </c>
      <c r="U467" s="81" t="s">
        <v>96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102</v>
      </c>
      <c r="O468" s="81">
        <v>69</v>
      </c>
      <c r="P468" s="85">
        <v>15520.77</v>
      </c>
      <c r="Q468" s="82" t="s">
        <v>84</v>
      </c>
      <c r="R468" s="82" t="s">
        <v>10</v>
      </c>
      <c r="S468" s="82" t="s">
        <v>10</v>
      </c>
      <c r="T468" s="81" t="s">
        <v>101</v>
      </c>
      <c r="U468" s="81" t="s">
        <v>96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102</v>
      </c>
      <c r="O469" s="81">
        <v>69</v>
      </c>
      <c r="P469" s="85">
        <v>9545.4500000000007</v>
      </c>
      <c r="Q469" s="82" t="s">
        <v>85</v>
      </c>
      <c r="R469" s="82" t="s">
        <v>10</v>
      </c>
      <c r="S469" s="82" t="s">
        <v>10</v>
      </c>
      <c r="T469" s="81" t="s">
        <v>103</v>
      </c>
      <c r="U469" s="81" t="s">
        <v>96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102</v>
      </c>
      <c r="O470" s="81">
        <v>70</v>
      </c>
      <c r="P470" s="85">
        <v>15520.77</v>
      </c>
      <c r="Q470" s="82" t="s">
        <v>84</v>
      </c>
      <c r="R470" s="82" t="s">
        <v>10</v>
      </c>
      <c r="S470" s="82" t="s">
        <v>10</v>
      </c>
      <c r="T470" s="81" t="s">
        <v>101</v>
      </c>
      <c r="U470" s="81" t="s">
        <v>96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102</v>
      </c>
      <c r="O471" s="81">
        <v>70</v>
      </c>
      <c r="P471" s="85">
        <v>9545.4500000000007</v>
      </c>
      <c r="Q471" s="82" t="s">
        <v>85</v>
      </c>
      <c r="R471" s="82" t="s">
        <v>10</v>
      </c>
      <c r="S471" s="82" t="s">
        <v>10</v>
      </c>
      <c r="T471" s="81" t="s">
        <v>103</v>
      </c>
      <c r="U471" s="81" t="s">
        <v>96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102</v>
      </c>
      <c r="O472" s="81">
        <v>71</v>
      </c>
      <c r="P472" s="85">
        <v>15520.77</v>
      </c>
      <c r="Q472" s="82" t="s">
        <v>84</v>
      </c>
      <c r="R472" s="82" t="s">
        <v>10</v>
      </c>
      <c r="S472" s="82" t="s">
        <v>10</v>
      </c>
      <c r="T472" s="81" t="s">
        <v>101</v>
      </c>
      <c r="U472" s="81" t="s">
        <v>96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102</v>
      </c>
      <c r="O473" s="81">
        <v>71</v>
      </c>
      <c r="P473" s="85">
        <v>9545.4500000000007</v>
      </c>
      <c r="Q473" s="82" t="s">
        <v>85</v>
      </c>
      <c r="R473" s="82" t="s">
        <v>10</v>
      </c>
      <c r="S473" s="82" t="s">
        <v>10</v>
      </c>
      <c r="T473" s="81" t="s">
        <v>103</v>
      </c>
      <c r="U473" s="81" t="s">
        <v>96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102</v>
      </c>
      <c r="O474" s="81">
        <v>72</v>
      </c>
      <c r="P474" s="85">
        <v>15520.77</v>
      </c>
      <c r="Q474" s="82" t="s">
        <v>84</v>
      </c>
      <c r="R474" s="82" t="s">
        <v>10</v>
      </c>
      <c r="S474" s="82" t="s">
        <v>10</v>
      </c>
      <c r="T474" s="81" t="s">
        <v>101</v>
      </c>
      <c r="U474" s="81" t="s">
        <v>96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102</v>
      </c>
      <c r="O475" s="81">
        <v>72</v>
      </c>
      <c r="P475" s="85">
        <v>9545.4500000000007</v>
      </c>
      <c r="Q475" s="82" t="s">
        <v>85</v>
      </c>
      <c r="R475" s="82" t="s">
        <v>10</v>
      </c>
      <c r="S475" s="82" t="s">
        <v>10</v>
      </c>
      <c r="T475" s="81" t="s">
        <v>103</v>
      </c>
      <c r="U475" s="81" t="s">
        <v>96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102</v>
      </c>
      <c r="O476" s="81">
        <v>73</v>
      </c>
      <c r="P476" s="85">
        <v>15520.77</v>
      </c>
      <c r="Q476" s="82" t="s">
        <v>84</v>
      </c>
      <c r="R476" s="82" t="s">
        <v>10</v>
      </c>
      <c r="S476" s="82" t="s">
        <v>10</v>
      </c>
      <c r="T476" s="81" t="s">
        <v>101</v>
      </c>
      <c r="U476" s="81" t="s">
        <v>96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102</v>
      </c>
      <c r="O477" s="81">
        <v>73</v>
      </c>
      <c r="P477" s="85">
        <v>9545.4500000000007</v>
      </c>
      <c r="Q477" s="82" t="s">
        <v>85</v>
      </c>
      <c r="R477" s="82" t="s">
        <v>10</v>
      </c>
      <c r="S477" s="82" t="s">
        <v>10</v>
      </c>
      <c r="T477" s="81" t="s">
        <v>103</v>
      </c>
      <c r="U477" s="81" t="s">
        <v>96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102</v>
      </c>
      <c r="O478" s="81">
        <v>74</v>
      </c>
      <c r="P478" s="85">
        <v>15520.77</v>
      </c>
      <c r="Q478" s="82" t="s">
        <v>84</v>
      </c>
      <c r="R478" s="82" t="s">
        <v>10</v>
      </c>
      <c r="S478" s="82" t="s">
        <v>10</v>
      </c>
      <c r="T478" s="81" t="s">
        <v>101</v>
      </c>
      <c r="U478" s="81" t="s">
        <v>96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102</v>
      </c>
      <c r="O479" s="81">
        <v>74</v>
      </c>
      <c r="P479" s="85">
        <v>9545.4500000000007</v>
      </c>
      <c r="Q479" s="82" t="s">
        <v>85</v>
      </c>
      <c r="R479" s="82" t="s">
        <v>10</v>
      </c>
      <c r="S479" s="82" t="s">
        <v>10</v>
      </c>
      <c r="T479" s="81" t="s">
        <v>103</v>
      </c>
      <c r="U479" s="81" t="s">
        <v>96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102</v>
      </c>
      <c r="O480" s="81">
        <v>75</v>
      </c>
      <c r="P480" s="85">
        <v>15520.77</v>
      </c>
      <c r="Q480" s="82" t="s">
        <v>84</v>
      </c>
      <c r="R480" s="82" t="s">
        <v>10</v>
      </c>
      <c r="S480" s="82" t="s">
        <v>10</v>
      </c>
      <c r="T480" s="81" t="s">
        <v>101</v>
      </c>
      <c r="U480" s="81" t="s">
        <v>96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102</v>
      </c>
      <c r="O481" s="81">
        <v>75</v>
      </c>
      <c r="P481" s="85">
        <v>9545.4500000000007</v>
      </c>
      <c r="Q481" s="82" t="s">
        <v>85</v>
      </c>
      <c r="R481" s="82" t="s">
        <v>10</v>
      </c>
      <c r="S481" s="82" t="s">
        <v>10</v>
      </c>
      <c r="T481" s="81" t="s">
        <v>103</v>
      </c>
      <c r="U481" s="81" t="s">
        <v>96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102</v>
      </c>
      <c r="O482" s="81">
        <v>76</v>
      </c>
      <c r="P482" s="85">
        <v>15520.77</v>
      </c>
      <c r="Q482" s="82" t="s">
        <v>84</v>
      </c>
      <c r="R482" s="82" t="s">
        <v>10</v>
      </c>
      <c r="S482" s="82" t="s">
        <v>10</v>
      </c>
      <c r="T482" s="81" t="s">
        <v>101</v>
      </c>
      <c r="U482" s="81" t="s">
        <v>96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102</v>
      </c>
      <c r="O483" s="81">
        <v>76</v>
      </c>
      <c r="P483" s="85">
        <v>9545.4500000000007</v>
      </c>
      <c r="Q483" s="82" t="s">
        <v>85</v>
      </c>
      <c r="R483" s="82" t="s">
        <v>10</v>
      </c>
      <c r="S483" s="82" t="s">
        <v>10</v>
      </c>
      <c r="T483" s="81" t="s">
        <v>103</v>
      </c>
      <c r="U483" s="81" t="s">
        <v>96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102</v>
      </c>
      <c r="O484" s="81">
        <v>77</v>
      </c>
      <c r="P484" s="85">
        <v>15520.77</v>
      </c>
      <c r="Q484" s="82" t="s">
        <v>84</v>
      </c>
      <c r="R484" s="82" t="s">
        <v>10</v>
      </c>
      <c r="S484" s="82" t="s">
        <v>10</v>
      </c>
      <c r="T484" s="81" t="s">
        <v>101</v>
      </c>
      <c r="U484" s="81" t="s">
        <v>96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102</v>
      </c>
      <c r="O485" s="81">
        <v>77</v>
      </c>
      <c r="P485" s="85">
        <v>9545.4500000000007</v>
      </c>
      <c r="Q485" s="82" t="s">
        <v>85</v>
      </c>
      <c r="R485" s="82" t="s">
        <v>10</v>
      </c>
      <c r="S485" s="82" t="s">
        <v>10</v>
      </c>
      <c r="T485" s="81" t="s">
        <v>103</v>
      </c>
      <c r="U485" s="81" t="s">
        <v>96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102</v>
      </c>
      <c r="O486" s="81">
        <v>78</v>
      </c>
      <c r="P486" s="85">
        <v>15520.77</v>
      </c>
      <c r="Q486" s="82" t="s">
        <v>84</v>
      </c>
      <c r="R486" s="82" t="s">
        <v>10</v>
      </c>
      <c r="S486" s="82" t="s">
        <v>10</v>
      </c>
      <c r="T486" s="81" t="s">
        <v>101</v>
      </c>
      <c r="U486" s="81" t="s">
        <v>96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102</v>
      </c>
      <c r="O487" s="81">
        <v>78</v>
      </c>
      <c r="P487" s="85">
        <v>9545.4500000000007</v>
      </c>
      <c r="Q487" s="82" t="s">
        <v>85</v>
      </c>
      <c r="R487" s="82" t="s">
        <v>10</v>
      </c>
      <c r="S487" s="82" t="s">
        <v>10</v>
      </c>
      <c r="T487" s="81" t="s">
        <v>103</v>
      </c>
      <c r="U487" s="81" t="s">
        <v>96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102</v>
      </c>
      <c r="O488" s="81">
        <v>79</v>
      </c>
      <c r="P488" s="85">
        <v>15520.77</v>
      </c>
      <c r="Q488" s="82" t="s">
        <v>84</v>
      </c>
      <c r="R488" s="82" t="s">
        <v>10</v>
      </c>
      <c r="S488" s="82" t="s">
        <v>10</v>
      </c>
      <c r="T488" s="81" t="s">
        <v>101</v>
      </c>
      <c r="U488" s="81" t="s">
        <v>96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102</v>
      </c>
      <c r="O489" s="81">
        <v>79</v>
      </c>
      <c r="P489" s="85">
        <v>9545.4500000000007</v>
      </c>
      <c r="Q489" s="82" t="s">
        <v>85</v>
      </c>
      <c r="R489" s="82" t="s">
        <v>10</v>
      </c>
      <c r="S489" s="82" t="s">
        <v>10</v>
      </c>
      <c r="T489" s="81" t="s">
        <v>103</v>
      </c>
      <c r="U489" s="81" t="s">
        <v>96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102</v>
      </c>
      <c r="O490" s="81">
        <v>80</v>
      </c>
      <c r="P490" s="85">
        <v>15520.77</v>
      </c>
      <c r="Q490" s="82" t="s">
        <v>84</v>
      </c>
      <c r="R490" s="82" t="s">
        <v>10</v>
      </c>
      <c r="S490" s="82" t="s">
        <v>10</v>
      </c>
      <c r="T490" s="81" t="s">
        <v>101</v>
      </c>
      <c r="U490" s="81" t="s">
        <v>96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102</v>
      </c>
      <c r="O491" s="81">
        <v>80</v>
      </c>
      <c r="P491" s="85">
        <v>9545.4500000000007</v>
      </c>
      <c r="Q491" s="82" t="s">
        <v>85</v>
      </c>
      <c r="R491" s="82" t="s">
        <v>10</v>
      </c>
      <c r="S491" s="82" t="s">
        <v>10</v>
      </c>
      <c r="T491" s="81" t="s">
        <v>103</v>
      </c>
      <c r="U491" s="81" t="s">
        <v>96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102</v>
      </c>
      <c r="O492" s="81">
        <v>81</v>
      </c>
      <c r="P492" s="85">
        <v>15520.77</v>
      </c>
      <c r="Q492" s="82" t="s">
        <v>84</v>
      </c>
      <c r="R492" s="82" t="s">
        <v>10</v>
      </c>
      <c r="S492" s="82" t="s">
        <v>10</v>
      </c>
      <c r="T492" s="81" t="s">
        <v>101</v>
      </c>
      <c r="U492" s="81" t="s">
        <v>96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102</v>
      </c>
      <c r="O493" s="81">
        <v>81</v>
      </c>
      <c r="P493" s="85">
        <v>9545.4500000000007</v>
      </c>
      <c r="Q493" s="82" t="s">
        <v>85</v>
      </c>
      <c r="R493" s="82" t="s">
        <v>10</v>
      </c>
      <c r="S493" s="82" t="s">
        <v>10</v>
      </c>
      <c r="T493" s="81" t="s">
        <v>103</v>
      </c>
      <c r="U493" s="81" t="s">
        <v>96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102</v>
      </c>
      <c r="O494" s="81">
        <v>82</v>
      </c>
      <c r="P494" s="85">
        <v>15520.77</v>
      </c>
      <c r="Q494" s="82" t="s">
        <v>84</v>
      </c>
      <c r="R494" s="82" t="s">
        <v>10</v>
      </c>
      <c r="S494" s="82" t="s">
        <v>10</v>
      </c>
      <c r="T494" s="81" t="s">
        <v>101</v>
      </c>
      <c r="U494" s="81" t="s">
        <v>96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102</v>
      </c>
      <c r="O495" s="81">
        <v>82</v>
      </c>
      <c r="P495" s="85">
        <v>9545.4500000000007</v>
      </c>
      <c r="Q495" s="82" t="s">
        <v>85</v>
      </c>
      <c r="R495" s="82" t="s">
        <v>10</v>
      </c>
      <c r="S495" s="82" t="s">
        <v>10</v>
      </c>
      <c r="T495" s="81" t="s">
        <v>103</v>
      </c>
      <c r="U495" s="81" t="s">
        <v>96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102</v>
      </c>
      <c r="O496" s="81">
        <v>83</v>
      </c>
      <c r="P496" s="85">
        <v>15520.77</v>
      </c>
      <c r="Q496" s="82" t="s">
        <v>84</v>
      </c>
      <c r="R496" s="82" t="s">
        <v>10</v>
      </c>
      <c r="S496" s="82" t="s">
        <v>10</v>
      </c>
      <c r="T496" s="81" t="s">
        <v>101</v>
      </c>
      <c r="U496" s="81" t="s">
        <v>96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102</v>
      </c>
      <c r="O497" s="81">
        <v>83</v>
      </c>
      <c r="P497" s="85">
        <v>9545.4500000000007</v>
      </c>
      <c r="Q497" s="82" t="s">
        <v>85</v>
      </c>
      <c r="R497" s="82" t="s">
        <v>10</v>
      </c>
      <c r="S497" s="82" t="s">
        <v>10</v>
      </c>
      <c r="T497" s="81" t="s">
        <v>103</v>
      </c>
      <c r="U497" s="81" t="s">
        <v>96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102</v>
      </c>
      <c r="O498" s="81">
        <v>84</v>
      </c>
      <c r="P498" s="85">
        <v>15520.77</v>
      </c>
      <c r="Q498" s="82" t="s">
        <v>84</v>
      </c>
      <c r="R498" s="82" t="s">
        <v>10</v>
      </c>
      <c r="S498" s="82" t="s">
        <v>10</v>
      </c>
      <c r="T498" s="81" t="s">
        <v>101</v>
      </c>
      <c r="U498" s="81" t="s">
        <v>96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102</v>
      </c>
      <c r="O499" s="81">
        <v>84</v>
      </c>
      <c r="P499" s="85">
        <v>9545.4500000000007</v>
      </c>
      <c r="Q499" s="82" t="s">
        <v>85</v>
      </c>
      <c r="R499" s="82" t="s">
        <v>10</v>
      </c>
      <c r="S499" s="82" t="s">
        <v>10</v>
      </c>
      <c r="T499" s="81" t="s">
        <v>103</v>
      </c>
      <c r="U499" s="81" t="s">
        <v>96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102</v>
      </c>
      <c r="O500" s="81">
        <v>85</v>
      </c>
      <c r="P500" s="85">
        <v>15520.77</v>
      </c>
      <c r="Q500" s="82" t="s">
        <v>84</v>
      </c>
      <c r="R500" s="82" t="s">
        <v>10</v>
      </c>
      <c r="S500" s="82" t="s">
        <v>10</v>
      </c>
      <c r="T500" s="81" t="s">
        <v>101</v>
      </c>
      <c r="U500" s="81" t="s">
        <v>96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102</v>
      </c>
      <c r="O501" s="81">
        <v>85</v>
      </c>
      <c r="P501" s="85">
        <v>9545.4500000000007</v>
      </c>
      <c r="Q501" s="82" t="s">
        <v>85</v>
      </c>
      <c r="R501" s="82" t="s">
        <v>10</v>
      </c>
      <c r="S501" s="82" t="s">
        <v>10</v>
      </c>
      <c r="T501" s="81" t="s">
        <v>103</v>
      </c>
      <c r="U501" s="81" t="s">
        <v>96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102</v>
      </c>
      <c r="O502" s="81">
        <v>86</v>
      </c>
      <c r="P502" s="85">
        <v>15520.77</v>
      </c>
      <c r="Q502" s="82" t="s">
        <v>84</v>
      </c>
      <c r="R502" s="82" t="s">
        <v>10</v>
      </c>
      <c r="S502" s="82" t="s">
        <v>10</v>
      </c>
      <c r="T502" s="81" t="s">
        <v>101</v>
      </c>
      <c r="U502" s="81" t="s">
        <v>96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102</v>
      </c>
      <c r="O503" s="81">
        <v>86</v>
      </c>
      <c r="P503" s="85">
        <v>9545.4500000000007</v>
      </c>
      <c r="Q503" s="82" t="s">
        <v>85</v>
      </c>
      <c r="R503" s="82" t="s">
        <v>10</v>
      </c>
      <c r="S503" s="82" t="s">
        <v>10</v>
      </c>
      <c r="T503" s="81" t="s">
        <v>103</v>
      </c>
      <c r="U503" s="81" t="s">
        <v>96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102</v>
      </c>
      <c r="O504" s="81">
        <v>87</v>
      </c>
      <c r="P504" s="85">
        <v>15520.77</v>
      </c>
      <c r="Q504" s="82" t="s">
        <v>84</v>
      </c>
      <c r="R504" s="82" t="s">
        <v>10</v>
      </c>
      <c r="S504" s="82" t="s">
        <v>10</v>
      </c>
      <c r="T504" s="81" t="s">
        <v>101</v>
      </c>
      <c r="U504" s="81" t="s">
        <v>96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102</v>
      </c>
      <c r="O505" s="81">
        <v>87</v>
      </c>
      <c r="P505" s="85">
        <v>9545.4500000000007</v>
      </c>
      <c r="Q505" s="82" t="s">
        <v>85</v>
      </c>
      <c r="R505" s="82" t="s">
        <v>10</v>
      </c>
      <c r="S505" s="82" t="s">
        <v>10</v>
      </c>
      <c r="T505" s="81" t="s">
        <v>103</v>
      </c>
      <c r="U505" s="81" t="s">
        <v>96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102</v>
      </c>
      <c r="O506" s="81">
        <v>88</v>
      </c>
      <c r="P506" s="85">
        <v>15520.77</v>
      </c>
      <c r="Q506" s="82" t="s">
        <v>84</v>
      </c>
      <c r="R506" s="82" t="s">
        <v>10</v>
      </c>
      <c r="S506" s="82" t="s">
        <v>10</v>
      </c>
      <c r="T506" s="81" t="s">
        <v>101</v>
      </c>
      <c r="U506" s="81" t="s">
        <v>96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102</v>
      </c>
      <c r="O507" s="81">
        <v>88</v>
      </c>
      <c r="P507" s="85">
        <v>9545.4500000000007</v>
      </c>
      <c r="Q507" s="82" t="s">
        <v>85</v>
      </c>
      <c r="R507" s="82" t="s">
        <v>10</v>
      </c>
      <c r="S507" s="82" t="s">
        <v>10</v>
      </c>
      <c r="T507" s="81" t="s">
        <v>103</v>
      </c>
      <c r="U507" s="81" t="s">
        <v>96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102</v>
      </c>
      <c r="O508" s="81">
        <v>89</v>
      </c>
      <c r="P508" s="85">
        <v>15520.77</v>
      </c>
      <c r="Q508" s="82" t="s">
        <v>84</v>
      </c>
      <c r="R508" s="82" t="s">
        <v>10</v>
      </c>
      <c r="S508" s="82" t="s">
        <v>10</v>
      </c>
      <c r="T508" s="81" t="s">
        <v>101</v>
      </c>
      <c r="U508" s="81" t="s">
        <v>96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102</v>
      </c>
      <c r="O509" s="81">
        <v>89</v>
      </c>
      <c r="P509" s="85">
        <v>9545.4500000000007</v>
      </c>
      <c r="Q509" s="82" t="s">
        <v>85</v>
      </c>
      <c r="R509" s="82" t="s">
        <v>10</v>
      </c>
      <c r="S509" s="82" t="s">
        <v>10</v>
      </c>
      <c r="T509" s="81" t="s">
        <v>103</v>
      </c>
      <c r="U509" s="81" t="s">
        <v>96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102</v>
      </c>
      <c r="O510" s="81">
        <v>90</v>
      </c>
      <c r="P510" s="85">
        <v>15520.77</v>
      </c>
      <c r="Q510" s="82" t="s">
        <v>84</v>
      </c>
      <c r="R510" s="82" t="s">
        <v>10</v>
      </c>
      <c r="S510" s="82" t="s">
        <v>10</v>
      </c>
      <c r="T510" s="81" t="s">
        <v>101</v>
      </c>
      <c r="U510" s="81" t="s">
        <v>96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102</v>
      </c>
      <c r="O511" s="81">
        <v>90</v>
      </c>
      <c r="P511" s="85">
        <v>9545.4500000000007</v>
      </c>
      <c r="Q511" s="82" t="s">
        <v>85</v>
      </c>
      <c r="R511" s="82" t="s">
        <v>10</v>
      </c>
      <c r="S511" s="82" t="s">
        <v>10</v>
      </c>
      <c r="T511" s="81" t="s">
        <v>103</v>
      </c>
      <c r="U511" s="81" t="s">
        <v>96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102</v>
      </c>
      <c r="O512" s="81">
        <v>91</v>
      </c>
      <c r="P512" s="85">
        <v>15520.77</v>
      </c>
      <c r="Q512" s="82" t="s">
        <v>84</v>
      </c>
      <c r="R512" s="82" t="s">
        <v>10</v>
      </c>
      <c r="S512" s="82" t="s">
        <v>10</v>
      </c>
      <c r="T512" s="81" t="s">
        <v>101</v>
      </c>
      <c r="U512" s="81" t="s">
        <v>96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102</v>
      </c>
      <c r="O513" s="81">
        <v>91</v>
      </c>
      <c r="P513" s="85">
        <v>9545.4500000000007</v>
      </c>
      <c r="Q513" s="82" t="s">
        <v>85</v>
      </c>
      <c r="R513" s="82" t="s">
        <v>10</v>
      </c>
      <c r="S513" s="82" t="s">
        <v>10</v>
      </c>
      <c r="T513" s="81" t="s">
        <v>103</v>
      </c>
      <c r="U513" s="81" t="s">
        <v>96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102</v>
      </c>
      <c r="O514" s="81">
        <v>92</v>
      </c>
      <c r="P514" s="85">
        <v>15520.77</v>
      </c>
      <c r="Q514" s="82" t="s">
        <v>84</v>
      </c>
      <c r="R514" s="82" t="s">
        <v>10</v>
      </c>
      <c r="S514" s="82" t="s">
        <v>10</v>
      </c>
      <c r="T514" s="81" t="s">
        <v>101</v>
      </c>
      <c r="U514" s="81" t="s">
        <v>96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102</v>
      </c>
      <c r="O515" s="81">
        <v>92</v>
      </c>
      <c r="P515" s="85">
        <v>9545.4500000000007</v>
      </c>
      <c r="Q515" s="82" t="s">
        <v>85</v>
      </c>
      <c r="R515" s="82" t="s">
        <v>10</v>
      </c>
      <c r="S515" s="82" t="s">
        <v>10</v>
      </c>
      <c r="T515" s="81" t="s">
        <v>103</v>
      </c>
      <c r="U515" s="81" t="s">
        <v>96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102</v>
      </c>
      <c r="O516" s="81">
        <v>93</v>
      </c>
      <c r="P516" s="85">
        <v>15520.77</v>
      </c>
      <c r="Q516" s="82" t="s">
        <v>84</v>
      </c>
      <c r="R516" s="82" t="s">
        <v>10</v>
      </c>
      <c r="S516" s="82" t="s">
        <v>10</v>
      </c>
      <c r="T516" s="81" t="s">
        <v>101</v>
      </c>
      <c r="U516" s="81" t="s">
        <v>96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102</v>
      </c>
      <c r="O517" s="81">
        <v>93</v>
      </c>
      <c r="P517" s="85">
        <v>9545.4500000000007</v>
      </c>
      <c r="Q517" s="82" t="s">
        <v>85</v>
      </c>
      <c r="R517" s="82" t="s">
        <v>10</v>
      </c>
      <c r="S517" s="82" t="s">
        <v>10</v>
      </c>
      <c r="T517" s="81" t="s">
        <v>103</v>
      </c>
      <c r="U517" s="81" t="s">
        <v>96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102</v>
      </c>
      <c r="O518" s="81">
        <v>94</v>
      </c>
      <c r="P518" s="85">
        <v>15520.77</v>
      </c>
      <c r="Q518" s="82" t="s">
        <v>84</v>
      </c>
      <c r="R518" s="82" t="s">
        <v>10</v>
      </c>
      <c r="S518" s="82" t="s">
        <v>10</v>
      </c>
      <c r="T518" s="81" t="s">
        <v>101</v>
      </c>
      <c r="U518" s="81" t="s">
        <v>96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102</v>
      </c>
      <c r="O519" s="81">
        <v>94</v>
      </c>
      <c r="P519" s="85">
        <v>9545.4500000000007</v>
      </c>
      <c r="Q519" s="82" t="s">
        <v>85</v>
      </c>
      <c r="R519" s="82" t="s">
        <v>10</v>
      </c>
      <c r="S519" s="82" t="s">
        <v>10</v>
      </c>
      <c r="T519" s="81" t="s">
        <v>103</v>
      </c>
      <c r="U519" s="81" t="s">
        <v>96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102</v>
      </c>
      <c r="O520" s="81">
        <v>95</v>
      </c>
      <c r="P520" s="85">
        <v>15520.77</v>
      </c>
      <c r="Q520" s="82" t="s">
        <v>84</v>
      </c>
      <c r="R520" s="82" t="s">
        <v>10</v>
      </c>
      <c r="S520" s="82" t="s">
        <v>10</v>
      </c>
      <c r="T520" s="81" t="s">
        <v>101</v>
      </c>
      <c r="U520" s="81" t="s">
        <v>96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102</v>
      </c>
      <c r="O521" s="81">
        <v>95</v>
      </c>
      <c r="P521" s="85">
        <v>9545.4500000000007</v>
      </c>
      <c r="Q521" s="82" t="s">
        <v>85</v>
      </c>
      <c r="R521" s="82" t="s">
        <v>10</v>
      </c>
      <c r="S521" s="82" t="s">
        <v>10</v>
      </c>
      <c r="T521" s="81" t="s">
        <v>103</v>
      </c>
      <c r="U521" s="81" t="s">
        <v>96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102</v>
      </c>
      <c r="O522" s="81">
        <v>96</v>
      </c>
      <c r="P522" s="85">
        <v>15520.77</v>
      </c>
      <c r="Q522" s="82" t="s">
        <v>84</v>
      </c>
      <c r="R522" s="82" t="s">
        <v>10</v>
      </c>
      <c r="S522" s="82" t="s">
        <v>10</v>
      </c>
      <c r="T522" s="81" t="s">
        <v>101</v>
      </c>
      <c r="U522" s="81" t="s">
        <v>96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102</v>
      </c>
      <c r="O523" s="81">
        <v>96</v>
      </c>
      <c r="P523" s="85">
        <v>9545.4500000000007</v>
      </c>
      <c r="Q523" s="82" t="s">
        <v>85</v>
      </c>
      <c r="R523" s="82" t="s">
        <v>10</v>
      </c>
      <c r="S523" s="82" t="s">
        <v>10</v>
      </c>
      <c r="T523" s="81" t="s">
        <v>103</v>
      </c>
      <c r="U523" s="81" t="s">
        <v>96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102</v>
      </c>
      <c r="O524" s="81">
        <v>97</v>
      </c>
      <c r="P524" s="85">
        <v>15520.77</v>
      </c>
      <c r="Q524" s="82" t="s">
        <v>84</v>
      </c>
      <c r="R524" s="82" t="s">
        <v>10</v>
      </c>
      <c r="S524" s="82" t="s">
        <v>10</v>
      </c>
      <c r="T524" s="81" t="s">
        <v>101</v>
      </c>
      <c r="U524" s="81" t="s">
        <v>96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102</v>
      </c>
      <c r="O525" s="81">
        <v>97</v>
      </c>
      <c r="P525" s="85">
        <v>9545.4500000000007</v>
      </c>
      <c r="Q525" s="82" t="s">
        <v>85</v>
      </c>
      <c r="R525" s="82" t="s">
        <v>10</v>
      </c>
      <c r="S525" s="82" t="s">
        <v>10</v>
      </c>
      <c r="T525" s="81" t="s">
        <v>103</v>
      </c>
      <c r="U525" s="81" t="s">
        <v>96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102</v>
      </c>
      <c r="O526" s="81">
        <v>98</v>
      </c>
      <c r="P526" s="85">
        <v>15520.77</v>
      </c>
      <c r="Q526" s="82" t="s">
        <v>84</v>
      </c>
      <c r="R526" s="82" t="s">
        <v>10</v>
      </c>
      <c r="S526" s="82" t="s">
        <v>10</v>
      </c>
      <c r="T526" s="81" t="s">
        <v>101</v>
      </c>
      <c r="U526" s="81" t="s">
        <v>96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102</v>
      </c>
      <c r="O527" s="81">
        <v>98</v>
      </c>
      <c r="P527" s="85">
        <v>9545.4500000000007</v>
      </c>
      <c r="Q527" s="82" t="s">
        <v>85</v>
      </c>
      <c r="R527" s="82" t="s">
        <v>10</v>
      </c>
      <c r="S527" s="82" t="s">
        <v>10</v>
      </c>
      <c r="T527" s="81" t="s">
        <v>103</v>
      </c>
      <c r="U527" s="81" t="s">
        <v>96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 ht="15.75" thickBot="1">
      <c r="N528" s="3" t="s">
        <v>102</v>
      </c>
      <c r="O528" s="81">
        <v>99</v>
      </c>
      <c r="P528" s="85">
        <v>15520.77</v>
      </c>
      <c r="Q528" s="82" t="s">
        <v>84</v>
      </c>
      <c r="R528" s="82" t="s">
        <v>10</v>
      </c>
      <c r="S528" s="82" t="s">
        <v>10</v>
      </c>
      <c r="T528" s="81" t="s">
        <v>101</v>
      </c>
      <c r="U528" s="81" t="s">
        <v>96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102</v>
      </c>
      <c r="O529" s="81">
        <v>99</v>
      </c>
      <c r="P529" s="85">
        <v>9545.4500000000007</v>
      </c>
      <c r="Q529" s="82" t="s">
        <v>85</v>
      </c>
      <c r="R529" s="82" t="s">
        <v>10</v>
      </c>
      <c r="S529" s="82" t="s">
        <v>10</v>
      </c>
      <c r="T529" s="81" t="s">
        <v>103</v>
      </c>
      <c r="U529" s="81" t="s">
        <v>96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102</v>
      </c>
      <c r="O530" s="81">
        <v>100</v>
      </c>
      <c r="P530" s="85">
        <v>15520.77</v>
      </c>
      <c r="Q530" s="82" t="s">
        <v>84</v>
      </c>
      <c r="R530" s="82" t="s">
        <v>10</v>
      </c>
      <c r="S530" s="82" t="s">
        <v>10</v>
      </c>
      <c r="T530" s="81" t="s">
        <v>101</v>
      </c>
      <c r="U530" s="81" t="s">
        <v>96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102</v>
      </c>
      <c r="O531" s="81">
        <v>100</v>
      </c>
      <c r="P531" s="85">
        <v>9545.4500000000007</v>
      </c>
      <c r="Q531" s="82" t="s">
        <v>85</v>
      </c>
      <c r="R531" s="82" t="s">
        <v>10</v>
      </c>
      <c r="S531" s="82" t="s">
        <v>10</v>
      </c>
      <c r="T531" s="81" t="s">
        <v>103</v>
      </c>
      <c r="U531" s="81" t="s">
        <v>96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102</v>
      </c>
      <c r="O532" s="81">
        <v>101</v>
      </c>
      <c r="P532" s="85">
        <v>15520.77</v>
      </c>
      <c r="Q532" s="82" t="s">
        <v>84</v>
      </c>
      <c r="R532" s="82" t="s">
        <v>10</v>
      </c>
      <c r="S532" s="82" t="s">
        <v>10</v>
      </c>
      <c r="T532" s="81" t="s">
        <v>101</v>
      </c>
      <c r="U532" s="81" t="s">
        <v>96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102</v>
      </c>
      <c r="O533" s="81">
        <v>101</v>
      </c>
      <c r="P533" s="85">
        <v>9545.4500000000007</v>
      </c>
      <c r="Q533" s="82" t="s">
        <v>85</v>
      </c>
      <c r="R533" s="82" t="s">
        <v>10</v>
      </c>
      <c r="S533" s="82" t="s">
        <v>10</v>
      </c>
      <c r="T533" s="81" t="s">
        <v>103</v>
      </c>
      <c r="U533" s="81" t="s">
        <v>96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102</v>
      </c>
      <c r="O534" s="81">
        <v>102</v>
      </c>
      <c r="P534" s="85">
        <v>15520.77</v>
      </c>
      <c r="Q534" s="82" t="s">
        <v>84</v>
      </c>
      <c r="R534" s="82" t="s">
        <v>10</v>
      </c>
      <c r="S534" s="82" t="s">
        <v>10</v>
      </c>
      <c r="T534" s="81" t="s">
        <v>101</v>
      </c>
      <c r="U534" s="81" t="s">
        <v>96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102</v>
      </c>
      <c r="O535" s="81">
        <v>102</v>
      </c>
      <c r="P535" s="85">
        <v>9545.4500000000007</v>
      </c>
      <c r="Q535" s="82" t="s">
        <v>85</v>
      </c>
      <c r="R535" s="82" t="s">
        <v>10</v>
      </c>
      <c r="S535" s="82" t="s">
        <v>10</v>
      </c>
      <c r="T535" s="81" t="s">
        <v>103</v>
      </c>
      <c r="U535" s="81" t="s">
        <v>96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102</v>
      </c>
      <c r="O536" s="81">
        <v>103</v>
      </c>
      <c r="P536" s="85">
        <v>15520.77</v>
      </c>
      <c r="Q536" s="82" t="s">
        <v>84</v>
      </c>
      <c r="R536" s="82" t="s">
        <v>10</v>
      </c>
      <c r="S536" s="82" t="s">
        <v>10</v>
      </c>
      <c r="T536" s="81" t="s">
        <v>101</v>
      </c>
      <c r="U536" s="81" t="s">
        <v>96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102</v>
      </c>
      <c r="O537" s="81">
        <v>103</v>
      </c>
      <c r="P537" s="85">
        <v>9545.4500000000007</v>
      </c>
      <c r="Q537" s="82" t="s">
        <v>85</v>
      </c>
      <c r="R537" s="82" t="s">
        <v>10</v>
      </c>
      <c r="S537" s="82" t="s">
        <v>10</v>
      </c>
      <c r="T537" s="81" t="s">
        <v>103</v>
      </c>
      <c r="U537" s="81" t="s">
        <v>96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102</v>
      </c>
      <c r="O538" s="81">
        <v>104</v>
      </c>
      <c r="P538" s="85">
        <v>15520.77</v>
      </c>
      <c r="Q538" s="82" t="s">
        <v>84</v>
      </c>
      <c r="R538" s="82" t="s">
        <v>10</v>
      </c>
      <c r="S538" s="82" t="s">
        <v>10</v>
      </c>
      <c r="T538" s="81" t="s">
        <v>101</v>
      </c>
      <c r="U538" s="81" t="s">
        <v>96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102</v>
      </c>
      <c r="O539" s="81">
        <v>104</v>
      </c>
      <c r="P539" s="85">
        <v>9545.4500000000007</v>
      </c>
      <c r="Q539" s="82" t="s">
        <v>85</v>
      </c>
      <c r="R539" s="82" t="s">
        <v>10</v>
      </c>
      <c r="S539" s="82" t="s">
        <v>10</v>
      </c>
      <c r="T539" s="81" t="s">
        <v>103</v>
      </c>
      <c r="U539" s="81" t="s">
        <v>96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14:55" ht="15.75" thickBot="1">
      <c r="N540" s="3" t="s">
        <v>102</v>
      </c>
      <c r="O540" s="81">
        <v>105</v>
      </c>
      <c r="P540" s="85">
        <v>15520.77</v>
      </c>
      <c r="Q540" s="82" t="s">
        <v>84</v>
      </c>
      <c r="R540" s="82" t="s">
        <v>10</v>
      </c>
      <c r="S540" s="82" t="s">
        <v>10</v>
      </c>
      <c r="T540" s="81" t="s">
        <v>101</v>
      </c>
      <c r="U540" s="81" t="s">
        <v>96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102</v>
      </c>
      <c r="O541" s="81">
        <v>105</v>
      </c>
      <c r="P541" s="85">
        <v>9545.4500000000007</v>
      </c>
      <c r="Q541" s="82" t="s">
        <v>85</v>
      </c>
      <c r="R541" s="82" t="s">
        <v>10</v>
      </c>
      <c r="S541" s="82" t="s">
        <v>10</v>
      </c>
      <c r="T541" s="81" t="s">
        <v>103</v>
      </c>
      <c r="U541" s="81" t="s">
        <v>96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102</v>
      </c>
      <c r="O542" s="81">
        <v>106</v>
      </c>
      <c r="P542" s="85">
        <v>15520.77</v>
      </c>
      <c r="Q542" s="82" t="s">
        <v>84</v>
      </c>
      <c r="R542" s="82" t="s">
        <v>10</v>
      </c>
      <c r="S542" s="82" t="s">
        <v>10</v>
      </c>
      <c r="T542" s="81" t="s">
        <v>101</v>
      </c>
      <c r="U542" s="81" t="s">
        <v>96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102</v>
      </c>
      <c r="O543" s="81">
        <v>106</v>
      </c>
      <c r="P543" s="85">
        <v>9545.4500000000007</v>
      </c>
      <c r="Q543" s="82" t="s">
        <v>85</v>
      </c>
      <c r="R543" s="82" t="s">
        <v>10</v>
      </c>
      <c r="S543" s="82" t="s">
        <v>10</v>
      </c>
      <c r="T543" s="81" t="s">
        <v>103</v>
      </c>
      <c r="U543" s="81" t="s">
        <v>96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102</v>
      </c>
      <c r="O544" s="81">
        <v>107</v>
      </c>
      <c r="P544" s="85">
        <v>15520.77</v>
      </c>
      <c r="Q544" s="82" t="s">
        <v>84</v>
      </c>
      <c r="R544" s="82" t="s">
        <v>10</v>
      </c>
      <c r="S544" s="82" t="s">
        <v>10</v>
      </c>
      <c r="T544" s="81" t="s">
        <v>101</v>
      </c>
      <c r="U544" s="81" t="s">
        <v>96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102</v>
      </c>
      <c r="O545" s="81">
        <v>107</v>
      </c>
      <c r="P545" s="85">
        <v>9545.4500000000007</v>
      </c>
      <c r="Q545" s="82" t="s">
        <v>85</v>
      </c>
      <c r="R545" s="82" t="s">
        <v>10</v>
      </c>
      <c r="S545" s="82" t="s">
        <v>10</v>
      </c>
      <c r="T545" s="81" t="s">
        <v>103</v>
      </c>
      <c r="U545" s="81" t="s">
        <v>96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102</v>
      </c>
      <c r="O546" s="81">
        <v>108</v>
      </c>
      <c r="P546" s="85">
        <v>15520.77</v>
      </c>
      <c r="Q546" s="82" t="s">
        <v>84</v>
      </c>
      <c r="R546" s="82" t="s">
        <v>10</v>
      </c>
      <c r="S546" s="82" t="s">
        <v>10</v>
      </c>
      <c r="T546" s="81" t="s">
        <v>101</v>
      </c>
      <c r="U546" s="81" t="s">
        <v>96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102</v>
      </c>
      <c r="O547" s="81">
        <v>108</v>
      </c>
      <c r="P547" s="85">
        <v>9545.4500000000007</v>
      </c>
      <c r="Q547" s="82" t="s">
        <v>85</v>
      </c>
      <c r="R547" s="82" t="s">
        <v>10</v>
      </c>
      <c r="S547" s="82" t="s">
        <v>10</v>
      </c>
      <c r="T547" s="81" t="s">
        <v>103</v>
      </c>
      <c r="U547" s="81" t="s">
        <v>96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102</v>
      </c>
      <c r="O548" s="81">
        <v>109</v>
      </c>
      <c r="P548" s="85">
        <v>15520.77</v>
      </c>
      <c r="Q548" s="82" t="s">
        <v>84</v>
      </c>
      <c r="R548" s="82" t="s">
        <v>10</v>
      </c>
      <c r="S548" s="82" t="s">
        <v>10</v>
      </c>
      <c r="T548" s="81" t="s">
        <v>101</v>
      </c>
      <c r="U548" s="81" t="s">
        <v>96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102</v>
      </c>
      <c r="O549" s="81">
        <v>109</v>
      </c>
      <c r="P549" s="85">
        <v>2216.98</v>
      </c>
      <c r="Q549" s="82" t="s">
        <v>85</v>
      </c>
      <c r="R549" s="82" t="s">
        <v>10</v>
      </c>
      <c r="S549" s="82" t="s">
        <v>10</v>
      </c>
      <c r="T549" s="81" t="s">
        <v>103</v>
      </c>
      <c r="U549" s="81" t="s">
        <v>96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102</v>
      </c>
      <c r="O550" s="81">
        <v>109</v>
      </c>
      <c r="P550" s="85">
        <v>7328.47</v>
      </c>
      <c r="Q550" s="82" t="s">
        <v>85</v>
      </c>
      <c r="R550" s="82" t="s">
        <v>10</v>
      </c>
      <c r="S550" s="82" t="s">
        <v>83</v>
      </c>
      <c r="T550" s="81" t="s">
        <v>103</v>
      </c>
      <c r="U550" s="81" t="s">
        <v>96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102</v>
      </c>
      <c r="O551" s="81">
        <v>110</v>
      </c>
      <c r="P551" s="85">
        <v>1410.58</v>
      </c>
      <c r="Q551" s="82" t="s">
        <v>84</v>
      </c>
      <c r="R551" s="82" t="s">
        <v>10</v>
      </c>
      <c r="S551" s="82" t="s">
        <v>10</v>
      </c>
      <c r="T551" s="81" t="s">
        <v>101</v>
      </c>
      <c r="U551" s="81" t="s">
        <v>96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14:55" ht="15.75" thickBot="1">
      <c r="N552" s="3" t="s">
        <v>102</v>
      </c>
      <c r="O552" s="81">
        <v>110</v>
      </c>
      <c r="P552" s="85">
        <v>14110.19</v>
      </c>
      <c r="Q552" s="82" t="s">
        <v>84</v>
      </c>
      <c r="R552" s="82" t="s">
        <v>10</v>
      </c>
      <c r="S552" s="82" t="s">
        <v>83</v>
      </c>
      <c r="T552" s="81" t="s">
        <v>101</v>
      </c>
      <c r="U552" s="81" t="s">
        <v>96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102</v>
      </c>
      <c r="O553" s="81">
        <v>110</v>
      </c>
      <c r="P553" s="85">
        <v>9545.4500000000007</v>
      </c>
      <c r="Q553" s="82" t="s">
        <v>85</v>
      </c>
      <c r="R553" s="82" t="s">
        <v>10</v>
      </c>
      <c r="S553" s="82" t="s">
        <v>83</v>
      </c>
      <c r="T553" s="81" t="s">
        <v>103</v>
      </c>
      <c r="U553" s="81" t="s">
        <v>96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102</v>
      </c>
      <c r="O554" s="81">
        <v>111</v>
      </c>
      <c r="P554" s="85">
        <v>15520.77</v>
      </c>
      <c r="Q554" s="82" t="s">
        <v>84</v>
      </c>
      <c r="R554" s="82" t="s">
        <v>10</v>
      </c>
      <c r="S554" s="82" t="s">
        <v>83</v>
      </c>
      <c r="T554" s="81" t="s">
        <v>101</v>
      </c>
      <c r="U554" s="81" t="s">
        <v>96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102</v>
      </c>
      <c r="O555" s="81">
        <v>111</v>
      </c>
      <c r="P555" s="85">
        <v>9545.4500000000007</v>
      </c>
      <c r="Q555" s="82" t="s">
        <v>85</v>
      </c>
      <c r="R555" s="82" t="s">
        <v>10</v>
      </c>
      <c r="S555" s="82" t="s">
        <v>83</v>
      </c>
      <c r="T555" s="81" t="s">
        <v>103</v>
      </c>
      <c r="U555" s="81" t="s">
        <v>96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102</v>
      </c>
      <c r="O556" s="81">
        <v>112</v>
      </c>
      <c r="P556" s="85">
        <v>15520.77</v>
      </c>
      <c r="Q556" s="82" t="s">
        <v>84</v>
      </c>
      <c r="R556" s="82" t="s">
        <v>10</v>
      </c>
      <c r="S556" s="82" t="s">
        <v>83</v>
      </c>
      <c r="T556" s="81" t="s">
        <v>101</v>
      </c>
      <c r="U556" s="81" t="s">
        <v>96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102</v>
      </c>
      <c r="O557" s="81">
        <v>112</v>
      </c>
      <c r="P557" s="85">
        <v>9545.4500000000007</v>
      </c>
      <c r="Q557" s="82" t="s">
        <v>85</v>
      </c>
      <c r="R557" s="82" t="s">
        <v>10</v>
      </c>
      <c r="S557" s="82" t="s">
        <v>83</v>
      </c>
      <c r="T557" s="81" t="s">
        <v>103</v>
      </c>
      <c r="U557" s="81" t="s">
        <v>96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102</v>
      </c>
      <c r="O558" s="81">
        <v>113</v>
      </c>
      <c r="P558" s="85">
        <v>15520.77</v>
      </c>
      <c r="Q558" s="82" t="s">
        <v>84</v>
      </c>
      <c r="R558" s="82" t="s">
        <v>10</v>
      </c>
      <c r="S558" s="82" t="s">
        <v>83</v>
      </c>
      <c r="T558" s="81" t="s">
        <v>101</v>
      </c>
      <c r="U558" s="81" t="s">
        <v>96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102</v>
      </c>
      <c r="O559" s="81">
        <v>113</v>
      </c>
      <c r="P559" s="85">
        <v>9545.4500000000007</v>
      </c>
      <c r="Q559" s="82" t="s">
        <v>85</v>
      </c>
      <c r="R559" s="82" t="s">
        <v>10</v>
      </c>
      <c r="S559" s="82" t="s">
        <v>83</v>
      </c>
      <c r="T559" s="81" t="s">
        <v>103</v>
      </c>
      <c r="U559" s="81" t="s">
        <v>96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102</v>
      </c>
      <c r="O560" s="81">
        <v>114</v>
      </c>
      <c r="P560" s="85">
        <v>15520.77</v>
      </c>
      <c r="Q560" s="82" t="s">
        <v>84</v>
      </c>
      <c r="R560" s="82" t="s">
        <v>10</v>
      </c>
      <c r="S560" s="82" t="s">
        <v>83</v>
      </c>
      <c r="T560" s="81" t="s">
        <v>101</v>
      </c>
      <c r="U560" s="81" t="s">
        <v>96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102</v>
      </c>
      <c r="O561" s="81">
        <v>114</v>
      </c>
      <c r="P561" s="85">
        <v>9545.4500000000007</v>
      </c>
      <c r="Q561" s="82" t="s">
        <v>85</v>
      </c>
      <c r="R561" s="82" t="s">
        <v>10</v>
      </c>
      <c r="S561" s="82" t="s">
        <v>83</v>
      </c>
      <c r="T561" s="81" t="s">
        <v>103</v>
      </c>
      <c r="U561" s="81" t="s">
        <v>96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102</v>
      </c>
      <c r="O562" s="81">
        <v>115</v>
      </c>
      <c r="P562" s="85">
        <v>15520.77</v>
      </c>
      <c r="Q562" s="82" t="s">
        <v>84</v>
      </c>
      <c r="R562" s="82" t="s">
        <v>10</v>
      </c>
      <c r="S562" s="82" t="s">
        <v>83</v>
      </c>
      <c r="T562" s="81" t="s">
        <v>101</v>
      </c>
      <c r="U562" s="81" t="s">
        <v>96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102</v>
      </c>
      <c r="O563" s="81">
        <v>115</v>
      </c>
      <c r="P563" s="85">
        <v>9545.4500000000007</v>
      </c>
      <c r="Q563" s="82" t="s">
        <v>85</v>
      </c>
      <c r="R563" s="82" t="s">
        <v>10</v>
      </c>
      <c r="S563" s="82" t="s">
        <v>83</v>
      </c>
      <c r="T563" s="81" t="s">
        <v>103</v>
      </c>
      <c r="U563" s="81" t="s">
        <v>96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14:55" ht="15.75" thickBot="1">
      <c r="N564" s="3" t="s">
        <v>102</v>
      </c>
      <c r="O564" s="81">
        <v>116</v>
      </c>
      <c r="P564" s="85">
        <v>15520.77</v>
      </c>
      <c r="Q564" s="82" t="s">
        <v>84</v>
      </c>
      <c r="R564" s="82" t="s">
        <v>10</v>
      </c>
      <c r="S564" s="82" t="s">
        <v>83</v>
      </c>
      <c r="T564" s="81" t="s">
        <v>101</v>
      </c>
      <c r="U564" s="81" t="s">
        <v>96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102</v>
      </c>
      <c r="O565" s="81">
        <v>116</v>
      </c>
      <c r="P565" s="85">
        <v>9545.4500000000007</v>
      </c>
      <c r="Q565" s="82" t="s">
        <v>85</v>
      </c>
      <c r="R565" s="82" t="s">
        <v>10</v>
      </c>
      <c r="S565" s="82" t="s">
        <v>83</v>
      </c>
      <c r="T565" s="81" t="s">
        <v>103</v>
      </c>
      <c r="U565" s="81" t="s">
        <v>96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102</v>
      </c>
      <c r="O566" s="81">
        <v>117</v>
      </c>
      <c r="P566" s="85">
        <v>15520.77</v>
      </c>
      <c r="Q566" s="82" t="s">
        <v>84</v>
      </c>
      <c r="R566" s="82" t="s">
        <v>10</v>
      </c>
      <c r="S566" s="82" t="s">
        <v>83</v>
      </c>
      <c r="T566" s="81" t="s">
        <v>101</v>
      </c>
      <c r="U566" s="81" t="s">
        <v>96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102</v>
      </c>
      <c r="O567" s="81">
        <v>117</v>
      </c>
      <c r="P567" s="85">
        <v>9545.4500000000007</v>
      </c>
      <c r="Q567" s="82" t="s">
        <v>85</v>
      </c>
      <c r="R567" s="82" t="s">
        <v>10</v>
      </c>
      <c r="S567" s="82" t="s">
        <v>83</v>
      </c>
      <c r="T567" s="81" t="s">
        <v>103</v>
      </c>
      <c r="U567" s="81" t="s">
        <v>96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102</v>
      </c>
      <c r="O568" s="81">
        <v>118</v>
      </c>
      <c r="P568" s="85">
        <v>15520.77</v>
      </c>
      <c r="Q568" s="82" t="s">
        <v>84</v>
      </c>
      <c r="R568" s="82" t="s">
        <v>10</v>
      </c>
      <c r="S568" s="82" t="s">
        <v>83</v>
      </c>
      <c r="T568" s="81" t="s">
        <v>101</v>
      </c>
      <c r="U568" s="81" t="s">
        <v>96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102</v>
      </c>
      <c r="O569" s="81">
        <v>118</v>
      </c>
      <c r="P569" s="85">
        <v>9545.4500000000007</v>
      </c>
      <c r="Q569" s="82" t="s">
        <v>85</v>
      </c>
      <c r="R569" s="82" t="s">
        <v>10</v>
      </c>
      <c r="S569" s="82" t="s">
        <v>83</v>
      </c>
      <c r="T569" s="81" t="s">
        <v>103</v>
      </c>
      <c r="U569" s="81" t="s">
        <v>96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102</v>
      </c>
      <c r="O570" s="81">
        <v>119</v>
      </c>
      <c r="P570" s="85">
        <v>15520.77</v>
      </c>
      <c r="Q570" s="82" t="s">
        <v>84</v>
      </c>
      <c r="R570" s="82" t="s">
        <v>10</v>
      </c>
      <c r="S570" s="82" t="s">
        <v>83</v>
      </c>
      <c r="T570" s="81" t="s">
        <v>101</v>
      </c>
      <c r="U570" s="81" t="s">
        <v>96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102</v>
      </c>
      <c r="O571" s="81">
        <v>119</v>
      </c>
      <c r="P571" s="85">
        <v>9545.4500000000007</v>
      </c>
      <c r="Q571" s="82" t="s">
        <v>85</v>
      </c>
      <c r="R571" s="82" t="s">
        <v>10</v>
      </c>
      <c r="S571" s="82" t="s">
        <v>83</v>
      </c>
      <c r="T571" s="81" t="s">
        <v>103</v>
      </c>
      <c r="U571" s="81" t="s">
        <v>96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102</v>
      </c>
      <c r="O572" s="81">
        <v>120</v>
      </c>
      <c r="P572" s="85">
        <v>15520.33</v>
      </c>
      <c r="Q572" s="82" t="s">
        <v>84</v>
      </c>
      <c r="R572" s="82" t="s">
        <v>10</v>
      </c>
      <c r="S572" s="82" t="s">
        <v>83</v>
      </c>
      <c r="T572" s="81" t="s">
        <v>101</v>
      </c>
      <c r="U572" s="81" t="s">
        <v>96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102</v>
      </c>
      <c r="O573" s="81">
        <v>120</v>
      </c>
      <c r="P573" s="84">
        <v>529.59</v>
      </c>
      <c r="Q573" s="82" t="s">
        <v>85</v>
      </c>
      <c r="R573" s="82" t="s">
        <v>10</v>
      </c>
      <c r="S573" s="82" t="s">
        <v>83</v>
      </c>
      <c r="T573" s="81" t="s">
        <v>103</v>
      </c>
      <c r="U573" s="81" t="s">
        <v>96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102</v>
      </c>
      <c r="O574" s="81">
        <v>120</v>
      </c>
      <c r="P574" s="85">
        <v>8196.7199999999993</v>
      </c>
      <c r="Q574" s="82" t="s">
        <v>85</v>
      </c>
      <c r="R574" s="82" t="s">
        <v>10</v>
      </c>
      <c r="S574" s="82" t="s">
        <v>10</v>
      </c>
      <c r="T574" s="81" t="s">
        <v>104</v>
      </c>
      <c r="U574" s="81" t="s">
        <v>96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102</v>
      </c>
      <c r="O575" s="81">
        <v>120</v>
      </c>
      <c r="P575" s="84">
        <v>819.67</v>
      </c>
      <c r="Q575" s="82" t="s">
        <v>85</v>
      </c>
      <c r="R575" s="82" t="s">
        <v>10</v>
      </c>
      <c r="S575" s="82" t="s">
        <v>83</v>
      </c>
      <c r="T575" s="81" t="s">
        <v>104</v>
      </c>
      <c r="U575" s="81" t="s">
        <v>96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14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46.5" thickBot="1">
      <c r="N577" s="3" t="s">
        <v>105</v>
      </c>
      <c r="O577" s="100" t="s">
        <v>17</v>
      </c>
      <c r="P577"/>
      <c r="Q577"/>
      <c r="R577"/>
      <c r="S577"/>
      <c r="T577"/>
      <c r="U577"/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6" t="s">
        <v>13</v>
      </c>
      <c r="P578" s="86" t="s">
        <v>14</v>
      </c>
      <c r="Q578" s="86" t="s">
        <v>3</v>
      </c>
      <c r="R578" s="86" t="s">
        <v>4</v>
      </c>
      <c r="S578" s="86" t="s">
        <v>5</v>
      </c>
      <c r="T578" s="86" t="s">
        <v>15</v>
      </c>
      <c r="U578" s="86" t="s">
        <v>16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77" t="s">
        <v>88</v>
      </c>
      <c r="P579" s="95">
        <v>286687.90999999997</v>
      </c>
      <c r="Q579" s="78" t="s">
        <v>84</v>
      </c>
      <c r="R579" s="78" t="s">
        <v>10</v>
      </c>
      <c r="S579" s="78" t="s">
        <v>10</v>
      </c>
      <c r="T579" s="77" t="s">
        <v>106</v>
      </c>
      <c r="U579" s="77" t="s">
        <v>90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14:55" ht="15.75" thickBot="1">
      <c r="N580" s="3" t="s">
        <v>105</v>
      </c>
      <c r="O580" s="81">
        <v>1</v>
      </c>
      <c r="P580" s="85">
        <v>276419.21999999997</v>
      </c>
      <c r="Q580" s="82" t="s">
        <v>84</v>
      </c>
      <c r="R580" s="82" t="s">
        <v>10</v>
      </c>
      <c r="S580" s="82" t="s">
        <v>10</v>
      </c>
      <c r="T580" s="81" t="s">
        <v>106</v>
      </c>
      <c r="U580" s="81" t="s">
        <v>96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1">
        <v>2</v>
      </c>
      <c r="P581" s="85">
        <v>286563.8</v>
      </c>
      <c r="Q581" s="82" t="s">
        <v>84</v>
      </c>
      <c r="R581" s="82" t="s">
        <v>10</v>
      </c>
      <c r="S581" s="82" t="s">
        <v>10</v>
      </c>
      <c r="T581" s="81" t="s">
        <v>106</v>
      </c>
      <c r="U581" s="81" t="s">
        <v>96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1">
        <v>3</v>
      </c>
      <c r="P582" s="85">
        <v>297080.69</v>
      </c>
      <c r="Q582" s="82" t="s">
        <v>84</v>
      </c>
      <c r="R582" s="82" t="s">
        <v>10</v>
      </c>
      <c r="S582" s="82" t="s">
        <v>10</v>
      </c>
      <c r="T582" s="81" t="s">
        <v>106</v>
      </c>
      <c r="U582" s="81" t="s">
        <v>96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2" spans="14:21" ht="46.5" thickBot="1">
      <c r="N4002" s="3" t="s">
        <v>100</v>
      </c>
      <c r="O4002" s="94" t="s">
        <v>17</v>
      </c>
      <c r="P4002"/>
      <c r="Q4002"/>
      <c r="R4002"/>
      <c r="S4002"/>
      <c r="T4002"/>
      <c r="U4002"/>
    </row>
    <row r="4003" spans="14:21" ht="15.75" thickBot="1">
      <c r="N4003" s="3" t="s">
        <v>100</v>
      </c>
      <c r="O4003" s="86" t="s">
        <v>13</v>
      </c>
      <c r="P4003" s="86" t="s">
        <v>14</v>
      </c>
      <c r="Q4003" s="86" t="s">
        <v>3</v>
      </c>
      <c r="R4003" s="86" t="s">
        <v>4</v>
      </c>
      <c r="S4003" s="86" t="s">
        <v>5</v>
      </c>
      <c r="T4003" s="86" t="s">
        <v>15</v>
      </c>
      <c r="U4003" s="86" t="s">
        <v>16</v>
      </c>
    </row>
    <row r="4004" spans="14:21" ht="15.75" thickBot="1">
      <c r="N4004" s="3" t="s">
        <v>100</v>
      </c>
      <c r="O4004" s="77" t="s">
        <v>88</v>
      </c>
      <c r="P4004" s="95">
        <v>23395.55</v>
      </c>
      <c r="Q4004" s="78" t="s">
        <v>84</v>
      </c>
      <c r="R4004" s="78" t="s">
        <v>10</v>
      </c>
      <c r="S4004" s="78" t="s">
        <v>10</v>
      </c>
      <c r="T4004" s="77" t="s">
        <v>101</v>
      </c>
      <c r="U4004" s="77" t="s">
        <v>90</v>
      </c>
    </row>
    <row r="4005" spans="14:21" ht="15.75" thickBot="1">
      <c r="N4005" s="3" t="s">
        <v>100</v>
      </c>
      <c r="O4005" s="81">
        <v>1</v>
      </c>
      <c r="P4005" s="85">
        <v>22698.53</v>
      </c>
      <c r="Q4005" s="82" t="s">
        <v>84</v>
      </c>
      <c r="R4005" s="82" t="s">
        <v>10</v>
      </c>
      <c r="S4005" s="82" t="s">
        <v>10</v>
      </c>
      <c r="T4005" s="81" t="s">
        <v>101</v>
      </c>
      <c r="U4005" s="81" t="s">
        <v>96</v>
      </c>
    </row>
    <row r="4006" spans="14:21" ht="15.75" thickBot="1">
      <c r="N4006" s="3" t="s">
        <v>100</v>
      </c>
      <c r="O4006" s="81">
        <v>2</v>
      </c>
      <c r="P4006" s="85">
        <v>23388.560000000001</v>
      </c>
      <c r="Q4006" s="82" t="s">
        <v>84</v>
      </c>
      <c r="R4006" s="82" t="s">
        <v>10</v>
      </c>
      <c r="S4006" s="82" t="s">
        <v>10</v>
      </c>
      <c r="T4006" s="81" t="s">
        <v>101</v>
      </c>
      <c r="U4006" s="81" t="s">
        <v>96</v>
      </c>
    </row>
    <row r="4007" spans="14:21" ht="15.75" thickBot="1">
      <c r="N4007" s="3" t="s">
        <v>100</v>
      </c>
      <c r="O4007" s="81">
        <v>3</v>
      </c>
      <c r="P4007" s="85">
        <v>24099.57</v>
      </c>
      <c r="Q4007" s="82" t="s">
        <v>84</v>
      </c>
      <c r="R4007" s="82" t="s">
        <v>10</v>
      </c>
      <c r="S4007" s="82" t="s">
        <v>10</v>
      </c>
      <c r="T4007" s="81" t="s">
        <v>101</v>
      </c>
      <c r="U4007" s="81" t="s">
        <v>96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L146" sqref="L146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4" t="s">
        <v>30</v>
      </c>
      <c r="D1" s="124"/>
      <c r="E1" s="124"/>
      <c r="F1" s="124"/>
      <c r="G1" s="124"/>
      <c r="H1" s="124"/>
      <c r="K1" s="68">
        <f>'Resumen Mail'!B7</f>
        <v>44805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hidden="1" thickBot="1">
      <c r="A3" s="11" t="str">
        <f>B3&amp;" "&amp;IF(C3="",C2,C3)</f>
        <v>I987048 Pago a cuenta</v>
      </c>
      <c r="B3" s="3" t="s">
        <v>75</v>
      </c>
      <c r="C3" s="90" t="s">
        <v>88</v>
      </c>
      <c r="D3" s="91">
        <v>7079.57</v>
      </c>
      <c r="E3" s="92" t="s">
        <v>98</v>
      </c>
      <c r="F3" s="92" t="s">
        <v>98</v>
      </c>
      <c r="G3" s="91">
        <v>7079.57</v>
      </c>
      <c r="H3" s="93">
        <v>42723</v>
      </c>
      <c r="I3" s="41">
        <v>42723</v>
      </c>
      <c r="J3" s="30">
        <f t="shared" ref="J3:J15" si="0">IF(I3&lt;&gt;"",I3-DAY(I3)+1,IF(A2=A3,IF(I2&lt;&gt;"","-",""),IF(A3=A4,IF(I4&lt;&gt;"","-",""),"")))</f>
        <v>42705</v>
      </c>
      <c r="L3" s="11">
        <f>IF(I3&lt;&gt;"",IF(SUMIF(Planes!BA:BA,'Control de pagos'!A3,Planes!BC:BC)=0,"",SUMIF(Planes!BA:BA,'Control de pagos'!A3,Planes!BC:BC)),"")</f>
        <v>0.18840000000000001</v>
      </c>
      <c r="N3" s="66">
        <f>IF(D3=0,D2,D3)</f>
        <v>7079.57</v>
      </c>
    </row>
    <row r="4" spans="1:14" ht="15.75" hidden="1" thickBot="1">
      <c r="A4" s="11" t="str">
        <f t="shared" ref="A4:A41" si="1">B4&amp;" "&amp;IF(C4="",C3,C4)</f>
        <v>I987048 1</v>
      </c>
      <c r="B4" s="3" t="s">
        <v>75</v>
      </c>
      <c r="C4" s="126">
        <v>1</v>
      </c>
      <c r="D4" s="128">
        <v>1398.04</v>
      </c>
      <c r="E4" s="91">
        <v>2017.66</v>
      </c>
      <c r="F4" s="92" t="s">
        <v>98</v>
      </c>
      <c r="G4" s="91">
        <v>3415.7</v>
      </c>
      <c r="H4" s="93">
        <v>42751</v>
      </c>
      <c r="I4" s="41">
        <v>42751</v>
      </c>
      <c r="J4" s="30">
        <f t="shared" si="0"/>
        <v>42736</v>
      </c>
      <c r="L4" s="11">
        <f>IF(I4&lt;&gt;"",IF(SUMIF(Planes!BA:BA,'Control de pagos'!A4,Planes!BC:BC)=0,"",SUMIF(Planes!BA:BA,'Control de pagos'!A4,Planes!BC:BC)),"")</f>
        <v>3.7199999999999997E-2</v>
      </c>
      <c r="N4" s="66">
        <f t="shared" ref="N4:N67" si="2">IF(D4=0,D3,D4)</f>
        <v>1398.04</v>
      </c>
    </row>
    <row r="5" spans="1:14" ht="15.75" hidden="1" thickBot="1">
      <c r="A5" s="11" t="str">
        <f t="shared" si="1"/>
        <v>I987048 1</v>
      </c>
      <c r="B5" s="3" t="s">
        <v>75</v>
      </c>
      <c r="C5" s="127"/>
      <c r="D5" s="129"/>
      <c r="E5" s="87">
        <v>2017.66</v>
      </c>
      <c r="F5" s="88">
        <v>34.15</v>
      </c>
      <c r="G5" s="87">
        <v>3449.85</v>
      </c>
      <c r="H5" s="89">
        <v>42761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1398.04</v>
      </c>
    </row>
    <row r="6" spans="1:14" ht="15.75" hidden="1" thickBot="1">
      <c r="A6" s="11" t="str">
        <f t="shared" si="1"/>
        <v>I987048 2</v>
      </c>
      <c r="B6" s="3" t="s">
        <v>75</v>
      </c>
      <c r="C6" s="126">
        <v>2</v>
      </c>
      <c r="D6" s="128">
        <v>1419.01</v>
      </c>
      <c r="E6" s="91">
        <v>1996.69</v>
      </c>
      <c r="F6" s="92" t="s">
        <v>98</v>
      </c>
      <c r="G6" s="91">
        <v>3415.7</v>
      </c>
      <c r="H6" s="93">
        <v>42782</v>
      </c>
      <c r="I6" s="41">
        <v>42782</v>
      </c>
      <c r="J6" s="30">
        <f t="shared" si="0"/>
        <v>42767</v>
      </c>
      <c r="L6" s="11">
        <f>IF(I6&lt;&gt;"",IF(SUMIF(Planes!BA:BA,'Control de pagos'!A6,Planes!BC:BC)=0,"",SUMIF(Planes!BA:BA,'Control de pagos'!A6,Planes!BC:BC)),"")</f>
        <v>3.7199999999999997E-2</v>
      </c>
      <c r="N6" s="66">
        <f t="shared" si="2"/>
        <v>1419.01</v>
      </c>
    </row>
    <row r="7" spans="1:14" ht="15.75" hidden="1" thickBot="1">
      <c r="A7" s="11" t="str">
        <f t="shared" si="1"/>
        <v>I987048 2</v>
      </c>
      <c r="B7" s="3" t="s">
        <v>75</v>
      </c>
      <c r="C7" s="127"/>
      <c r="D7" s="129"/>
      <c r="E7" s="87">
        <v>1996.69</v>
      </c>
      <c r="F7" s="88">
        <v>34.15</v>
      </c>
      <c r="G7" s="87">
        <v>3449.85</v>
      </c>
      <c r="H7" s="89">
        <v>42792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1419.01</v>
      </c>
    </row>
    <row r="8" spans="1:14" ht="15.75" hidden="1" thickBot="1">
      <c r="A8" s="11" t="str">
        <f t="shared" si="1"/>
        <v>I987048 3</v>
      </c>
      <c r="B8" s="3" t="s">
        <v>75</v>
      </c>
      <c r="C8" s="126">
        <v>3</v>
      </c>
      <c r="D8" s="128">
        <v>1440.29</v>
      </c>
      <c r="E8" s="91">
        <v>1975.41</v>
      </c>
      <c r="F8" s="92" t="s">
        <v>98</v>
      </c>
      <c r="G8" s="91">
        <v>3415.7</v>
      </c>
      <c r="H8" s="93">
        <v>42810</v>
      </c>
      <c r="I8" s="41">
        <v>42810</v>
      </c>
      <c r="J8" s="30">
        <f t="shared" si="0"/>
        <v>42795</v>
      </c>
      <c r="L8" s="11">
        <f>IF(I8&lt;&gt;"",IF(SUMIF(Planes!BA:BA,'Control de pagos'!A8,Planes!BC:BC)=0,"",SUMIF(Planes!BA:BA,'Control de pagos'!A8,Planes!BC:BC)),"")</f>
        <v>3.8400000000000004E-2</v>
      </c>
      <c r="N8" s="66">
        <f t="shared" si="2"/>
        <v>1440.29</v>
      </c>
    </row>
    <row r="9" spans="1:14" ht="15.75" hidden="1" thickBot="1">
      <c r="A9" s="11" t="str">
        <f t="shared" si="1"/>
        <v>I987048 3</v>
      </c>
      <c r="B9" s="3" t="s">
        <v>75</v>
      </c>
      <c r="C9" s="127"/>
      <c r="D9" s="129"/>
      <c r="E9" s="87">
        <v>1975.41</v>
      </c>
      <c r="F9" s="88">
        <v>34.15</v>
      </c>
      <c r="G9" s="87">
        <v>3449.85</v>
      </c>
      <c r="H9" s="89">
        <v>42820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1440.29</v>
      </c>
    </row>
    <row r="10" spans="1:14" ht="15.75" hidden="1" thickBot="1">
      <c r="A10" s="11" t="str">
        <f t="shared" si="1"/>
        <v>I987048 4</v>
      </c>
      <c r="B10" s="3" t="s">
        <v>75</v>
      </c>
      <c r="C10" s="126">
        <v>4</v>
      </c>
      <c r="D10" s="128">
        <v>1461.89</v>
      </c>
      <c r="E10" s="91">
        <v>1953.81</v>
      </c>
      <c r="F10" s="92" t="s">
        <v>98</v>
      </c>
      <c r="G10" s="91">
        <v>3415.7</v>
      </c>
      <c r="H10" s="93">
        <v>42841</v>
      </c>
      <c r="I10" s="41">
        <v>42841</v>
      </c>
      <c r="J10" s="30">
        <f t="shared" si="0"/>
        <v>42826</v>
      </c>
      <c r="L10" s="11">
        <f>IF(I10&lt;&gt;"",IF(SUMIF(Planes!BA:BA,'Control de pagos'!A10,Planes!BC:BC)=0,"",SUMIF(Planes!BA:BA,'Control de pagos'!A10,Planes!BC:BC)),"")</f>
        <v>3.8400000000000004E-2</v>
      </c>
      <c r="N10" s="66">
        <f t="shared" si="2"/>
        <v>1461.89</v>
      </c>
    </row>
    <row r="11" spans="1:14" ht="15.75" hidden="1" thickBot="1">
      <c r="A11" s="11" t="str">
        <f t="shared" si="1"/>
        <v>I987048 4</v>
      </c>
      <c r="B11" s="3" t="s">
        <v>75</v>
      </c>
      <c r="C11" s="127"/>
      <c r="D11" s="129"/>
      <c r="E11" s="87">
        <v>1953.81</v>
      </c>
      <c r="F11" s="88">
        <v>34.15</v>
      </c>
      <c r="G11" s="87">
        <v>3449.85</v>
      </c>
      <c r="H11" s="89">
        <v>42851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1461.89</v>
      </c>
    </row>
    <row r="12" spans="1:14" ht="15.75" hidden="1" thickBot="1">
      <c r="A12" s="11" t="str">
        <f t="shared" si="1"/>
        <v>I987048 5</v>
      </c>
      <c r="B12" s="3" t="s">
        <v>75</v>
      </c>
      <c r="C12" s="126">
        <v>5</v>
      </c>
      <c r="D12" s="128">
        <v>1483.83</v>
      </c>
      <c r="E12" s="91">
        <v>1931.87</v>
      </c>
      <c r="F12" s="92" t="s">
        <v>98</v>
      </c>
      <c r="G12" s="91">
        <v>3415.7</v>
      </c>
      <c r="H12" s="93">
        <v>42871</v>
      </c>
      <c r="I12" s="41">
        <v>42871</v>
      </c>
      <c r="J12" s="30">
        <f t="shared" si="0"/>
        <v>42856</v>
      </c>
      <c r="L12" s="11">
        <f>IF(I12&lt;&gt;"",IF(SUMIF(Planes!BA:BA,'Control de pagos'!A12,Planes!BC:BC)=0,"",SUMIF(Planes!BA:BA,'Control de pagos'!A12,Planes!BC:BC)),"")</f>
        <v>3.8400000000000004E-2</v>
      </c>
      <c r="N12" s="66">
        <f t="shared" si="2"/>
        <v>1483.83</v>
      </c>
    </row>
    <row r="13" spans="1:14" ht="15.75" hidden="1" thickBot="1">
      <c r="A13" s="11" t="str">
        <f t="shared" si="1"/>
        <v>I987048 5</v>
      </c>
      <c r="B13" s="3" t="s">
        <v>75</v>
      </c>
      <c r="C13" s="127"/>
      <c r="D13" s="129"/>
      <c r="E13" s="87">
        <v>1931.87</v>
      </c>
      <c r="F13" s="88">
        <v>34.15</v>
      </c>
      <c r="G13" s="87">
        <v>3449.85</v>
      </c>
      <c r="H13" s="89">
        <v>42881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1483.83</v>
      </c>
    </row>
    <row r="14" spans="1:14" ht="15.75" hidden="1" thickBot="1">
      <c r="A14" s="11" t="str">
        <f t="shared" si="1"/>
        <v>I987048 6</v>
      </c>
      <c r="B14" s="3" t="s">
        <v>75</v>
      </c>
      <c r="C14" s="126">
        <v>6</v>
      </c>
      <c r="D14" s="128">
        <v>1506.08</v>
      </c>
      <c r="E14" s="91">
        <v>1909.62</v>
      </c>
      <c r="F14" s="92" t="s">
        <v>98</v>
      </c>
      <c r="G14" s="91">
        <v>3415.7</v>
      </c>
      <c r="H14" s="93">
        <v>42902</v>
      </c>
      <c r="I14" s="41">
        <v>42902</v>
      </c>
      <c r="J14" s="30">
        <f t="shared" si="0"/>
        <v>42887</v>
      </c>
      <c r="L14" s="11">
        <f>IF(I14&lt;&gt;"",IF(SUMIF(Planes!BA:BA,'Control de pagos'!A14,Planes!BC:BC)=0,"",SUMIF(Planes!BA:BA,'Control de pagos'!A14,Planes!BC:BC)),"")</f>
        <v>3.9599999999999996E-2</v>
      </c>
      <c r="N14" s="66">
        <f t="shared" si="2"/>
        <v>1506.08</v>
      </c>
    </row>
    <row r="15" spans="1:14" ht="15.75" hidden="1" thickBot="1">
      <c r="A15" s="11" t="str">
        <f t="shared" si="1"/>
        <v>I987048 6</v>
      </c>
      <c r="B15" s="3" t="s">
        <v>75</v>
      </c>
      <c r="C15" s="127"/>
      <c r="D15" s="129"/>
      <c r="E15" s="87">
        <v>1909.62</v>
      </c>
      <c r="F15" s="88">
        <v>34.15</v>
      </c>
      <c r="G15" s="87">
        <v>3449.85</v>
      </c>
      <c r="H15" s="89">
        <v>42912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1506.08</v>
      </c>
    </row>
    <row r="16" spans="1:14" ht="15.75" hidden="1" thickBot="1">
      <c r="A16" s="11" t="str">
        <f t="shared" si="1"/>
        <v>I987048 7</v>
      </c>
      <c r="B16" s="3" t="s">
        <v>75</v>
      </c>
      <c r="C16" s="126">
        <v>7</v>
      </c>
      <c r="D16" s="128">
        <v>1528.67</v>
      </c>
      <c r="E16" s="91">
        <v>1887.03</v>
      </c>
      <c r="F16" s="92" t="s">
        <v>98</v>
      </c>
      <c r="G16" s="91">
        <v>3415.7</v>
      </c>
      <c r="H16" s="93">
        <v>42932</v>
      </c>
      <c r="I16" s="41">
        <v>42932</v>
      </c>
      <c r="J16" s="30">
        <f>IF(I16&lt;&gt;"",I16-DAY(I16)+1,IF(A15=A16,IF(I15&lt;&gt;"","-",""),IF(A16=A17,IF(I17&lt;&gt;"","-",""),"")))</f>
        <v>42917</v>
      </c>
      <c r="L16" s="11">
        <f>IF(I16&lt;&gt;"",IF(SUMIF(Planes!BA:BA,'Control de pagos'!A16,Planes!BC:BC)=0,"",SUMIF(Planes!BA:BA,'Control de pagos'!A16,Planes!BC:BC)),"")</f>
        <v>3.9599999999999996E-2</v>
      </c>
      <c r="N16" s="66">
        <f t="shared" si="2"/>
        <v>1528.67</v>
      </c>
    </row>
    <row r="17" spans="1:14" ht="15.75" hidden="1" thickBot="1">
      <c r="A17" s="11" t="str">
        <f t="shared" si="1"/>
        <v>I987048 7</v>
      </c>
      <c r="B17" s="3" t="s">
        <v>75</v>
      </c>
      <c r="C17" s="127"/>
      <c r="D17" s="129"/>
      <c r="E17" s="87">
        <v>1887.03</v>
      </c>
      <c r="F17" s="88">
        <v>34.15</v>
      </c>
      <c r="G17" s="87">
        <v>3449.85</v>
      </c>
      <c r="H17" s="89">
        <v>42942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1528.67</v>
      </c>
    </row>
    <row r="18" spans="1:14" ht="15.75" hidden="1" thickBot="1">
      <c r="A18" s="11" t="str">
        <f t="shared" si="1"/>
        <v>I987048 8</v>
      </c>
      <c r="B18" s="3" t="s">
        <v>75</v>
      </c>
      <c r="C18" s="126">
        <v>8</v>
      </c>
      <c r="D18" s="128">
        <v>1551.6</v>
      </c>
      <c r="E18" s="91">
        <v>1864.1</v>
      </c>
      <c r="F18" s="92" t="s">
        <v>98</v>
      </c>
      <c r="G18" s="91">
        <v>3415.7</v>
      </c>
      <c r="H18" s="93">
        <v>42963</v>
      </c>
      <c r="I18" s="41">
        <v>42963</v>
      </c>
      <c r="J18" s="30">
        <f t="shared" si="3"/>
        <v>42948</v>
      </c>
      <c r="L18" s="11">
        <f>IF(I18&lt;&gt;"",IF(SUMIF(Planes!BA:BA,'Control de pagos'!A18,Planes!BC:BC)=0,"",SUMIF(Planes!BA:BA,'Control de pagos'!A18,Planes!BC:BC)),"")</f>
        <v>4.0800000000000003E-2</v>
      </c>
      <c r="N18" s="66">
        <f t="shared" si="2"/>
        <v>1551.6</v>
      </c>
    </row>
    <row r="19" spans="1:14" ht="15.75" hidden="1" thickBot="1">
      <c r="A19" s="11" t="str">
        <f t="shared" si="1"/>
        <v>I987048 8</v>
      </c>
      <c r="B19" s="3" t="s">
        <v>75</v>
      </c>
      <c r="C19" s="127"/>
      <c r="D19" s="129"/>
      <c r="E19" s="87">
        <v>1864.1</v>
      </c>
      <c r="F19" s="88">
        <v>34.15</v>
      </c>
      <c r="G19" s="87">
        <v>3449.85</v>
      </c>
      <c r="H19" s="89">
        <v>42973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1551.6</v>
      </c>
    </row>
    <row r="20" spans="1:14" ht="15.75" hidden="1" thickBot="1">
      <c r="A20" s="11" t="str">
        <f t="shared" si="1"/>
        <v>I987048 9</v>
      </c>
      <c r="B20" s="3" t="s">
        <v>75</v>
      </c>
      <c r="C20" s="126">
        <v>9</v>
      </c>
      <c r="D20" s="128">
        <v>1574.87</v>
      </c>
      <c r="E20" s="91">
        <v>1840.83</v>
      </c>
      <c r="F20" s="92" t="s">
        <v>98</v>
      </c>
      <c r="G20" s="91">
        <v>3415.7</v>
      </c>
      <c r="H20" s="93">
        <v>42994</v>
      </c>
      <c r="I20" s="41">
        <v>42994</v>
      </c>
      <c r="J20" s="30">
        <f t="shared" si="3"/>
        <v>42979</v>
      </c>
      <c r="L20" s="11">
        <f>IF(I20&lt;&gt;"",IF(SUMIF(Planes!BA:BA,'Control de pagos'!A20,Planes!BC:BC)=0,"",SUMIF(Planes!BA:BA,'Control de pagos'!A20,Planes!BC:BC)),"")</f>
        <v>4.1999999999999996E-2</v>
      </c>
      <c r="N20" s="66">
        <f t="shared" si="2"/>
        <v>1574.87</v>
      </c>
    </row>
    <row r="21" spans="1:14" ht="15.75" hidden="1" thickBot="1">
      <c r="A21" s="11" t="str">
        <f t="shared" si="1"/>
        <v>I987048 9</v>
      </c>
      <c r="B21" s="3" t="s">
        <v>75</v>
      </c>
      <c r="C21" s="127"/>
      <c r="D21" s="129"/>
      <c r="E21" s="87">
        <v>1840.83</v>
      </c>
      <c r="F21" s="88">
        <v>34.15</v>
      </c>
      <c r="G21" s="87">
        <v>3449.85</v>
      </c>
      <c r="H21" s="89">
        <v>43004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1574.87</v>
      </c>
    </row>
    <row r="22" spans="1:14" ht="15.75" hidden="1" thickBot="1">
      <c r="A22" s="11" t="str">
        <f t="shared" si="1"/>
        <v>I987048 10</v>
      </c>
      <c r="B22" s="3" t="s">
        <v>75</v>
      </c>
      <c r="C22" s="126">
        <v>10</v>
      </c>
      <c r="D22" s="128">
        <v>1598.49</v>
      </c>
      <c r="E22" s="91">
        <v>1817.21</v>
      </c>
      <c r="F22" s="92" t="s">
        <v>98</v>
      </c>
      <c r="G22" s="91">
        <v>3415.7</v>
      </c>
      <c r="H22" s="93">
        <v>43024</v>
      </c>
      <c r="I22" s="41">
        <v>43024</v>
      </c>
      <c r="J22" s="30">
        <f t="shared" si="3"/>
        <v>43009</v>
      </c>
      <c r="L22" s="11">
        <f>IF(I22&lt;&gt;"",IF(SUMIF(Planes!BA:BA,'Control de pagos'!A22,Planes!BC:BC)=0,"",SUMIF(Planes!BA:BA,'Control de pagos'!A22,Planes!BC:BC)),"")</f>
        <v>4.1999999999999996E-2</v>
      </c>
      <c r="N22" s="66">
        <f t="shared" si="2"/>
        <v>1598.49</v>
      </c>
    </row>
    <row r="23" spans="1:14" ht="15.75" hidden="1" thickBot="1">
      <c r="A23" s="11" t="str">
        <f t="shared" si="1"/>
        <v>I987048 10</v>
      </c>
      <c r="B23" s="3" t="s">
        <v>75</v>
      </c>
      <c r="C23" s="127"/>
      <c r="D23" s="129"/>
      <c r="E23" s="87">
        <v>1817.21</v>
      </c>
      <c r="F23" s="88">
        <v>34.15</v>
      </c>
      <c r="G23" s="87">
        <v>3449.85</v>
      </c>
      <c r="H23" s="89">
        <v>43034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1598.49</v>
      </c>
    </row>
    <row r="24" spans="1:14" ht="15.75" hidden="1" thickBot="1">
      <c r="A24" s="11" t="str">
        <f t="shared" si="1"/>
        <v>I987048 11</v>
      </c>
      <c r="B24" s="3" t="s">
        <v>75</v>
      </c>
      <c r="C24" s="126">
        <v>11</v>
      </c>
      <c r="D24" s="128">
        <v>1622.47</v>
      </c>
      <c r="E24" s="91">
        <v>1793.23</v>
      </c>
      <c r="F24" s="92" t="s">
        <v>98</v>
      </c>
      <c r="G24" s="91">
        <v>3415.7</v>
      </c>
      <c r="H24" s="93">
        <v>43055</v>
      </c>
      <c r="I24" s="41">
        <v>43055</v>
      </c>
      <c r="J24" s="30">
        <f t="shared" si="3"/>
        <v>43040</v>
      </c>
      <c r="L24" s="11">
        <f>IF(I24&lt;&gt;"",IF(SUMIF(Planes!BA:BA,'Control de pagos'!A24,Planes!BC:BC)=0,"",SUMIF(Planes!BA:BA,'Control de pagos'!A24,Planes!BC:BC)),"")</f>
        <v>4.3200000000000002E-2</v>
      </c>
      <c r="N24" s="66">
        <f t="shared" si="2"/>
        <v>1622.47</v>
      </c>
    </row>
    <row r="25" spans="1:14" ht="15.75" hidden="1" thickBot="1">
      <c r="A25" s="11" t="str">
        <f t="shared" si="1"/>
        <v>I987048 11</v>
      </c>
      <c r="B25" s="3" t="s">
        <v>75</v>
      </c>
      <c r="C25" s="127"/>
      <c r="D25" s="129"/>
      <c r="E25" s="87">
        <v>1793.23</v>
      </c>
      <c r="F25" s="88">
        <v>34.15</v>
      </c>
      <c r="G25" s="87">
        <v>3449.85</v>
      </c>
      <c r="H25" s="89">
        <v>43065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1622.47</v>
      </c>
    </row>
    <row r="26" spans="1:14" ht="15.75" hidden="1" thickBot="1">
      <c r="A26" s="11" t="str">
        <f t="shared" si="1"/>
        <v>I987048 12</v>
      </c>
      <c r="B26" s="3" t="s">
        <v>75</v>
      </c>
      <c r="C26" s="126">
        <v>12</v>
      </c>
      <c r="D26" s="128">
        <v>1646.81</v>
      </c>
      <c r="E26" s="91">
        <v>1768.89</v>
      </c>
      <c r="F26" s="92" t="s">
        <v>98</v>
      </c>
      <c r="G26" s="91">
        <v>3415.7</v>
      </c>
      <c r="H26" s="93">
        <v>43085</v>
      </c>
      <c r="I26" s="41">
        <v>43085</v>
      </c>
      <c r="J26" s="30">
        <f t="shared" si="3"/>
        <v>43070</v>
      </c>
      <c r="L26" s="11">
        <f>IF(I26&lt;&gt;"",IF(SUMIF(Planes!BA:BA,'Control de pagos'!A26,Planes!BC:BC)=0,"",SUMIF(Planes!BA:BA,'Control de pagos'!A26,Planes!BC:BC)),"")</f>
        <v>4.3200000000000002E-2</v>
      </c>
      <c r="N26" s="66">
        <f t="shared" si="2"/>
        <v>1646.81</v>
      </c>
    </row>
    <row r="27" spans="1:14" ht="15.75" hidden="1" thickBot="1">
      <c r="A27" s="11" t="str">
        <f t="shared" si="1"/>
        <v>I987048 12</v>
      </c>
      <c r="B27" s="3" t="s">
        <v>75</v>
      </c>
      <c r="C27" s="127"/>
      <c r="D27" s="129"/>
      <c r="E27" s="87">
        <v>1768.89</v>
      </c>
      <c r="F27" s="88">
        <v>34.15</v>
      </c>
      <c r="G27" s="87">
        <v>3449.85</v>
      </c>
      <c r="H27" s="89">
        <v>43095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1646.81</v>
      </c>
    </row>
    <row r="28" spans="1:14" ht="15.75" hidden="1" thickBot="1">
      <c r="A28" s="11" t="str">
        <f t="shared" si="1"/>
        <v>I987048 13</v>
      </c>
      <c r="B28" s="3" t="s">
        <v>75</v>
      </c>
      <c r="C28" s="126">
        <v>13</v>
      </c>
      <c r="D28" s="128">
        <v>1671.51</v>
      </c>
      <c r="E28" s="91">
        <v>1744.19</v>
      </c>
      <c r="F28" s="92" t="s">
        <v>98</v>
      </c>
      <c r="G28" s="91">
        <v>3415.7</v>
      </c>
      <c r="H28" s="93">
        <v>43116</v>
      </c>
      <c r="I28" s="41">
        <v>43116</v>
      </c>
      <c r="J28" s="30">
        <f t="shared" si="3"/>
        <v>43101</v>
      </c>
      <c r="L28" s="11">
        <f>IF(I28&lt;&gt;"",IF(SUMIF(Planes!BA:BA,'Control de pagos'!A28,Planes!BC:BC)=0,"",SUMIF(Planes!BA:BA,'Control de pagos'!A28,Planes!BC:BC)),"")</f>
        <v>4.4400000000000002E-2</v>
      </c>
      <c r="N28" s="66">
        <f t="shared" si="2"/>
        <v>1671.51</v>
      </c>
    </row>
    <row r="29" spans="1:14" ht="15.75" hidden="1" thickBot="1">
      <c r="A29" s="11" t="str">
        <f t="shared" si="1"/>
        <v>I987048 13</v>
      </c>
      <c r="B29" s="3" t="s">
        <v>75</v>
      </c>
      <c r="C29" s="127"/>
      <c r="D29" s="129"/>
      <c r="E29" s="87">
        <v>1744.19</v>
      </c>
      <c r="F29" s="88">
        <v>34.15</v>
      </c>
      <c r="G29" s="87">
        <v>3449.85</v>
      </c>
      <c r="H29" s="89">
        <v>43126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1671.51</v>
      </c>
    </row>
    <row r="30" spans="1:14" ht="15.75" hidden="1" thickBot="1">
      <c r="A30" s="11" t="str">
        <f t="shared" si="1"/>
        <v>I987048 14</v>
      </c>
      <c r="B30" s="3" t="s">
        <v>75</v>
      </c>
      <c r="C30" s="126">
        <v>14</v>
      </c>
      <c r="D30" s="128">
        <v>1696.58</v>
      </c>
      <c r="E30" s="91">
        <v>1719.12</v>
      </c>
      <c r="F30" s="92" t="s">
        <v>98</v>
      </c>
      <c r="G30" s="91">
        <v>3415.7</v>
      </c>
      <c r="H30" s="93">
        <v>43147</v>
      </c>
      <c r="I30" s="41">
        <v>43147</v>
      </c>
      <c r="J30" s="30">
        <f t="shared" si="3"/>
        <v>43132</v>
      </c>
      <c r="L30" s="11">
        <f>IF(I30&lt;&gt;"",IF(SUMIF(Planes!BA:BA,'Control de pagos'!A30,Planes!BC:BC)=0,"",SUMIF(Planes!BA:BA,'Control de pagos'!A30,Planes!BC:BC)),"")</f>
        <v>4.4400000000000002E-2</v>
      </c>
      <c r="N30" s="66">
        <f t="shared" si="2"/>
        <v>1696.58</v>
      </c>
    </row>
    <row r="31" spans="1:14" ht="15.75" hidden="1" thickBot="1">
      <c r="A31" s="11" t="str">
        <f t="shared" si="1"/>
        <v>I987048 14</v>
      </c>
      <c r="B31" s="3" t="s">
        <v>75</v>
      </c>
      <c r="C31" s="127"/>
      <c r="D31" s="129"/>
      <c r="E31" s="87">
        <v>1719.12</v>
      </c>
      <c r="F31" s="88">
        <v>34.15</v>
      </c>
      <c r="G31" s="87">
        <v>3449.85</v>
      </c>
      <c r="H31" s="89">
        <v>43157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1696.58</v>
      </c>
    </row>
    <row r="32" spans="1:14" ht="15.75" hidden="1" thickBot="1">
      <c r="A32" s="11" t="str">
        <f t="shared" si="1"/>
        <v>I987048 15</v>
      </c>
      <c r="B32" s="3" t="s">
        <v>75</v>
      </c>
      <c r="C32" s="126">
        <v>15</v>
      </c>
      <c r="D32" s="128">
        <v>1722.03</v>
      </c>
      <c r="E32" s="91">
        <v>1693.67</v>
      </c>
      <c r="F32" s="92" t="s">
        <v>98</v>
      </c>
      <c r="G32" s="91">
        <v>3415.7</v>
      </c>
      <c r="H32" s="93">
        <v>43175</v>
      </c>
      <c r="I32" s="41">
        <v>43175</v>
      </c>
      <c r="J32" s="30">
        <f t="shared" si="3"/>
        <v>43160</v>
      </c>
      <c r="L32" s="11">
        <f>IF(I32&lt;&gt;"",IF(SUMIF(Planes!BA:BA,'Control de pagos'!A32,Planes!BC:BC)=0,"",SUMIF(Planes!BA:BA,'Control de pagos'!A32,Planes!BC:BC)),"")</f>
        <v>4.5600000000000002E-2</v>
      </c>
      <c r="N32" s="66">
        <f t="shared" si="2"/>
        <v>1722.03</v>
      </c>
    </row>
    <row r="33" spans="1:14" ht="15.75" hidden="1" thickBot="1">
      <c r="A33" s="11" t="str">
        <f t="shared" si="1"/>
        <v>I987048 15</v>
      </c>
      <c r="B33" s="3" t="s">
        <v>75</v>
      </c>
      <c r="C33" s="127"/>
      <c r="D33" s="129"/>
      <c r="E33" s="87">
        <v>1693.67</v>
      </c>
      <c r="F33" s="88">
        <v>34.15</v>
      </c>
      <c r="G33" s="87">
        <v>3449.85</v>
      </c>
      <c r="H33" s="89">
        <v>43185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1722.03</v>
      </c>
    </row>
    <row r="34" spans="1:14" ht="15.75" hidden="1" thickBot="1">
      <c r="A34" s="11" t="str">
        <f t="shared" si="1"/>
        <v>I987048 16</v>
      </c>
      <c r="B34" s="3" t="s">
        <v>75</v>
      </c>
      <c r="C34" s="126">
        <v>16</v>
      </c>
      <c r="D34" s="128">
        <v>1747.87</v>
      </c>
      <c r="E34" s="91">
        <v>1667.83</v>
      </c>
      <c r="F34" s="92" t="s">
        <v>98</v>
      </c>
      <c r="G34" s="91">
        <v>3415.7</v>
      </c>
      <c r="H34" s="93">
        <v>43206</v>
      </c>
      <c r="I34" s="41">
        <v>43206</v>
      </c>
      <c r="J34" s="30">
        <f t="shared" si="3"/>
        <v>43191</v>
      </c>
      <c r="L34" s="11">
        <f>IF(I34&lt;&gt;"",IF(SUMIF(Planes!BA:BA,'Control de pagos'!A34,Planes!BC:BC)=0,"",SUMIF(Planes!BA:BA,'Control de pagos'!A34,Planes!BC:BC)),"")</f>
        <v>4.5600000000000002E-2</v>
      </c>
      <c r="N34" s="66">
        <f t="shared" si="2"/>
        <v>1747.87</v>
      </c>
    </row>
    <row r="35" spans="1:14" ht="15.75" hidden="1" thickBot="1">
      <c r="A35" s="11" t="str">
        <f t="shared" si="1"/>
        <v>I987048 16</v>
      </c>
      <c r="B35" s="3" t="s">
        <v>75</v>
      </c>
      <c r="C35" s="127"/>
      <c r="D35" s="129"/>
      <c r="E35" s="87">
        <v>1667.83</v>
      </c>
      <c r="F35" s="88">
        <v>34.15</v>
      </c>
      <c r="G35" s="87">
        <v>3449.85</v>
      </c>
      <c r="H35" s="89">
        <v>43216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1747.87</v>
      </c>
    </row>
    <row r="36" spans="1:14" ht="15.75" hidden="1" thickBot="1">
      <c r="A36" s="11" t="str">
        <f t="shared" si="1"/>
        <v>I987048 17</v>
      </c>
      <c r="B36" s="3" t="s">
        <v>75</v>
      </c>
      <c r="C36" s="126">
        <v>17</v>
      </c>
      <c r="D36" s="128">
        <v>1774.09</v>
      </c>
      <c r="E36" s="91">
        <v>1641.61</v>
      </c>
      <c r="F36" s="92" t="s">
        <v>98</v>
      </c>
      <c r="G36" s="91">
        <v>3415.7</v>
      </c>
      <c r="H36" s="93">
        <v>43236</v>
      </c>
      <c r="I36" s="41">
        <v>43236</v>
      </c>
      <c r="J36" s="30">
        <f t="shared" si="3"/>
        <v>43221</v>
      </c>
      <c r="L36" s="11">
        <f>IF(I36&lt;&gt;"",IF(SUMIF(Planes!BA:BA,'Control de pagos'!A36,Planes!BC:BC)=0,"",SUMIF(Planes!BA:BA,'Control de pagos'!A36,Planes!BC:BC)),"")</f>
        <v>4.6800000000000001E-2</v>
      </c>
      <c r="N36" s="66">
        <f t="shared" si="2"/>
        <v>1774.09</v>
      </c>
    </row>
    <row r="37" spans="1:14" ht="15.75" hidden="1" thickBot="1">
      <c r="A37" s="11" t="str">
        <f t="shared" si="1"/>
        <v>I987048 17</v>
      </c>
      <c r="B37" s="3" t="s">
        <v>75</v>
      </c>
      <c r="C37" s="127"/>
      <c r="D37" s="129"/>
      <c r="E37" s="87">
        <v>1641.61</v>
      </c>
      <c r="F37" s="88">
        <v>34.15</v>
      </c>
      <c r="G37" s="87">
        <v>3449.85</v>
      </c>
      <c r="H37" s="89">
        <v>43246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1774.09</v>
      </c>
    </row>
    <row r="38" spans="1:14" ht="15.75" hidden="1" thickBot="1">
      <c r="A38" s="11" t="str">
        <f t="shared" si="1"/>
        <v>I987048 18</v>
      </c>
      <c r="B38" s="3" t="s">
        <v>75</v>
      </c>
      <c r="C38" s="126">
        <v>18</v>
      </c>
      <c r="D38" s="128">
        <v>1800.69</v>
      </c>
      <c r="E38" s="91">
        <v>1615.01</v>
      </c>
      <c r="F38" s="92" t="s">
        <v>98</v>
      </c>
      <c r="G38" s="91">
        <v>3415.7</v>
      </c>
      <c r="H38" s="93">
        <v>43267</v>
      </c>
      <c r="I38" s="41">
        <v>43267</v>
      </c>
      <c r="J38" s="30">
        <f t="shared" si="3"/>
        <v>43252</v>
      </c>
      <c r="L38" s="11">
        <f>IF(I38&lt;&gt;"",IF(SUMIF(Planes!BA:BA,'Control de pagos'!A38,Planes!BC:BC)=0,"",SUMIF(Planes!BA:BA,'Control de pagos'!A38,Planes!BC:BC)),"")</f>
        <v>4.8000000000000008E-2</v>
      </c>
      <c r="N38" s="66">
        <f t="shared" si="2"/>
        <v>1800.69</v>
      </c>
    </row>
    <row r="39" spans="1:14" ht="15.75" hidden="1" thickBot="1">
      <c r="A39" s="11" t="str">
        <f t="shared" si="1"/>
        <v>I987048 18</v>
      </c>
      <c r="B39" s="3" t="s">
        <v>75</v>
      </c>
      <c r="C39" s="127"/>
      <c r="D39" s="129"/>
      <c r="E39" s="87">
        <v>1615.01</v>
      </c>
      <c r="F39" s="88">
        <v>34.15</v>
      </c>
      <c r="G39" s="87">
        <v>3449.85</v>
      </c>
      <c r="H39" s="89">
        <v>43277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1800.69</v>
      </c>
    </row>
    <row r="40" spans="1:14" ht="15.75" hidden="1" thickBot="1">
      <c r="A40" s="11" t="str">
        <f t="shared" si="1"/>
        <v>I987048 19</v>
      </c>
      <c r="B40" s="3" t="s">
        <v>75</v>
      </c>
      <c r="C40" s="126">
        <v>19</v>
      </c>
      <c r="D40" s="128">
        <v>1827.71</v>
      </c>
      <c r="E40" s="91">
        <v>1587.99</v>
      </c>
      <c r="F40" s="92" t="s">
        <v>98</v>
      </c>
      <c r="G40" s="91">
        <v>3415.7</v>
      </c>
      <c r="H40" s="93">
        <v>43297</v>
      </c>
      <c r="I40" s="41">
        <v>43297</v>
      </c>
      <c r="J40" s="30">
        <f t="shared" si="3"/>
        <v>43282</v>
      </c>
      <c r="L40" s="11">
        <f>IF(I40&lt;&gt;"",IF(SUMIF(Planes!BA:BA,'Control de pagos'!A40,Planes!BC:BC)=0,"",SUMIF(Planes!BA:BA,'Control de pagos'!A40,Planes!BC:BC)),"")</f>
        <v>4.8000000000000008E-2</v>
      </c>
      <c r="N40" s="66">
        <f t="shared" si="2"/>
        <v>1827.71</v>
      </c>
    </row>
    <row r="41" spans="1:14" ht="15.75" hidden="1" thickBot="1">
      <c r="A41" s="11" t="str">
        <f t="shared" si="1"/>
        <v>I987048 19</v>
      </c>
      <c r="B41" s="3" t="s">
        <v>75</v>
      </c>
      <c r="C41" s="127"/>
      <c r="D41" s="129"/>
      <c r="E41" s="87">
        <v>1587.99</v>
      </c>
      <c r="F41" s="88">
        <v>34.15</v>
      </c>
      <c r="G41" s="87">
        <v>3449.85</v>
      </c>
      <c r="H41" s="89">
        <v>43307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1827.71</v>
      </c>
    </row>
    <row r="42" spans="1:14" ht="15.75" hidden="1" thickBot="1">
      <c r="A42" s="11" t="str">
        <f t="shared" ref="A42:A105" si="4">B42&amp;" "&amp;IF(C42="",C41,C42)</f>
        <v>I987048 20</v>
      </c>
      <c r="B42" s="3" t="s">
        <v>75</v>
      </c>
      <c r="C42" s="126">
        <v>20</v>
      </c>
      <c r="D42" s="128">
        <v>1855.12</v>
      </c>
      <c r="E42" s="91">
        <v>1560.58</v>
      </c>
      <c r="F42" s="92" t="s">
        <v>98</v>
      </c>
      <c r="G42" s="91">
        <v>3415.7</v>
      </c>
      <c r="H42" s="93">
        <v>43328</v>
      </c>
      <c r="I42" s="41">
        <v>43328</v>
      </c>
      <c r="J42" s="30">
        <f t="shared" si="3"/>
        <v>43313</v>
      </c>
      <c r="L42" s="11">
        <f>IF(I42&lt;&gt;"",IF(SUMIF(Planes!BA:BA,'Control de pagos'!A42,Planes!BC:BC)=0,"",SUMIF(Planes!BA:BA,'Control de pagos'!A42,Planes!BC:BC)),"")</f>
        <v>4.9200000000000001E-2</v>
      </c>
      <c r="N42" s="66">
        <f t="shared" si="2"/>
        <v>1855.12</v>
      </c>
    </row>
    <row r="43" spans="1:14" ht="15.75" hidden="1" thickBot="1">
      <c r="A43" s="11" t="str">
        <f t="shared" si="4"/>
        <v>I987048 20</v>
      </c>
      <c r="B43" s="3" t="s">
        <v>75</v>
      </c>
      <c r="C43" s="127"/>
      <c r="D43" s="129"/>
      <c r="E43" s="87">
        <v>1560.58</v>
      </c>
      <c r="F43" s="88">
        <v>34.15</v>
      </c>
      <c r="G43" s="87">
        <v>3449.85</v>
      </c>
      <c r="H43" s="89">
        <v>43338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1855.12</v>
      </c>
    </row>
    <row r="44" spans="1:14" ht="15.75" hidden="1" thickBot="1">
      <c r="A44" s="11" t="str">
        <f t="shared" si="4"/>
        <v>I987048 21</v>
      </c>
      <c r="B44" s="3" t="s">
        <v>75</v>
      </c>
      <c r="C44" s="126">
        <v>21</v>
      </c>
      <c r="D44" s="128">
        <v>1882.96</v>
      </c>
      <c r="E44" s="91">
        <v>1532.74</v>
      </c>
      <c r="F44" s="92" t="s">
        <v>98</v>
      </c>
      <c r="G44" s="91">
        <v>3415.7</v>
      </c>
      <c r="H44" s="93">
        <v>43359</v>
      </c>
      <c r="I44" s="41">
        <v>43359</v>
      </c>
      <c r="J44" s="30">
        <f t="shared" si="3"/>
        <v>43344</v>
      </c>
      <c r="L44" s="11">
        <f>IF(I44&lt;&gt;"",IF(SUMIF(Planes!BA:BA,'Control de pagos'!A44,Planes!BC:BC)=0,"",SUMIF(Planes!BA:BA,'Control de pagos'!A44,Planes!BC:BC)),"")</f>
        <v>4.9200000000000001E-2</v>
      </c>
      <c r="N44" s="66">
        <f t="shared" si="2"/>
        <v>1882.96</v>
      </c>
    </row>
    <row r="45" spans="1:14" ht="15.75" hidden="1" thickBot="1">
      <c r="A45" s="11" t="str">
        <f t="shared" si="4"/>
        <v>I987048 21</v>
      </c>
      <c r="B45" s="3" t="s">
        <v>75</v>
      </c>
      <c r="C45" s="127"/>
      <c r="D45" s="129"/>
      <c r="E45" s="87">
        <v>1532.74</v>
      </c>
      <c r="F45" s="88">
        <v>34.15</v>
      </c>
      <c r="G45" s="87">
        <v>3449.85</v>
      </c>
      <c r="H45" s="89">
        <v>43369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1882.96</v>
      </c>
    </row>
    <row r="46" spans="1:14" ht="15.75" hidden="1" thickBot="1">
      <c r="A46" s="11" t="str">
        <f t="shared" si="4"/>
        <v>I987048 22</v>
      </c>
      <c r="B46" s="3" t="s">
        <v>75</v>
      </c>
      <c r="C46" s="126">
        <v>22</v>
      </c>
      <c r="D46" s="128">
        <v>1911.2</v>
      </c>
      <c r="E46" s="91">
        <v>1504.5</v>
      </c>
      <c r="F46" s="92" t="s">
        <v>98</v>
      </c>
      <c r="G46" s="91">
        <v>3415.7</v>
      </c>
      <c r="H46" s="93">
        <v>43389</v>
      </c>
      <c r="I46" s="41">
        <v>43389</v>
      </c>
      <c r="J46" s="30">
        <f t="shared" si="3"/>
        <v>43374</v>
      </c>
      <c r="L46" s="11">
        <f>IF(I46&lt;&gt;"",IF(SUMIF(Planes!BA:BA,'Control de pagos'!A46,Planes!BC:BC)=0,"",SUMIF(Planes!BA:BA,'Control de pagos'!A46,Planes!BC:BC)),"")</f>
        <v>5.0399999999999993E-2</v>
      </c>
      <c r="N46" s="66">
        <f t="shared" si="2"/>
        <v>1911.2</v>
      </c>
    </row>
    <row r="47" spans="1:14" ht="15.75" hidden="1" thickBot="1">
      <c r="A47" s="11" t="str">
        <f t="shared" si="4"/>
        <v>I987048 22</v>
      </c>
      <c r="B47" s="3" t="s">
        <v>75</v>
      </c>
      <c r="C47" s="127"/>
      <c r="D47" s="129"/>
      <c r="E47" s="87">
        <v>1504.5</v>
      </c>
      <c r="F47" s="88">
        <v>34.15</v>
      </c>
      <c r="G47" s="87">
        <v>3449.85</v>
      </c>
      <c r="H47" s="89">
        <v>43399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1911.2</v>
      </c>
    </row>
    <row r="48" spans="1:14" ht="15.75" hidden="1" thickBot="1">
      <c r="A48" s="11" t="str">
        <f t="shared" si="4"/>
        <v>I987048 23</v>
      </c>
      <c r="B48" s="3" t="s">
        <v>75</v>
      </c>
      <c r="C48" s="126">
        <v>23</v>
      </c>
      <c r="D48" s="128">
        <v>1939.86</v>
      </c>
      <c r="E48" s="91">
        <v>1475.84</v>
      </c>
      <c r="F48" s="92" t="s">
        <v>98</v>
      </c>
      <c r="G48" s="91">
        <v>3415.7</v>
      </c>
      <c r="H48" s="93">
        <v>43420</v>
      </c>
      <c r="I48" s="41">
        <v>43420</v>
      </c>
      <c r="J48" s="30">
        <f t="shared" si="3"/>
        <v>43405</v>
      </c>
      <c r="L48" s="11">
        <f>IF(I48&lt;&gt;"",IF(SUMIF(Planes!BA:BA,'Control de pagos'!A48,Planes!BC:BC)=0,"",SUMIF(Planes!BA:BA,'Control de pagos'!A48,Planes!BC:BC)),"")</f>
        <v>5.16E-2</v>
      </c>
      <c r="N48" s="66">
        <f t="shared" si="2"/>
        <v>1939.86</v>
      </c>
    </row>
    <row r="49" spans="1:14" ht="15.75" hidden="1" thickBot="1">
      <c r="A49" s="11" t="str">
        <f t="shared" si="4"/>
        <v>I987048 23</v>
      </c>
      <c r="B49" s="3" t="s">
        <v>75</v>
      </c>
      <c r="C49" s="127"/>
      <c r="D49" s="129"/>
      <c r="E49" s="87">
        <v>1475.84</v>
      </c>
      <c r="F49" s="88">
        <v>34.15</v>
      </c>
      <c r="G49" s="87">
        <v>3449.85</v>
      </c>
      <c r="H49" s="89">
        <v>43430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1939.86</v>
      </c>
    </row>
    <row r="50" spans="1:14" ht="15.75" hidden="1" thickBot="1">
      <c r="A50" s="11" t="str">
        <f t="shared" si="4"/>
        <v>I987048 24</v>
      </c>
      <c r="B50" s="3" t="s">
        <v>75</v>
      </c>
      <c r="C50" s="126">
        <v>24</v>
      </c>
      <c r="D50" s="128">
        <v>1968.97</v>
      </c>
      <c r="E50" s="91">
        <v>1446.73</v>
      </c>
      <c r="F50" s="92" t="s">
        <v>98</v>
      </c>
      <c r="G50" s="91">
        <v>3415.7</v>
      </c>
      <c r="H50" s="93">
        <v>43450</v>
      </c>
      <c r="I50" s="41">
        <v>43450</v>
      </c>
      <c r="J50" s="30">
        <f t="shared" si="3"/>
        <v>43435</v>
      </c>
      <c r="L50" s="11">
        <f>IF(I50&lt;&gt;"",IF(SUMIF(Planes!BA:BA,'Control de pagos'!A50,Planes!BC:BC)=0,"",SUMIF(Planes!BA:BA,'Control de pagos'!A50,Planes!BC:BC)),"")</f>
        <v>5.16E-2</v>
      </c>
      <c r="N50" s="66">
        <f t="shared" si="2"/>
        <v>1968.97</v>
      </c>
    </row>
    <row r="51" spans="1:14" ht="15.75" hidden="1" thickBot="1">
      <c r="A51" s="11" t="str">
        <f t="shared" si="4"/>
        <v>I987048 24</v>
      </c>
      <c r="B51" s="3" t="s">
        <v>75</v>
      </c>
      <c r="C51" s="127"/>
      <c r="D51" s="129"/>
      <c r="E51" s="87">
        <v>1446.73</v>
      </c>
      <c r="F51" s="88">
        <v>34.15</v>
      </c>
      <c r="G51" s="87">
        <v>3449.85</v>
      </c>
      <c r="H51" s="89">
        <v>43460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1968.97</v>
      </c>
    </row>
    <row r="52" spans="1:14" ht="15.75" hidden="1" thickBot="1">
      <c r="A52" s="11" t="str">
        <f t="shared" si="4"/>
        <v>I987048 25</v>
      </c>
      <c r="B52" s="3" t="s">
        <v>75</v>
      </c>
      <c r="C52" s="126">
        <v>25</v>
      </c>
      <c r="D52" s="128">
        <v>1998.49</v>
      </c>
      <c r="E52" s="91">
        <v>1417.21</v>
      </c>
      <c r="F52" s="92" t="s">
        <v>98</v>
      </c>
      <c r="G52" s="91">
        <v>3415.7</v>
      </c>
      <c r="H52" s="93">
        <v>43481</v>
      </c>
      <c r="I52" s="41">
        <v>43481</v>
      </c>
      <c r="J52" s="30">
        <f t="shared" si="3"/>
        <v>43466</v>
      </c>
      <c r="L52" s="11">
        <f>IF(I52&lt;&gt;"",IF(SUMIF(Planes!BA:BA,'Control de pagos'!A52,Planes!BC:BC)=0,"",SUMIF(Planes!BA:BA,'Control de pagos'!A52,Planes!BC:BC)),"")</f>
        <v>5.28E-2</v>
      </c>
      <c r="N52" s="66">
        <f t="shared" si="2"/>
        <v>1998.49</v>
      </c>
    </row>
    <row r="53" spans="1:14" ht="15.75" hidden="1" thickBot="1">
      <c r="A53" s="11" t="str">
        <f t="shared" si="4"/>
        <v>I987048 25</v>
      </c>
      <c r="B53" s="3" t="s">
        <v>75</v>
      </c>
      <c r="C53" s="127"/>
      <c r="D53" s="129"/>
      <c r="E53" s="87">
        <v>1417.21</v>
      </c>
      <c r="F53" s="88">
        <v>34.15</v>
      </c>
      <c r="G53" s="87">
        <v>3449.85</v>
      </c>
      <c r="H53" s="89">
        <v>43491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1998.49</v>
      </c>
    </row>
    <row r="54" spans="1:14" ht="15.75" hidden="1" thickBot="1">
      <c r="A54" s="11" t="str">
        <f t="shared" si="4"/>
        <v>I987048 26</v>
      </c>
      <c r="B54" s="3" t="s">
        <v>75</v>
      </c>
      <c r="C54" s="126">
        <v>26</v>
      </c>
      <c r="D54" s="128">
        <v>2028.48</v>
      </c>
      <c r="E54" s="91">
        <v>1387.22</v>
      </c>
      <c r="F54" s="92" t="s">
        <v>98</v>
      </c>
      <c r="G54" s="91">
        <v>3415.7</v>
      </c>
      <c r="H54" s="93">
        <v>43512</v>
      </c>
      <c r="I54" s="41">
        <v>43512</v>
      </c>
      <c r="J54" s="30">
        <f t="shared" si="3"/>
        <v>43497</v>
      </c>
      <c r="L54" s="11">
        <f>IF(I54&lt;&gt;"",IF(SUMIF(Planes!BA:BA,'Control de pagos'!A54,Planes!BC:BC)=0,"",SUMIF(Planes!BA:BA,'Control de pagos'!A54,Planes!BC:BC)),"")</f>
        <v>5.3999999999999999E-2</v>
      </c>
      <c r="N54" s="66">
        <f t="shared" si="2"/>
        <v>2028.48</v>
      </c>
    </row>
    <row r="55" spans="1:14" ht="15.75" hidden="1" thickBot="1">
      <c r="A55" s="11" t="str">
        <f t="shared" si="4"/>
        <v>I987048 26</v>
      </c>
      <c r="B55" s="3" t="s">
        <v>75</v>
      </c>
      <c r="C55" s="127"/>
      <c r="D55" s="129"/>
      <c r="E55" s="87">
        <v>1387.22</v>
      </c>
      <c r="F55" s="88">
        <v>34.15</v>
      </c>
      <c r="G55" s="87">
        <v>3449.85</v>
      </c>
      <c r="H55" s="89">
        <v>43522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2028.48</v>
      </c>
    </row>
    <row r="56" spans="1:14" ht="15.75" hidden="1" thickBot="1">
      <c r="A56" s="11" t="str">
        <f t="shared" si="4"/>
        <v>I987048 27</v>
      </c>
      <c r="B56" s="3" t="s">
        <v>75</v>
      </c>
      <c r="C56" s="126">
        <v>27</v>
      </c>
      <c r="D56" s="128">
        <v>2058.9</v>
      </c>
      <c r="E56" s="91">
        <v>1356.8</v>
      </c>
      <c r="F56" s="92" t="s">
        <v>98</v>
      </c>
      <c r="G56" s="91">
        <v>3415.7</v>
      </c>
      <c r="H56" s="93">
        <v>43540</v>
      </c>
      <c r="I56" s="41">
        <v>43540</v>
      </c>
      <c r="J56" s="30">
        <f t="shared" si="3"/>
        <v>43525</v>
      </c>
      <c r="L56" s="11">
        <f>IF(I56&lt;&gt;"",IF(SUMIF(Planes!BA:BA,'Control de pagos'!A56,Planes!BC:BC)=0,"",SUMIF(Planes!BA:BA,'Control de pagos'!A56,Planes!BC:BC)),"")</f>
        <v>5.3999999999999999E-2</v>
      </c>
      <c r="N56" s="66">
        <f t="shared" si="2"/>
        <v>2058.9</v>
      </c>
    </row>
    <row r="57" spans="1:14" ht="15.75" hidden="1" thickBot="1">
      <c r="A57" s="11" t="str">
        <f t="shared" si="4"/>
        <v>I987048 27</v>
      </c>
      <c r="B57" s="3" t="s">
        <v>75</v>
      </c>
      <c r="C57" s="127"/>
      <c r="D57" s="129"/>
      <c r="E57" s="87">
        <v>1356.8</v>
      </c>
      <c r="F57" s="88">
        <v>51.23</v>
      </c>
      <c r="G57" s="87">
        <v>3466.93</v>
      </c>
      <c r="H57" s="89">
        <v>43550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2058.9</v>
      </c>
    </row>
    <row r="58" spans="1:14" ht="15.75" hidden="1" thickBot="1">
      <c r="A58" s="11" t="str">
        <f t="shared" si="4"/>
        <v>I987048 28</v>
      </c>
      <c r="B58" s="3" t="s">
        <v>75</v>
      </c>
      <c r="C58" s="126">
        <v>28</v>
      </c>
      <c r="D58" s="128">
        <v>2089.79</v>
      </c>
      <c r="E58" s="91">
        <v>1325.91</v>
      </c>
      <c r="F58" s="92" t="s">
        <v>98</v>
      </c>
      <c r="G58" s="91">
        <v>3415.7</v>
      </c>
      <c r="H58" s="93">
        <v>43571</v>
      </c>
      <c r="I58" s="41">
        <v>43571</v>
      </c>
      <c r="J58" s="30">
        <f t="shared" si="3"/>
        <v>43556</v>
      </c>
      <c r="L58" s="11">
        <f>IF(I58&lt;&gt;"",IF(SUMIF(Planes!BA:BA,'Control de pagos'!A58,Planes!BC:BC)=0,"",SUMIF(Planes!BA:BA,'Control de pagos'!A58,Planes!BC:BC)),"")</f>
        <v>5.5199999999999999E-2</v>
      </c>
      <c r="N58" s="66">
        <f t="shared" si="2"/>
        <v>2089.79</v>
      </c>
    </row>
    <row r="59" spans="1:14" ht="15.75" hidden="1" thickBot="1">
      <c r="A59" s="11" t="str">
        <f t="shared" si="4"/>
        <v>I987048 28</v>
      </c>
      <c r="B59" s="3" t="s">
        <v>75</v>
      </c>
      <c r="C59" s="127"/>
      <c r="D59" s="129"/>
      <c r="E59" s="87">
        <v>1325.91</v>
      </c>
      <c r="F59" s="88">
        <v>42.81</v>
      </c>
      <c r="G59" s="87">
        <v>3458.51</v>
      </c>
      <c r="H59" s="89">
        <v>43581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2089.79</v>
      </c>
    </row>
    <row r="60" spans="1:14" ht="15.75" hidden="1" thickBot="1">
      <c r="A60" s="11" t="str">
        <f t="shared" si="4"/>
        <v>I987048 29</v>
      </c>
      <c r="B60" s="3" t="s">
        <v>75</v>
      </c>
      <c r="C60" s="126">
        <v>29</v>
      </c>
      <c r="D60" s="128">
        <v>2121.13</v>
      </c>
      <c r="E60" s="91">
        <v>1294.57</v>
      </c>
      <c r="F60" s="92" t="s">
        <v>98</v>
      </c>
      <c r="G60" s="91">
        <v>3415.7</v>
      </c>
      <c r="H60" s="93">
        <v>43601</v>
      </c>
      <c r="I60" s="41">
        <v>43601</v>
      </c>
      <c r="J60" s="30">
        <f t="shared" si="3"/>
        <v>43586</v>
      </c>
      <c r="L60" s="11">
        <f>IF(I60&lt;&gt;"",IF(SUMIF(Planes!BA:BA,'Control de pagos'!A60,Planes!BC:BC)=0,"",SUMIF(Planes!BA:BA,'Control de pagos'!A60,Planes!BC:BC)),"")</f>
        <v>5.6399999999999999E-2</v>
      </c>
      <c r="N60" s="66">
        <f t="shared" si="2"/>
        <v>2121.13</v>
      </c>
    </row>
    <row r="61" spans="1:14" ht="15.75" hidden="1" thickBot="1">
      <c r="A61" s="11" t="str">
        <f t="shared" si="4"/>
        <v>I987048 29</v>
      </c>
      <c r="B61" s="3" t="s">
        <v>75</v>
      </c>
      <c r="C61" s="127"/>
      <c r="D61" s="129"/>
      <c r="E61" s="87">
        <v>1294.57</v>
      </c>
      <c r="F61" s="88">
        <v>42.81</v>
      </c>
      <c r="G61" s="87">
        <v>3458.51</v>
      </c>
      <c r="H61" s="89">
        <v>43611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2121.13</v>
      </c>
    </row>
    <row r="62" spans="1:14" ht="15.75" hidden="1" thickBot="1">
      <c r="A62" s="11" t="str">
        <f t="shared" si="4"/>
        <v>I987048 30</v>
      </c>
      <c r="B62" s="3" t="s">
        <v>75</v>
      </c>
      <c r="C62" s="126">
        <v>30</v>
      </c>
      <c r="D62" s="128">
        <v>2152.94</v>
      </c>
      <c r="E62" s="91">
        <v>1262.76</v>
      </c>
      <c r="F62" s="92" t="s">
        <v>98</v>
      </c>
      <c r="G62" s="91">
        <v>3415.7</v>
      </c>
      <c r="H62" s="93">
        <v>43632</v>
      </c>
      <c r="I62" s="41">
        <v>43632</v>
      </c>
      <c r="J62" s="30">
        <f t="shared" si="3"/>
        <v>43617</v>
      </c>
      <c r="L62" s="11">
        <f>IF(I62&lt;&gt;"",IF(SUMIF(Planes!BA:BA,'Control de pagos'!A62,Planes!BC:BC)=0,"",SUMIF(Planes!BA:BA,'Control de pagos'!A62,Planes!BC:BC)),"")</f>
        <v>5.6399999999999999E-2</v>
      </c>
      <c r="N62" s="66">
        <f t="shared" si="2"/>
        <v>2152.94</v>
      </c>
    </row>
    <row r="63" spans="1:14" ht="15.75" hidden="1" thickBot="1">
      <c r="A63" s="11" t="str">
        <f t="shared" si="4"/>
        <v>I987048 30</v>
      </c>
      <c r="B63" s="3" t="s">
        <v>75</v>
      </c>
      <c r="C63" s="127"/>
      <c r="D63" s="129"/>
      <c r="E63" s="87">
        <v>1262.76</v>
      </c>
      <c r="F63" s="88">
        <v>42.81</v>
      </c>
      <c r="G63" s="87">
        <v>3458.51</v>
      </c>
      <c r="H63" s="89">
        <v>43642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2152.94</v>
      </c>
    </row>
    <row r="64" spans="1:14" ht="15.75" hidden="1" thickBot="1">
      <c r="A64" s="11" t="str">
        <f t="shared" si="4"/>
        <v>I987048 31</v>
      </c>
      <c r="B64" s="3" t="s">
        <v>75</v>
      </c>
      <c r="C64" s="126">
        <v>31</v>
      </c>
      <c r="D64" s="128">
        <v>2185.25</v>
      </c>
      <c r="E64" s="91">
        <v>1230.45</v>
      </c>
      <c r="F64" s="92" t="s">
        <v>98</v>
      </c>
      <c r="G64" s="91">
        <v>3415.7</v>
      </c>
      <c r="H64" s="93">
        <v>43662</v>
      </c>
      <c r="I64" s="41">
        <v>43662</v>
      </c>
      <c r="J64" s="30">
        <f t="shared" si="3"/>
        <v>43647</v>
      </c>
      <c r="L64" s="11">
        <f>IF(I64&lt;&gt;"",IF(SUMIF(Planes!BA:BA,'Control de pagos'!A64,Planes!BC:BC)=0,"",SUMIF(Planes!BA:BA,'Control de pagos'!A64,Planes!BC:BC)),"")</f>
        <v>5.7599999999999998E-2</v>
      </c>
      <c r="N64" s="66">
        <f t="shared" si="2"/>
        <v>2185.25</v>
      </c>
    </row>
    <row r="65" spans="1:14" ht="15.75" hidden="1" thickBot="1">
      <c r="A65" s="11" t="str">
        <f t="shared" si="4"/>
        <v>I987048 31</v>
      </c>
      <c r="B65" s="3" t="s">
        <v>75</v>
      </c>
      <c r="C65" s="127"/>
      <c r="D65" s="129"/>
      <c r="E65" s="87">
        <v>1230.45</v>
      </c>
      <c r="F65" s="88">
        <v>34.15</v>
      </c>
      <c r="G65" s="87">
        <v>3449.85</v>
      </c>
      <c r="H65" s="89">
        <v>43672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2185.25</v>
      </c>
    </row>
    <row r="66" spans="1:14" ht="15.75" hidden="1" thickBot="1">
      <c r="A66" s="11" t="str">
        <f t="shared" si="4"/>
        <v>I987048 32</v>
      </c>
      <c r="B66" s="3" t="s">
        <v>75</v>
      </c>
      <c r="C66" s="126">
        <v>32</v>
      </c>
      <c r="D66" s="128">
        <v>2218.0300000000002</v>
      </c>
      <c r="E66" s="91">
        <v>1197.67</v>
      </c>
      <c r="F66" s="92" t="s">
        <v>98</v>
      </c>
      <c r="G66" s="91">
        <v>3415.7</v>
      </c>
      <c r="H66" s="93">
        <v>43693</v>
      </c>
      <c r="I66" s="41">
        <v>43693</v>
      </c>
      <c r="J66" s="30">
        <f t="shared" si="3"/>
        <v>43678</v>
      </c>
      <c r="L66" s="11">
        <f>IF(I66&lt;&gt;"",IF(SUMIF(Planes!BA:BA,'Control de pagos'!A66,Planes!BC:BC)=0,"",SUMIF(Planes!BA:BA,'Control de pagos'!A66,Planes!BC:BC)),"")</f>
        <v>5.8799999999999998E-2</v>
      </c>
      <c r="N66" s="66">
        <f t="shared" si="2"/>
        <v>2218.0300000000002</v>
      </c>
    </row>
    <row r="67" spans="1:14" ht="15.75" hidden="1" thickBot="1">
      <c r="A67" s="11" t="str">
        <f t="shared" si="4"/>
        <v>I987048 32</v>
      </c>
      <c r="B67" s="3" t="s">
        <v>75</v>
      </c>
      <c r="C67" s="127"/>
      <c r="D67" s="129"/>
      <c r="E67" s="87">
        <v>1197.67</v>
      </c>
      <c r="F67" s="88">
        <v>34.15</v>
      </c>
      <c r="G67" s="87">
        <v>3449.85</v>
      </c>
      <c r="H67" s="89">
        <v>43703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2218.0300000000002</v>
      </c>
    </row>
    <row r="68" spans="1:14" ht="15.75" hidden="1" thickBot="1">
      <c r="A68" s="11" t="str">
        <f t="shared" si="4"/>
        <v>I987048 33</v>
      </c>
      <c r="B68" s="3" t="s">
        <v>75</v>
      </c>
      <c r="C68" s="126">
        <v>33</v>
      </c>
      <c r="D68" s="128">
        <v>2251.3000000000002</v>
      </c>
      <c r="E68" s="91">
        <v>1164.4000000000001</v>
      </c>
      <c r="F68" s="92" t="s">
        <v>98</v>
      </c>
      <c r="G68" s="91">
        <v>3415.7</v>
      </c>
      <c r="H68" s="93">
        <v>43724</v>
      </c>
      <c r="I68" s="41">
        <v>43724</v>
      </c>
      <c r="J68" s="30">
        <f t="shared" si="3"/>
        <v>43709</v>
      </c>
      <c r="L68" s="11">
        <f>IF(I68&lt;&gt;"",IF(SUMIF(Planes!BA:BA,'Control de pagos'!A68,Planes!BC:BC)=0,"",SUMIF(Planes!BA:BA,'Control de pagos'!A68,Planes!BC:BC)),"")</f>
        <v>0.06</v>
      </c>
      <c r="N68" s="66">
        <f t="shared" ref="N68:N131" si="5">IF(D68=0,D67,D68)</f>
        <v>2251.3000000000002</v>
      </c>
    </row>
    <row r="69" spans="1:14" ht="15.75" hidden="1" thickBot="1">
      <c r="A69" s="11" t="str">
        <f t="shared" si="4"/>
        <v>I987048 33</v>
      </c>
      <c r="B69" s="3" t="s">
        <v>75</v>
      </c>
      <c r="C69" s="127"/>
      <c r="D69" s="129"/>
      <c r="E69" s="87">
        <v>1164.4000000000001</v>
      </c>
      <c r="F69" s="88">
        <v>34.15</v>
      </c>
      <c r="G69" s="87">
        <v>3449.85</v>
      </c>
      <c r="H69" s="89">
        <v>43734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2251.3000000000002</v>
      </c>
    </row>
    <row r="70" spans="1:14" ht="15.75" hidden="1" thickBot="1">
      <c r="A70" s="11" t="str">
        <f t="shared" si="4"/>
        <v>I987048 34</v>
      </c>
      <c r="B70" s="3" t="s">
        <v>75</v>
      </c>
      <c r="C70" s="126">
        <v>34</v>
      </c>
      <c r="D70" s="128">
        <v>2285.0500000000002</v>
      </c>
      <c r="E70" s="91">
        <v>1130.6500000000001</v>
      </c>
      <c r="F70" s="92" t="s">
        <v>98</v>
      </c>
      <c r="G70" s="91">
        <v>3415.7</v>
      </c>
      <c r="H70" s="93">
        <v>43754</v>
      </c>
      <c r="I70" s="41">
        <v>43754</v>
      </c>
      <c r="J70" s="30">
        <f t="shared" si="3"/>
        <v>43739</v>
      </c>
      <c r="L70" s="11">
        <f>IF(I70&lt;&gt;"",IF(SUMIF(Planes!BA:BA,'Control de pagos'!A70,Planes!BC:BC)=0,"",SUMIF(Planes!BA:BA,'Control de pagos'!A70,Planes!BC:BC)),"")</f>
        <v>0.06</v>
      </c>
      <c r="N70" s="66">
        <f t="shared" si="5"/>
        <v>2285.0500000000002</v>
      </c>
    </row>
    <row r="71" spans="1:14" ht="15.75" hidden="1" thickBot="1">
      <c r="A71" s="11" t="str">
        <f t="shared" si="4"/>
        <v>I987048 34</v>
      </c>
      <c r="B71" s="3" t="s">
        <v>75</v>
      </c>
      <c r="C71" s="127"/>
      <c r="D71" s="129"/>
      <c r="E71" s="87">
        <v>1130.6500000000001</v>
      </c>
      <c r="F71" s="88">
        <v>34.15</v>
      </c>
      <c r="G71" s="87">
        <v>3449.85</v>
      </c>
      <c r="H71" s="89">
        <v>43764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2285.0500000000002</v>
      </c>
    </row>
    <row r="72" spans="1:14" ht="15.75" hidden="1" thickBot="1">
      <c r="A72" s="11" t="str">
        <f t="shared" si="4"/>
        <v>I987048 35</v>
      </c>
      <c r="B72" s="3" t="s">
        <v>75</v>
      </c>
      <c r="C72" s="126">
        <v>35</v>
      </c>
      <c r="D72" s="128">
        <v>2319.34</v>
      </c>
      <c r="E72" s="91">
        <v>1096.3599999999999</v>
      </c>
      <c r="F72" s="92" t="s">
        <v>98</v>
      </c>
      <c r="G72" s="91">
        <v>3415.7</v>
      </c>
      <c r="H72" s="93">
        <v>43785</v>
      </c>
      <c r="I72" s="41">
        <v>43785</v>
      </c>
      <c r="J72" s="30">
        <f t="shared" si="3"/>
        <v>43770</v>
      </c>
      <c r="L72" s="11">
        <f>IF(I72&lt;&gt;"",IF(SUMIF(Planes!BA:BA,'Control de pagos'!A72,Planes!BC:BC)=0,"",SUMIF(Planes!BA:BA,'Control de pagos'!A72,Planes!BC:BC)),"")</f>
        <v>6.1200000000000004E-2</v>
      </c>
      <c r="N72" s="66">
        <f t="shared" si="5"/>
        <v>2319.34</v>
      </c>
    </row>
    <row r="73" spans="1:14" ht="15.75" hidden="1" thickBot="1">
      <c r="A73" s="11" t="str">
        <f t="shared" si="4"/>
        <v>I987048 35</v>
      </c>
      <c r="B73" s="3" t="s">
        <v>75</v>
      </c>
      <c r="C73" s="127"/>
      <c r="D73" s="129"/>
      <c r="E73" s="87">
        <v>1096.3599999999999</v>
      </c>
      <c r="F73" s="88">
        <v>34.15</v>
      </c>
      <c r="G73" s="87">
        <v>3449.85</v>
      </c>
      <c r="H73" s="89">
        <v>43795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2319.34</v>
      </c>
    </row>
    <row r="74" spans="1:14" ht="15.75" hidden="1" thickBot="1">
      <c r="A74" s="11" t="str">
        <f t="shared" si="4"/>
        <v>I987048 36</v>
      </c>
      <c r="B74" s="3" t="s">
        <v>75</v>
      </c>
      <c r="C74" s="126">
        <v>36</v>
      </c>
      <c r="D74" s="128">
        <v>2354.13</v>
      </c>
      <c r="E74" s="91">
        <v>1061.57</v>
      </c>
      <c r="F74" s="92" t="s">
        <v>98</v>
      </c>
      <c r="G74" s="91">
        <v>3415.7</v>
      </c>
      <c r="H74" s="93">
        <v>43815</v>
      </c>
      <c r="I74" s="41">
        <v>43815</v>
      </c>
      <c r="J74" s="30">
        <f t="shared" si="3"/>
        <v>43800</v>
      </c>
      <c r="L74" s="11">
        <f>IF(I74&lt;&gt;"",IF(SUMIF(Planes!BA:BA,'Control de pagos'!A74,Planes!BC:BC)=0,"",SUMIF(Planes!BA:BA,'Control de pagos'!A74,Planes!BC:BC)),"")</f>
        <v>6.2400000000000004E-2</v>
      </c>
      <c r="N74" s="66">
        <f t="shared" si="5"/>
        <v>2354.13</v>
      </c>
    </row>
    <row r="75" spans="1:14" ht="15.75" hidden="1" thickBot="1">
      <c r="A75" s="11" t="str">
        <f t="shared" si="4"/>
        <v>I987048 36</v>
      </c>
      <c r="B75" s="3" t="s">
        <v>75</v>
      </c>
      <c r="C75" s="127"/>
      <c r="D75" s="129"/>
      <c r="E75" s="87">
        <v>1061.57</v>
      </c>
      <c r="F75" s="88">
        <v>34.15</v>
      </c>
      <c r="G75" s="87">
        <v>3449.85</v>
      </c>
      <c r="H75" s="89">
        <v>43825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2354.13</v>
      </c>
    </row>
    <row r="76" spans="1:14" ht="15.75" hidden="1" thickBot="1">
      <c r="A76" s="11" t="str">
        <f t="shared" si="4"/>
        <v>I987048 37</v>
      </c>
      <c r="B76" s="3" t="s">
        <v>75</v>
      </c>
      <c r="C76" s="126">
        <v>37</v>
      </c>
      <c r="D76" s="128">
        <v>2389.4299999999998</v>
      </c>
      <c r="E76" s="91">
        <v>1026.27</v>
      </c>
      <c r="F76" s="92" t="s">
        <v>98</v>
      </c>
      <c r="G76" s="91">
        <v>3415.7</v>
      </c>
      <c r="H76" s="93">
        <v>43846</v>
      </c>
      <c r="I76" s="41">
        <v>43846</v>
      </c>
      <c r="J76" s="30">
        <f t="shared" si="3"/>
        <v>43831</v>
      </c>
      <c r="L76" s="11">
        <f>IF(I76&lt;&gt;"",IF(SUMIF(Planes!BA:BA,'Control de pagos'!A76,Planes!BC:BC)=0,"",SUMIF(Planes!BA:BA,'Control de pagos'!A76,Planes!BC:BC)),"")</f>
        <v>6.3600000000000004E-2</v>
      </c>
      <c r="N76" s="66">
        <f t="shared" si="5"/>
        <v>2389.4299999999998</v>
      </c>
    </row>
    <row r="77" spans="1:14" ht="15.75" hidden="1" thickBot="1">
      <c r="A77" s="11" t="str">
        <f t="shared" si="4"/>
        <v>I987048 37</v>
      </c>
      <c r="B77" s="3" t="s">
        <v>75</v>
      </c>
      <c r="C77" s="127"/>
      <c r="D77" s="129"/>
      <c r="E77" s="87">
        <v>1026.27</v>
      </c>
      <c r="F77" s="88">
        <v>40.99</v>
      </c>
      <c r="G77" s="87">
        <v>3456.69</v>
      </c>
      <c r="H77" s="89">
        <v>43856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2389.4299999999998</v>
      </c>
    </row>
    <row r="78" spans="1:14" ht="15.75" hidden="1" thickBot="1">
      <c r="A78" s="11" t="str">
        <f t="shared" si="4"/>
        <v>I987048 38</v>
      </c>
      <c r="B78" s="3" t="s">
        <v>75</v>
      </c>
      <c r="C78" s="126">
        <v>38</v>
      </c>
      <c r="D78" s="128">
        <v>2425.27</v>
      </c>
      <c r="E78" s="92">
        <v>990.43</v>
      </c>
      <c r="F78" s="92" t="s">
        <v>98</v>
      </c>
      <c r="G78" s="91">
        <v>3415.7</v>
      </c>
      <c r="H78" s="93">
        <v>43877</v>
      </c>
      <c r="I78" s="41">
        <v>43877</v>
      </c>
      <c r="J78" s="30">
        <f t="shared" si="3"/>
        <v>43862</v>
      </c>
      <c r="L78" s="11">
        <f>IF(I78&lt;&gt;"",IF(SUMIF(Planes!BA:BA,'Control de pagos'!A78,Planes!BC:BC)=0,"",SUMIF(Planes!BA:BA,'Control de pagos'!A78,Planes!BC:BC)),"")</f>
        <v>6.3600000000000004E-2</v>
      </c>
      <c r="N78" s="66">
        <f t="shared" si="5"/>
        <v>2425.27</v>
      </c>
    </row>
    <row r="79" spans="1:14" ht="15.75" hidden="1" thickBot="1">
      <c r="A79" s="11" t="str">
        <f t="shared" si="4"/>
        <v>I987048 38</v>
      </c>
      <c r="B79" s="3" t="s">
        <v>75</v>
      </c>
      <c r="C79" s="127"/>
      <c r="D79" s="129"/>
      <c r="E79" s="88">
        <v>990.43</v>
      </c>
      <c r="F79" s="88">
        <v>40.99</v>
      </c>
      <c r="G79" s="87">
        <v>3456.69</v>
      </c>
      <c r="H79" s="89">
        <v>43887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2425.27</v>
      </c>
    </row>
    <row r="80" spans="1:14" ht="15.75" hidden="1" thickBot="1">
      <c r="A80" s="11" t="str">
        <f t="shared" si="4"/>
        <v>I987048 39</v>
      </c>
      <c r="B80" s="3" t="s">
        <v>75</v>
      </c>
      <c r="C80" s="126">
        <v>39</v>
      </c>
      <c r="D80" s="128">
        <v>2461.66</v>
      </c>
      <c r="E80" s="92">
        <v>954.04</v>
      </c>
      <c r="F80" s="92" t="s">
        <v>98</v>
      </c>
      <c r="G80" s="91">
        <v>3415.7</v>
      </c>
      <c r="H80" s="93">
        <v>43906</v>
      </c>
      <c r="I80" s="41">
        <v>43906</v>
      </c>
      <c r="J80" s="30">
        <f t="shared" si="3"/>
        <v>43891</v>
      </c>
      <c r="L80" s="11">
        <f>IF(I80&lt;&gt;"",IF(SUMIF(Planes!BA:BA,'Control de pagos'!A80,Planes!BC:BC)=0,"",SUMIF(Planes!BA:BA,'Control de pagos'!A80,Planes!BC:BC)),"")</f>
        <v>6.480000000000001E-2</v>
      </c>
      <c r="N80" s="66">
        <f t="shared" si="5"/>
        <v>2461.66</v>
      </c>
    </row>
    <row r="81" spans="1:14" ht="15.75" hidden="1" thickBot="1">
      <c r="A81" s="11" t="str">
        <f t="shared" si="4"/>
        <v>I987048 39</v>
      </c>
      <c r="B81" s="3" t="s">
        <v>75</v>
      </c>
      <c r="C81" s="127"/>
      <c r="D81" s="129"/>
      <c r="E81" s="88">
        <v>954.04</v>
      </c>
      <c r="F81" s="88">
        <v>40.99</v>
      </c>
      <c r="G81" s="87">
        <v>3456.69</v>
      </c>
      <c r="H81" s="89">
        <v>43916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2461.66</v>
      </c>
    </row>
    <row r="82" spans="1:14" ht="15.75" hidden="1" thickBot="1">
      <c r="A82" s="11" t="str">
        <f t="shared" si="4"/>
        <v>I987048 40</v>
      </c>
      <c r="B82" s="3" t="s">
        <v>75</v>
      </c>
      <c r="C82" s="126">
        <v>40</v>
      </c>
      <c r="D82" s="128">
        <v>2498.59</v>
      </c>
      <c r="E82" s="92">
        <v>917.11</v>
      </c>
      <c r="F82" s="92" t="s">
        <v>98</v>
      </c>
      <c r="G82" s="91">
        <v>3415.7</v>
      </c>
      <c r="H82" s="93">
        <v>43937</v>
      </c>
      <c r="I82" s="41">
        <v>43937</v>
      </c>
      <c r="J82" s="30">
        <f t="shared" si="6"/>
        <v>43922</v>
      </c>
      <c r="L82" s="11">
        <f>IF(I82&lt;&gt;"",IF(SUMIF(Planes!BA:BA,'Control de pagos'!A82,Planes!BC:BC)=0,"",SUMIF(Planes!BA:BA,'Control de pagos'!A82,Planes!BC:BC)),"")</f>
        <v>6.6000000000000003E-2</v>
      </c>
      <c r="N82" s="66">
        <f t="shared" si="5"/>
        <v>2498.59</v>
      </c>
    </row>
    <row r="83" spans="1:14" ht="15.75" hidden="1" thickBot="1">
      <c r="A83" s="11" t="str">
        <f t="shared" si="4"/>
        <v>I987048 40</v>
      </c>
      <c r="B83" s="3" t="s">
        <v>75</v>
      </c>
      <c r="C83" s="127"/>
      <c r="D83" s="129"/>
      <c r="E83" s="88">
        <v>917.11</v>
      </c>
      <c r="F83" s="88">
        <v>28.46</v>
      </c>
      <c r="G83" s="87">
        <v>3444.16</v>
      </c>
      <c r="H83" s="89">
        <v>43947</v>
      </c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2498.59</v>
      </c>
    </row>
    <row r="84" spans="1:14" ht="15.75" hidden="1" thickBot="1">
      <c r="A84" s="11" t="str">
        <f t="shared" si="4"/>
        <v>I987048 41</v>
      </c>
      <c r="B84" s="3" t="s">
        <v>75</v>
      </c>
      <c r="C84" s="126">
        <v>41</v>
      </c>
      <c r="D84" s="128">
        <v>2536.0700000000002</v>
      </c>
      <c r="E84" s="92">
        <v>879.63</v>
      </c>
      <c r="F84" s="92" t="s">
        <v>98</v>
      </c>
      <c r="G84" s="91">
        <v>3415.7</v>
      </c>
      <c r="H84" s="93">
        <v>43967</v>
      </c>
      <c r="I84" s="41">
        <v>43967</v>
      </c>
      <c r="J84" s="30">
        <f t="shared" si="6"/>
        <v>43952</v>
      </c>
      <c r="L84" s="11">
        <f>IF(I84&lt;&gt;"",IF(SUMIF(Planes!BA:BA,'Control de pagos'!A84,Planes!BC:BC)=0,"",SUMIF(Planes!BA:BA,'Control de pagos'!A84,Planes!BC:BC)),"")</f>
        <v>6.720000000000001E-2</v>
      </c>
      <c r="N84" s="66">
        <f t="shared" si="5"/>
        <v>2536.0700000000002</v>
      </c>
    </row>
    <row r="85" spans="1:14" ht="15.75" hidden="1" thickBot="1">
      <c r="A85" s="11" t="str">
        <f t="shared" si="4"/>
        <v>I987048 41</v>
      </c>
      <c r="B85" s="3" t="s">
        <v>75</v>
      </c>
      <c r="C85" s="127"/>
      <c r="D85" s="129"/>
      <c r="E85" s="88">
        <v>879.63</v>
      </c>
      <c r="F85" s="88">
        <v>28.46</v>
      </c>
      <c r="G85" s="87">
        <v>3444.16</v>
      </c>
      <c r="H85" s="89">
        <v>43977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2536.0700000000002</v>
      </c>
    </row>
    <row r="86" spans="1:14" ht="15.75" hidden="1" thickBot="1">
      <c r="A86" s="11" t="str">
        <f t="shared" si="4"/>
        <v>I987048 42</v>
      </c>
      <c r="B86" s="3" t="s">
        <v>75</v>
      </c>
      <c r="C86" s="126">
        <v>42</v>
      </c>
      <c r="D86" s="128">
        <v>2574.11</v>
      </c>
      <c r="E86" s="92">
        <v>841.59</v>
      </c>
      <c r="F86" s="92" t="s">
        <v>98</v>
      </c>
      <c r="G86" s="91">
        <v>3415.7</v>
      </c>
      <c r="H86" s="93">
        <v>43998</v>
      </c>
      <c r="I86" s="41">
        <v>43998</v>
      </c>
      <c r="J86" s="30">
        <f t="shared" si="6"/>
        <v>43983</v>
      </c>
      <c r="L86" s="11">
        <f>IF(I86&lt;&gt;"",IF(SUMIF(Planes!BA:BA,'Control de pagos'!A86,Planes!BC:BC)=0,"",SUMIF(Planes!BA:BA,'Control de pagos'!A86,Planes!BC:BC)),"")</f>
        <v>6.8399999999999989E-2</v>
      </c>
      <c r="N86" s="66">
        <f t="shared" si="5"/>
        <v>2574.11</v>
      </c>
    </row>
    <row r="87" spans="1:14" ht="15.75" hidden="1" thickBot="1">
      <c r="A87" s="11" t="str">
        <f t="shared" si="4"/>
        <v>I987048 42</v>
      </c>
      <c r="B87" s="3" t="s">
        <v>75</v>
      </c>
      <c r="C87" s="127"/>
      <c r="D87" s="129"/>
      <c r="E87" s="88">
        <v>841.59</v>
      </c>
      <c r="F87" s="88">
        <v>28.46</v>
      </c>
      <c r="G87" s="87">
        <v>3444.16</v>
      </c>
      <c r="H87" s="89">
        <v>44008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2574.11</v>
      </c>
    </row>
    <row r="88" spans="1:14" ht="15.75" hidden="1" thickBot="1">
      <c r="A88" s="11" t="str">
        <f t="shared" si="4"/>
        <v>I987048 43</v>
      </c>
      <c r="B88" s="3" t="s">
        <v>75</v>
      </c>
      <c r="C88" s="126">
        <v>43</v>
      </c>
      <c r="D88" s="128">
        <v>2612.7199999999998</v>
      </c>
      <c r="E88" s="92">
        <v>802.98</v>
      </c>
      <c r="F88" s="92" t="s">
        <v>98</v>
      </c>
      <c r="G88" s="91">
        <v>3415.7</v>
      </c>
      <c r="H88" s="93">
        <v>44028</v>
      </c>
      <c r="I88" s="41">
        <v>44028</v>
      </c>
      <c r="J88" s="30">
        <f t="shared" si="6"/>
        <v>44013</v>
      </c>
      <c r="L88" s="11">
        <f>IF(I88&lt;&gt;"",IF(SUMIF(Planes!BA:BA,'Control de pagos'!A88,Planes!BC:BC)=0,"",SUMIF(Planes!BA:BA,'Control de pagos'!A88,Planes!BC:BC)),"")</f>
        <v>6.9599999999999995E-2</v>
      </c>
      <c r="N88" s="66">
        <f t="shared" si="5"/>
        <v>2612.7199999999998</v>
      </c>
    </row>
    <row r="89" spans="1:14" ht="15.75" hidden="1" thickBot="1">
      <c r="A89" s="11" t="str">
        <f t="shared" si="4"/>
        <v>I987048 43</v>
      </c>
      <c r="B89" s="3" t="s">
        <v>75</v>
      </c>
      <c r="C89" s="127"/>
      <c r="D89" s="129"/>
      <c r="E89" s="88">
        <v>802.98</v>
      </c>
      <c r="F89" s="88">
        <v>31.42</v>
      </c>
      <c r="G89" s="87">
        <v>3447.12</v>
      </c>
      <c r="H89" s="89">
        <v>44038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2612.7199999999998</v>
      </c>
    </row>
    <row r="90" spans="1:14" ht="15.75" hidden="1" thickBot="1">
      <c r="A90" s="11" t="str">
        <f t="shared" si="4"/>
        <v>I987048 44</v>
      </c>
      <c r="B90" s="3" t="s">
        <v>75</v>
      </c>
      <c r="C90" s="126">
        <v>44</v>
      </c>
      <c r="D90" s="128">
        <v>2651.91</v>
      </c>
      <c r="E90" s="92">
        <v>763.79</v>
      </c>
      <c r="F90" s="92" t="s">
        <v>98</v>
      </c>
      <c r="G90" s="91">
        <v>3415.7</v>
      </c>
      <c r="H90" s="93">
        <v>44059</v>
      </c>
      <c r="I90" s="41">
        <v>44059</v>
      </c>
      <c r="J90" s="30">
        <f t="shared" si="6"/>
        <v>44044</v>
      </c>
      <c r="L90" s="11">
        <f>IF(I90&lt;&gt;"",IF(SUMIF(Planes!BA:BA,'Control de pagos'!A90,Planes!BC:BC)=0,"",SUMIF(Planes!BA:BA,'Control de pagos'!A90,Planes!BC:BC)),"")</f>
        <v>6.9599999999999995E-2</v>
      </c>
      <c r="N90" s="66">
        <f t="shared" si="5"/>
        <v>2651.91</v>
      </c>
    </row>
    <row r="91" spans="1:14" ht="15.75" hidden="1" thickBot="1">
      <c r="A91" s="11" t="str">
        <f t="shared" si="4"/>
        <v>I987048 44</v>
      </c>
      <c r="B91" s="3" t="s">
        <v>75</v>
      </c>
      <c r="C91" s="127"/>
      <c r="D91" s="129"/>
      <c r="E91" s="88">
        <v>763.79</v>
      </c>
      <c r="F91" s="88">
        <v>31.42</v>
      </c>
      <c r="G91" s="87">
        <v>3447.12</v>
      </c>
      <c r="H91" s="89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2651.91</v>
      </c>
    </row>
    <row r="92" spans="1:14" ht="15.75" hidden="1" thickBot="1">
      <c r="A92" s="11" t="str">
        <f t="shared" si="4"/>
        <v>I987048 45</v>
      </c>
      <c r="B92" s="3" t="s">
        <v>75</v>
      </c>
      <c r="C92" s="126">
        <v>45</v>
      </c>
      <c r="D92" s="128">
        <v>2691.69</v>
      </c>
      <c r="E92" s="92">
        <v>724.01</v>
      </c>
      <c r="F92" s="92" t="s">
        <v>98</v>
      </c>
      <c r="G92" s="91">
        <v>3415.7</v>
      </c>
      <c r="H92" s="93">
        <v>44090</v>
      </c>
      <c r="I92" s="41">
        <v>44090</v>
      </c>
      <c r="J92" s="30">
        <f t="shared" si="6"/>
        <v>44075</v>
      </c>
      <c r="L92" s="11">
        <f>IF(I92&lt;&gt;"",IF(SUMIF(Planes!BA:BA,'Control de pagos'!A92,Planes!BC:BC)=0,"",SUMIF(Planes!BA:BA,'Control de pagos'!A92,Planes!BC:BC)),"")</f>
        <v>7.0800000000000002E-2</v>
      </c>
      <c r="N92" s="66">
        <f t="shared" si="5"/>
        <v>2691.69</v>
      </c>
    </row>
    <row r="93" spans="1:14" ht="15.75" hidden="1" thickBot="1">
      <c r="A93" s="11" t="str">
        <f t="shared" si="4"/>
        <v>I987048 45</v>
      </c>
      <c r="B93" s="3" t="s">
        <v>75</v>
      </c>
      <c r="C93" s="127"/>
      <c r="D93" s="129"/>
      <c r="E93" s="88">
        <v>724.01</v>
      </c>
      <c r="F93" s="88">
        <v>31.42</v>
      </c>
      <c r="G93" s="87">
        <v>3447.12</v>
      </c>
      <c r="H93" s="89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2691.69</v>
      </c>
    </row>
    <row r="94" spans="1:14" ht="15.75" hidden="1" thickBot="1">
      <c r="A94" s="11" t="str">
        <f t="shared" si="4"/>
        <v>I987048 46</v>
      </c>
      <c r="B94" s="3" t="s">
        <v>75</v>
      </c>
      <c r="C94" s="126">
        <v>46</v>
      </c>
      <c r="D94" s="128">
        <v>2732.07</v>
      </c>
      <c r="E94" s="92">
        <v>683.63</v>
      </c>
      <c r="F94" s="92" t="s">
        <v>98</v>
      </c>
      <c r="G94" s="91">
        <v>3415.7</v>
      </c>
      <c r="H94" s="93">
        <v>44120</v>
      </c>
      <c r="I94" s="41">
        <v>44120</v>
      </c>
      <c r="J94" s="30">
        <f t="shared" si="6"/>
        <v>44105</v>
      </c>
      <c r="L94" s="11">
        <f>IF(I94&lt;&gt;"",IF(SUMIF(Planes!BA:BA,'Control de pagos'!A94,Planes!BC:BC)=0,"",SUMIF(Planes!BA:BA,'Control de pagos'!A94,Planes!BC:BC)),"")</f>
        <v>7.1999999999999995E-2</v>
      </c>
      <c r="N94" s="66">
        <f t="shared" si="5"/>
        <v>2732.07</v>
      </c>
    </row>
    <row r="95" spans="1:14" ht="15.75" hidden="1" thickBot="1">
      <c r="A95" s="11" t="str">
        <f t="shared" si="4"/>
        <v>I987048 46</v>
      </c>
      <c r="B95" s="3" t="s">
        <v>75</v>
      </c>
      <c r="C95" s="127"/>
      <c r="D95" s="129"/>
      <c r="E95" s="88">
        <v>683.63</v>
      </c>
      <c r="F95" s="88">
        <v>34.380000000000003</v>
      </c>
      <c r="G95" s="87">
        <v>3450.08</v>
      </c>
      <c r="H95" s="89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2732.07</v>
      </c>
    </row>
    <row r="96" spans="1:14" ht="15.75" hidden="1" thickBot="1">
      <c r="A96" s="11" t="str">
        <f t="shared" si="4"/>
        <v>I987048 47</v>
      </c>
      <c r="B96" s="3" t="s">
        <v>75</v>
      </c>
      <c r="C96" s="126">
        <v>47</v>
      </c>
      <c r="D96" s="128">
        <v>2773.04</v>
      </c>
      <c r="E96" s="92">
        <v>642.66</v>
      </c>
      <c r="F96" s="92" t="s">
        <v>98</v>
      </c>
      <c r="G96" s="91">
        <v>3415.7</v>
      </c>
      <c r="H96" s="93">
        <v>44151</v>
      </c>
      <c r="I96" s="41">
        <v>44151</v>
      </c>
      <c r="J96" s="30">
        <f t="shared" si="6"/>
        <v>44136</v>
      </c>
      <c r="L96" s="11">
        <f>IF(I96&lt;&gt;"",IF(SUMIF(Planes!BA:BA,'Control de pagos'!A96,Planes!BC:BC)=0,"",SUMIF(Planes!BA:BA,'Control de pagos'!A96,Planes!BC:BC)),"")</f>
        <v>7.3200000000000001E-2</v>
      </c>
      <c r="N96" s="66">
        <f t="shared" si="5"/>
        <v>2773.04</v>
      </c>
    </row>
    <row r="97" spans="1:14" ht="15.75" hidden="1" thickBot="1">
      <c r="A97" s="11" t="str">
        <f t="shared" si="4"/>
        <v>I987048 47</v>
      </c>
      <c r="B97" s="3" t="s">
        <v>75</v>
      </c>
      <c r="C97" s="127"/>
      <c r="D97" s="129"/>
      <c r="E97" s="88">
        <v>642.66</v>
      </c>
      <c r="F97" s="88">
        <v>34.380000000000003</v>
      </c>
      <c r="G97" s="87">
        <v>3450.08</v>
      </c>
      <c r="H97" s="89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2773.04</v>
      </c>
    </row>
    <row r="98" spans="1:14" ht="15.75" hidden="1" thickBot="1">
      <c r="A98" s="11" t="str">
        <f t="shared" si="4"/>
        <v>I987048 48</v>
      </c>
      <c r="B98" s="3" t="s">
        <v>75</v>
      </c>
      <c r="C98" s="126">
        <v>48</v>
      </c>
      <c r="D98" s="128">
        <v>2814.63</v>
      </c>
      <c r="E98" s="92">
        <v>601.07000000000005</v>
      </c>
      <c r="F98" s="92" t="s">
        <v>98</v>
      </c>
      <c r="G98" s="91">
        <v>3415.7</v>
      </c>
      <c r="H98" s="93">
        <v>44181</v>
      </c>
      <c r="I98" s="41">
        <v>44181</v>
      </c>
      <c r="J98" s="30">
        <f t="shared" si="6"/>
        <v>44166</v>
      </c>
      <c r="L98" s="11">
        <f>IF(I98&lt;&gt;"",IF(SUMIF(Planes!BA:BA,'Control de pagos'!A98,Planes!BC:BC)=0,"",SUMIF(Planes!BA:BA,'Control de pagos'!A98,Planes!BC:BC)),"")</f>
        <v>7.4399999999999994E-2</v>
      </c>
      <c r="N98" s="66">
        <f t="shared" si="5"/>
        <v>2814.63</v>
      </c>
    </row>
    <row r="99" spans="1:14" ht="15.75" hidden="1" thickBot="1">
      <c r="A99" s="11" t="str">
        <f t="shared" si="4"/>
        <v>I987048 48</v>
      </c>
      <c r="B99" s="3" t="s">
        <v>75</v>
      </c>
      <c r="C99" s="127"/>
      <c r="D99" s="129"/>
      <c r="E99" s="88">
        <v>601.07000000000005</v>
      </c>
      <c r="F99" s="88">
        <v>34.380000000000003</v>
      </c>
      <c r="G99" s="87">
        <v>3450.08</v>
      </c>
      <c r="H99" s="89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2814.63</v>
      </c>
    </row>
    <row r="100" spans="1:14" ht="15.75" hidden="1" thickBot="1">
      <c r="A100" s="11" t="str">
        <f t="shared" si="4"/>
        <v>I987048 49</v>
      </c>
      <c r="B100" s="3" t="s">
        <v>75</v>
      </c>
      <c r="C100" s="126">
        <v>49</v>
      </c>
      <c r="D100" s="128">
        <v>2856.86</v>
      </c>
      <c r="E100" s="92">
        <v>558.84</v>
      </c>
      <c r="F100" s="92" t="s">
        <v>98</v>
      </c>
      <c r="G100" s="91">
        <v>3415.7</v>
      </c>
      <c r="H100" s="93">
        <v>44212</v>
      </c>
      <c r="I100" s="41">
        <v>44212</v>
      </c>
      <c r="J100" s="30">
        <f t="shared" si="6"/>
        <v>44197</v>
      </c>
      <c r="L100" s="11">
        <f>IF(I100&lt;&gt;"",IF(SUMIF(Planes!BA:BA,'Control de pagos'!A100,Planes!BC:BC)=0,"",SUMIF(Planes!BA:BA,'Control de pagos'!A100,Planes!BC:BC)),"")</f>
        <v>7.5600000000000001E-2</v>
      </c>
      <c r="N100" s="66">
        <f t="shared" si="5"/>
        <v>2856.86</v>
      </c>
    </row>
    <row r="101" spans="1:14" ht="15.75" hidden="1" thickBot="1">
      <c r="A101" s="11" t="str">
        <f t="shared" si="4"/>
        <v>I987048 49</v>
      </c>
      <c r="B101" s="3" t="s">
        <v>75</v>
      </c>
      <c r="C101" s="127"/>
      <c r="D101" s="129"/>
      <c r="E101" s="88">
        <v>558.84</v>
      </c>
      <c r="F101" s="88">
        <v>34.380000000000003</v>
      </c>
      <c r="G101" s="87">
        <v>3450.08</v>
      </c>
      <c r="H101" s="89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2856.86</v>
      </c>
    </row>
    <row r="102" spans="1:14" ht="15.75" hidden="1" thickBot="1">
      <c r="A102" s="11" t="str">
        <f t="shared" si="4"/>
        <v>I987048 50</v>
      </c>
      <c r="B102" s="3" t="s">
        <v>75</v>
      </c>
      <c r="C102" s="126">
        <v>50</v>
      </c>
      <c r="D102" s="128">
        <v>2899.7</v>
      </c>
      <c r="E102" s="92">
        <v>516</v>
      </c>
      <c r="F102" s="92" t="s">
        <v>98</v>
      </c>
      <c r="G102" s="91">
        <v>3415.7</v>
      </c>
      <c r="H102" s="93">
        <v>44243</v>
      </c>
      <c r="I102" s="41">
        <v>44243</v>
      </c>
      <c r="J102" s="30">
        <f t="shared" si="6"/>
        <v>44228</v>
      </c>
      <c r="L102" s="11">
        <f>IF(I102&lt;&gt;"",IF(SUMIF(Planes!BA:BA,'Control de pagos'!A102,Planes!BC:BC)=0,"",SUMIF(Planes!BA:BA,'Control de pagos'!A102,Planes!BC:BC)),"")</f>
        <v>7.6800000000000007E-2</v>
      </c>
      <c r="N102" s="66">
        <f t="shared" si="5"/>
        <v>2899.7</v>
      </c>
    </row>
    <row r="103" spans="1:14" ht="15.75" hidden="1" thickBot="1">
      <c r="A103" s="11" t="str">
        <f t="shared" si="4"/>
        <v>I987048 50</v>
      </c>
      <c r="B103" s="3" t="s">
        <v>75</v>
      </c>
      <c r="C103" s="127"/>
      <c r="D103" s="129"/>
      <c r="E103" s="88">
        <v>516</v>
      </c>
      <c r="F103" s="88">
        <v>34.380000000000003</v>
      </c>
      <c r="G103" s="87">
        <v>3450.08</v>
      </c>
      <c r="H103" s="89">
        <v>44253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2899.7</v>
      </c>
    </row>
    <row r="104" spans="1:14" ht="15.75" hidden="1" thickBot="1">
      <c r="A104" s="11" t="str">
        <f t="shared" si="4"/>
        <v>I987048 51</v>
      </c>
      <c r="B104" s="3" t="s">
        <v>75</v>
      </c>
      <c r="C104" s="126">
        <v>51</v>
      </c>
      <c r="D104" s="128">
        <v>2943.21</v>
      </c>
      <c r="E104" s="92">
        <v>472.49</v>
      </c>
      <c r="F104" s="92" t="s">
        <v>98</v>
      </c>
      <c r="G104" s="91">
        <v>3415.7</v>
      </c>
      <c r="H104" s="93">
        <v>44271</v>
      </c>
      <c r="I104" s="41">
        <v>44271</v>
      </c>
      <c r="J104" s="30">
        <f t="shared" si="6"/>
        <v>44256</v>
      </c>
      <c r="L104" s="11">
        <f>IF(I104&lt;&gt;"",IF(SUMIF(Planes!BA:BA,'Control de pagos'!A104,Planes!BC:BC)=0,"",SUMIF(Planes!BA:BA,'Control de pagos'!A104,Planes!BC:BC)),"")</f>
        <v>7.8E-2</v>
      </c>
      <c r="N104" s="66">
        <f t="shared" si="5"/>
        <v>2943.21</v>
      </c>
    </row>
    <row r="105" spans="1:14" ht="15.75" hidden="1" thickBot="1">
      <c r="A105" s="11" t="str">
        <f t="shared" si="4"/>
        <v>I987048 51</v>
      </c>
      <c r="B105" s="3" t="s">
        <v>75</v>
      </c>
      <c r="C105" s="127"/>
      <c r="D105" s="129"/>
      <c r="E105" s="88">
        <v>472.49</v>
      </c>
      <c r="F105" s="88">
        <v>34.380000000000003</v>
      </c>
      <c r="G105" s="87">
        <v>3450.08</v>
      </c>
      <c r="H105" s="89">
        <v>44281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2943.21</v>
      </c>
    </row>
    <row r="106" spans="1:14" ht="15.75" hidden="1" thickBot="1">
      <c r="A106" s="11" t="str">
        <f t="shared" ref="A106:A169" si="7">B106&amp;" "&amp;IF(C106="",C105,C106)</f>
        <v>I987048 52</v>
      </c>
      <c r="B106" s="3" t="s">
        <v>75</v>
      </c>
      <c r="C106" s="126">
        <v>52</v>
      </c>
      <c r="D106" s="128">
        <v>2987.36</v>
      </c>
      <c r="E106" s="92">
        <v>428.34</v>
      </c>
      <c r="F106" s="92" t="s">
        <v>98</v>
      </c>
      <c r="G106" s="91">
        <v>3415.7</v>
      </c>
      <c r="H106" s="93">
        <v>44302</v>
      </c>
      <c r="I106" s="41">
        <v>44302</v>
      </c>
      <c r="J106" s="30">
        <f t="shared" si="6"/>
        <v>44287</v>
      </c>
      <c r="L106" s="11">
        <f>IF(I106&lt;&gt;"",IF(SUMIF(Planes!BA:BA,'Control de pagos'!A106,Planes!BC:BC)=0,"",SUMIF(Planes!BA:BA,'Control de pagos'!A106,Planes!BC:BC)),"")</f>
        <v>7.9199999999999993E-2</v>
      </c>
      <c r="N106" s="66">
        <f t="shared" si="5"/>
        <v>2987.36</v>
      </c>
    </row>
    <row r="107" spans="1:14" ht="15.75" hidden="1" thickBot="1">
      <c r="A107" s="11" t="str">
        <f t="shared" si="7"/>
        <v>I987048 52</v>
      </c>
      <c r="B107" s="3" t="s">
        <v>75</v>
      </c>
      <c r="C107" s="127"/>
      <c r="D107" s="129"/>
      <c r="E107" s="88">
        <v>428.34</v>
      </c>
      <c r="F107" s="88">
        <v>34.380000000000003</v>
      </c>
      <c r="G107" s="87">
        <v>3450.08</v>
      </c>
      <c r="H107" s="89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2987.36</v>
      </c>
    </row>
    <row r="108" spans="1:14" ht="15.75" hidden="1" thickBot="1">
      <c r="A108" s="11" t="str">
        <f t="shared" si="7"/>
        <v>I987048 53</v>
      </c>
      <c r="B108" s="3" t="s">
        <v>75</v>
      </c>
      <c r="C108" s="126">
        <v>53</v>
      </c>
      <c r="D108" s="128">
        <v>3032.17</v>
      </c>
      <c r="E108" s="92">
        <v>383.53</v>
      </c>
      <c r="F108" s="92" t="s">
        <v>98</v>
      </c>
      <c r="G108" s="91">
        <v>3415.7</v>
      </c>
      <c r="H108" s="93">
        <v>44332</v>
      </c>
      <c r="I108" s="41">
        <v>44332</v>
      </c>
      <c r="J108" s="30">
        <f t="shared" si="6"/>
        <v>44317</v>
      </c>
      <c r="L108" s="11">
        <f>IF(I108&lt;&gt;"",IF(SUMIF(Planes!BA:BA,'Control de pagos'!A108,Planes!BC:BC)=0,"",SUMIF(Planes!BA:BA,'Control de pagos'!A108,Planes!BC:BC)),"")</f>
        <v>8.0400000000000013E-2</v>
      </c>
      <c r="N108" s="66">
        <f t="shared" si="5"/>
        <v>3032.17</v>
      </c>
    </row>
    <row r="109" spans="1:14" ht="15.75" hidden="1" thickBot="1">
      <c r="A109" s="11" t="str">
        <f t="shared" si="7"/>
        <v>I987048 53</v>
      </c>
      <c r="B109" s="3" t="s">
        <v>75</v>
      </c>
      <c r="C109" s="127"/>
      <c r="D109" s="129"/>
      <c r="E109" s="88">
        <v>383.53</v>
      </c>
      <c r="F109" s="88">
        <v>34.380000000000003</v>
      </c>
      <c r="G109" s="87">
        <v>3450.08</v>
      </c>
      <c r="H109" s="89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3032.17</v>
      </c>
    </row>
    <row r="110" spans="1:14" ht="15.75" hidden="1" thickBot="1">
      <c r="A110" s="11" t="str">
        <f t="shared" si="7"/>
        <v>I987048 54</v>
      </c>
      <c r="B110" s="3" t="s">
        <v>75</v>
      </c>
      <c r="C110" s="130">
        <v>54</v>
      </c>
      <c r="D110" s="132">
        <v>3077.65</v>
      </c>
      <c r="E110" s="97">
        <v>338.05</v>
      </c>
      <c r="F110" s="97" t="s">
        <v>98</v>
      </c>
      <c r="G110" s="98">
        <v>3415.7</v>
      </c>
      <c r="H110" s="99">
        <v>44363</v>
      </c>
      <c r="I110" s="41">
        <v>44363</v>
      </c>
      <c r="J110" s="30">
        <f t="shared" si="6"/>
        <v>44348</v>
      </c>
      <c r="L110" s="11">
        <f>IF(I110&lt;&gt;"",IF(SUMIF(Planes!BA:BA,'Control de pagos'!A110,Planes!BC:BC)=0,"",SUMIF(Planes!BA:BA,'Control de pagos'!A110,Planes!BC:BC)),"")</f>
        <v>8.1600000000000006E-2</v>
      </c>
      <c r="N110" s="66">
        <f t="shared" si="5"/>
        <v>3077.65</v>
      </c>
    </row>
    <row r="111" spans="1:14" ht="15.75" hidden="1" thickBot="1">
      <c r="A111" s="11" t="str">
        <f t="shared" si="7"/>
        <v>I987048 54</v>
      </c>
      <c r="B111" s="3" t="s">
        <v>75</v>
      </c>
      <c r="C111" s="131"/>
      <c r="D111" s="133"/>
      <c r="E111" s="88">
        <v>338.05</v>
      </c>
      <c r="F111" s="88">
        <v>34.380000000000003</v>
      </c>
      <c r="G111" s="87">
        <v>3450.08</v>
      </c>
      <c r="H111" s="89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3077.65</v>
      </c>
    </row>
    <row r="112" spans="1:14" ht="15.75" hidden="1" thickBot="1">
      <c r="A112" s="11" t="str">
        <f t="shared" si="7"/>
        <v>I987048 55</v>
      </c>
      <c r="B112" s="3" t="s">
        <v>75</v>
      </c>
      <c r="C112" s="130">
        <v>55</v>
      </c>
      <c r="D112" s="132">
        <v>3123.82</v>
      </c>
      <c r="E112" s="92">
        <v>291.88</v>
      </c>
      <c r="F112" s="92" t="s">
        <v>98</v>
      </c>
      <c r="G112" s="91">
        <v>3415.7</v>
      </c>
      <c r="H112" s="93">
        <v>44393</v>
      </c>
      <c r="I112" s="41">
        <v>44393</v>
      </c>
      <c r="J112" s="30">
        <f t="shared" si="6"/>
        <v>44378</v>
      </c>
      <c r="L112" s="11">
        <f>IF(I112&lt;&gt;"",IF(SUMIF(Planes!BA:BA,'Control de pagos'!A112,Planes!BC:BC)=0,"",SUMIF(Planes!BA:BA,'Control de pagos'!A112,Planes!BC:BC)),"")</f>
        <v>8.2799999999999999E-2</v>
      </c>
      <c r="N112" s="66">
        <f t="shared" si="5"/>
        <v>3123.82</v>
      </c>
    </row>
    <row r="113" spans="1:14" ht="15.75" hidden="1" thickBot="1">
      <c r="A113" s="11" t="str">
        <f t="shared" si="7"/>
        <v>I987048 55</v>
      </c>
      <c r="B113" s="3" t="s">
        <v>75</v>
      </c>
      <c r="C113" s="131"/>
      <c r="D113" s="133"/>
      <c r="E113" s="88">
        <v>291.88</v>
      </c>
      <c r="F113" s="88">
        <v>34.380000000000003</v>
      </c>
      <c r="G113" s="87">
        <v>3450.08</v>
      </c>
      <c r="H113" s="89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3123.82</v>
      </c>
    </row>
    <row r="114" spans="1:14" ht="15.75" hidden="1" thickBot="1">
      <c r="A114" s="11" t="str">
        <f t="shared" si="7"/>
        <v>I987048 56</v>
      </c>
      <c r="B114" s="3" t="s">
        <v>75</v>
      </c>
      <c r="C114" s="130">
        <v>56</v>
      </c>
      <c r="D114" s="132">
        <v>3170.66</v>
      </c>
      <c r="E114" s="97">
        <v>245.04</v>
      </c>
      <c r="F114" s="97" t="s">
        <v>98</v>
      </c>
      <c r="G114" s="98">
        <v>3415.7</v>
      </c>
      <c r="H114" s="99">
        <v>44424</v>
      </c>
      <c r="I114" s="41">
        <v>44424</v>
      </c>
      <c r="J114" s="30">
        <f t="shared" si="6"/>
        <v>44409</v>
      </c>
      <c r="L114" s="11">
        <f>IF(I114&lt;&gt;"",IF(SUMIF(Planes!BA:BA,'Control de pagos'!A114,Planes!BC:BC)=0,"",SUMIF(Planes!BA:BA,'Control de pagos'!A114,Planes!BC:BC)),"")</f>
        <v>8.3999999999999991E-2</v>
      </c>
      <c r="N114" s="66">
        <f t="shared" si="5"/>
        <v>3170.66</v>
      </c>
    </row>
    <row r="115" spans="1:14" ht="15.75" hidden="1" thickBot="1">
      <c r="A115" s="11" t="str">
        <f t="shared" si="7"/>
        <v>I987048 56</v>
      </c>
      <c r="B115" s="3" t="s">
        <v>75</v>
      </c>
      <c r="C115" s="131"/>
      <c r="D115" s="133"/>
      <c r="E115" s="88">
        <v>245.04</v>
      </c>
      <c r="F115" s="88">
        <v>34.380000000000003</v>
      </c>
      <c r="G115" s="87">
        <v>3450.08</v>
      </c>
      <c r="H115" s="89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3170.66</v>
      </c>
    </row>
    <row r="116" spans="1:14" ht="15.75" hidden="1" thickBot="1">
      <c r="A116" s="11" t="str">
        <f t="shared" si="7"/>
        <v>I987048 57</v>
      </c>
      <c r="B116" s="3" t="s">
        <v>75</v>
      </c>
      <c r="C116" s="130">
        <v>57</v>
      </c>
      <c r="D116" s="132">
        <v>3218.23</v>
      </c>
      <c r="E116" s="97">
        <v>197.47</v>
      </c>
      <c r="F116" s="97" t="s">
        <v>98</v>
      </c>
      <c r="G116" s="98">
        <v>3415.7</v>
      </c>
      <c r="H116" s="99">
        <v>44455</v>
      </c>
      <c r="I116" s="41">
        <v>44455</v>
      </c>
      <c r="J116" s="30">
        <f t="shared" si="6"/>
        <v>44440</v>
      </c>
      <c r="L116" s="11">
        <f>IF(I116&lt;&gt;"",IF(SUMIF(Planes!BA:BA,'Control de pagos'!A116,Planes!BC:BC)=0,"",SUMIF(Planes!BA:BA,'Control de pagos'!A116,Planes!BC:BC)),"")</f>
        <v>8.5199999999999984E-2</v>
      </c>
      <c r="N116" s="66">
        <f t="shared" si="5"/>
        <v>3218.23</v>
      </c>
    </row>
    <row r="117" spans="1:14" ht="15.75" hidden="1" thickBot="1">
      <c r="A117" s="11" t="str">
        <f t="shared" si="7"/>
        <v>I987048 57</v>
      </c>
      <c r="B117" s="3" t="s">
        <v>75</v>
      </c>
      <c r="C117" s="131"/>
      <c r="D117" s="133"/>
      <c r="E117" s="88">
        <v>197.47</v>
      </c>
      <c r="F117" s="88">
        <v>34.380000000000003</v>
      </c>
      <c r="G117" s="87">
        <v>3450.08</v>
      </c>
      <c r="H117" s="89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3218.23</v>
      </c>
    </row>
    <row r="118" spans="1:14" ht="15.75" hidden="1" thickBot="1">
      <c r="A118" s="11" t="str">
        <f t="shared" si="7"/>
        <v>I987048 58</v>
      </c>
      <c r="B118" s="3" t="s">
        <v>75</v>
      </c>
      <c r="C118" s="126">
        <v>58</v>
      </c>
      <c r="D118" s="128">
        <v>3266.51</v>
      </c>
      <c r="E118" s="92">
        <v>149.19</v>
      </c>
      <c r="F118" s="92" t="s">
        <v>98</v>
      </c>
      <c r="G118" s="91">
        <v>3415.7</v>
      </c>
      <c r="H118" s="93">
        <v>44485</v>
      </c>
      <c r="I118" s="41">
        <v>44485</v>
      </c>
      <c r="J118" s="30">
        <f t="shared" si="6"/>
        <v>44470</v>
      </c>
      <c r="L118" s="11">
        <f>IF(I118&lt;&gt;"",IF(SUMIF(Planes!BA:BA,'Control de pagos'!A118,Planes!BC:BC)=0,"",SUMIF(Planes!BA:BA,'Control de pagos'!A118,Planes!BC:BC)),"")</f>
        <v>8.6400000000000005E-2</v>
      </c>
      <c r="N118" s="66">
        <f t="shared" si="5"/>
        <v>3266.51</v>
      </c>
    </row>
    <row r="119" spans="1:14" ht="15.75" hidden="1" thickBot="1">
      <c r="A119" s="11" t="str">
        <f t="shared" si="7"/>
        <v>I987048 58</v>
      </c>
      <c r="B119" s="3" t="s">
        <v>75</v>
      </c>
      <c r="C119" s="127"/>
      <c r="D119" s="129"/>
      <c r="E119" s="88">
        <v>149.19</v>
      </c>
      <c r="F119" s="88">
        <v>34.380000000000003</v>
      </c>
      <c r="G119" s="87">
        <v>3450.08</v>
      </c>
      <c r="H119" s="89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3266.51</v>
      </c>
    </row>
    <row r="120" spans="1:14" ht="15.75" hidden="1" thickBot="1">
      <c r="A120" s="11" t="str">
        <f t="shared" si="7"/>
        <v>I987048 59</v>
      </c>
      <c r="B120" s="3" t="s">
        <v>75</v>
      </c>
      <c r="C120" s="126">
        <v>59</v>
      </c>
      <c r="D120" s="128">
        <v>3315.49</v>
      </c>
      <c r="E120" s="92">
        <v>100.21</v>
      </c>
      <c r="F120" s="92" t="s">
        <v>98</v>
      </c>
      <c r="G120" s="91">
        <v>3415.7</v>
      </c>
      <c r="H120" s="93">
        <v>44516</v>
      </c>
      <c r="I120" s="41">
        <v>44516</v>
      </c>
      <c r="J120" s="30">
        <f t="shared" si="6"/>
        <v>44501</v>
      </c>
      <c r="L120" s="11">
        <f>IF(I120&lt;&gt;"",IF(SUMIF(Planes!BA:BA,'Control de pagos'!A120,Planes!BC:BC)=0,"",SUMIF(Planes!BA:BA,'Control de pagos'!A120,Planes!BC:BC)),"")</f>
        <v>8.7599999999999997E-2</v>
      </c>
      <c r="N120" s="66">
        <f t="shared" si="5"/>
        <v>3315.49</v>
      </c>
    </row>
    <row r="121" spans="1:14" ht="15.75" hidden="1" thickBot="1">
      <c r="A121" s="11" t="str">
        <f t="shared" si="7"/>
        <v>I987048 59</v>
      </c>
      <c r="B121" s="3" t="s">
        <v>75</v>
      </c>
      <c r="C121" s="127"/>
      <c r="D121" s="129"/>
      <c r="E121" s="88">
        <v>100.21</v>
      </c>
      <c r="F121" s="88">
        <v>34.380000000000003</v>
      </c>
      <c r="G121" s="87">
        <v>3450.08</v>
      </c>
      <c r="H121" s="89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3315.49</v>
      </c>
    </row>
    <row r="122" spans="1:14" ht="15.75" hidden="1" thickBot="1">
      <c r="A122" s="11" t="str">
        <f t="shared" si="7"/>
        <v>I987048 60</v>
      </c>
      <c r="B122" s="3" t="s">
        <v>75</v>
      </c>
      <c r="C122" s="126">
        <v>60</v>
      </c>
      <c r="D122" s="128">
        <v>3365.49</v>
      </c>
      <c r="E122" s="92">
        <v>50.77</v>
      </c>
      <c r="F122" s="92" t="s">
        <v>98</v>
      </c>
      <c r="G122" s="91">
        <v>3416.26</v>
      </c>
      <c r="H122" s="93">
        <v>44546</v>
      </c>
      <c r="I122" s="41">
        <v>44546</v>
      </c>
      <c r="J122" s="30">
        <f t="shared" si="6"/>
        <v>44531</v>
      </c>
      <c r="L122" s="11">
        <f>IF(I122&lt;&gt;"",IF(SUMIF(Planes!BA:BA,'Control de pagos'!A122,Planes!BC:BC)=0,"",SUMIF(Planes!BA:BA,'Control de pagos'!A122,Planes!BC:BC)),"")</f>
        <v>0.12480000000000001</v>
      </c>
      <c r="N122" s="66">
        <f t="shared" si="5"/>
        <v>3365.49</v>
      </c>
    </row>
    <row r="123" spans="1:14" ht="15.75" hidden="1" thickBot="1">
      <c r="A123" s="11" t="str">
        <f t="shared" si="7"/>
        <v>I987048 60</v>
      </c>
      <c r="B123" s="3" t="s">
        <v>75</v>
      </c>
      <c r="C123" s="127"/>
      <c r="D123" s="129"/>
      <c r="E123" s="88">
        <v>50.77</v>
      </c>
      <c r="F123" s="88">
        <v>34.39</v>
      </c>
      <c r="G123" s="87">
        <v>3450.65</v>
      </c>
      <c r="H123" s="89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3365.49</v>
      </c>
    </row>
    <row r="124" spans="1:14" ht="15.75" hidden="1" thickBot="1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ht="24.75" hidden="1" thickBot="1">
      <c r="A125" s="11" t="str">
        <f t="shared" si="7"/>
        <v>O809390 Pago a cuenta</v>
      </c>
      <c r="B125" s="3" t="s">
        <v>100</v>
      </c>
      <c r="C125" s="90" t="s">
        <v>88</v>
      </c>
      <c r="D125" s="91">
        <v>23395.55</v>
      </c>
      <c r="E125" s="92" t="s">
        <v>98</v>
      </c>
      <c r="F125" s="92" t="s">
        <v>98</v>
      </c>
      <c r="G125" s="91">
        <v>23395.55</v>
      </c>
      <c r="H125" s="93">
        <v>44330</v>
      </c>
      <c r="I125" s="41">
        <v>44330</v>
      </c>
      <c r="J125" s="30">
        <f t="shared" si="6"/>
        <v>44317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23395.55</v>
      </c>
    </row>
    <row r="126" spans="1:14" ht="15.75" hidden="1" thickBot="1">
      <c r="A126" s="11" t="str">
        <f t="shared" si="7"/>
        <v>O809390 1</v>
      </c>
      <c r="B126" s="3" t="s">
        <v>100</v>
      </c>
      <c r="C126" s="126">
        <v>1</v>
      </c>
      <c r="D126" s="128">
        <v>22698.53</v>
      </c>
      <c r="E126" s="91">
        <v>2133.67</v>
      </c>
      <c r="F126" s="92" t="s">
        <v>98</v>
      </c>
      <c r="G126" s="91">
        <v>24832.2</v>
      </c>
      <c r="H126" s="93">
        <v>44363</v>
      </c>
      <c r="I126" s="41">
        <v>44363</v>
      </c>
      <c r="J126" s="30">
        <f t="shared" si="6"/>
        <v>44348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22698.53</v>
      </c>
    </row>
    <row r="127" spans="1:14" ht="15.75" hidden="1" thickBot="1">
      <c r="A127" s="11" t="str">
        <f t="shared" si="7"/>
        <v>O809390 1</v>
      </c>
      <c r="B127" s="3" t="s">
        <v>100</v>
      </c>
      <c r="C127" s="127"/>
      <c r="D127" s="129"/>
      <c r="E127" s="87">
        <v>2133.67</v>
      </c>
      <c r="F127" s="88">
        <v>277.29000000000002</v>
      </c>
      <c r="G127" s="87">
        <v>25109.49</v>
      </c>
      <c r="H127" s="89">
        <v>44373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22698.53</v>
      </c>
    </row>
    <row r="128" spans="1:14" ht="15.75" hidden="1" thickBot="1">
      <c r="A128" s="11" t="str">
        <f t="shared" si="7"/>
        <v>O809390 2</v>
      </c>
      <c r="B128" s="3" t="s">
        <v>100</v>
      </c>
      <c r="C128" s="126">
        <v>2</v>
      </c>
      <c r="D128" s="128">
        <v>23388.560000000001</v>
      </c>
      <c r="E128" s="91">
        <v>1443.64</v>
      </c>
      <c r="F128" s="92" t="s">
        <v>98</v>
      </c>
      <c r="G128" s="91">
        <v>24832.2</v>
      </c>
      <c r="H128" s="93">
        <v>44393</v>
      </c>
      <c r="I128" s="41">
        <v>44393</v>
      </c>
      <c r="J128" s="30">
        <f t="shared" si="6"/>
        <v>44378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23388.560000000001</v>
      </c>
    </row>
    <row r="129" spans="1:14" ht="15.75" hidden="1" thickBot="1">
      <c r="A129" s="11" t="str">
        <f t="shared" si="7"/>
        <v>O809390 2</v>
      </c>
      <c r="B129" s="3" t="s">
        <v>100</v>
      </c>
      <c r="C129" s="127"/>
      <c r="D129" s="129"/>
      <c r="E129" s="87">
        <v>1443.64</v>
      </c>
      <c r="F129" s="88">
        <v>277.29000000000002</v>
      </c>
      <c r="G129" s="87">
        <v>25109.49</v>
      </c>
      <c r="H129" s="89">
        <v>44403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23388.560000000001</v>
      </c>
    </row>
    <row r="130" spans="1:14" ht="15.75" hidden="1" thickBot="1">
      <c r="A130" s="11" t="str">
        <f t="shared" si="7"/>
        <v>O809390 3</v>
      </c>
      <c r="B130" s="3" t="s">
        <v>100</v>
      </c>
      <c r="C130" s="130">
        <v>3</v>
      </c>
      <c r="D130" s="132">
        <v>24099.57</v>
      </c>
      <c r="E130" s="97">
        <v>732.63</v>
      </c>
      <c r="F130" s="97" t="s">
        <v>98</v>
      </c>
      <c r="G130" s="98">
        <v>24832.2</v>
      </c>
      <c r="H130" s="99">
        <v>44424</v>
      </c>
      <c r="I130" s="41">
        <v>44424</v>
      </c>
      <c r="J130" s="30">
        <f t="shared" si="6"/>
        <v>44409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24099.57</v>
      </c>
    </row>
    <row r="131" spans="1:14" ht="15.75" hidden="1" thickBot="1">
      <c r="A131" s="11" t="str">
        <f t="shared" si="7"/>
        <v>O809390 3</v>
      </c>
      <c r="B131" s="3" t="s">
        <v>100</v>
      </c>
      <c r="C131" s="131"/>
      <c r="D131" s="133"/>
      <c r="E131" s="88">
        <v>732.63</v>
      </c>
      <c r="F131" s="88">
        <v>277.29000000000002</v>
      </c>
      <c r="G131" s="87">
        <v>25109.49</v>
      </c>
      <c r="H131" s="89">
        <v>44434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24099.57</v>
      </c>
    </row>
    <row r="132" spans="1:14" ht="15.75" hidden="1" thickBot="1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ht="15.75" thickBot="1">
      <c r="A133" s="11" t="str">
        <f t="shared" si="7"/>
        <v>Q244355 1</v>
      </c>
      <c r="B133" s="3" t="s">
        <v>102</v>
      </c>
      <c r="C133" s="134">
        <v>1</v>
      </c>
      <c r="D133" s="136">
        <v>25066.22</v>
      </c>
      <c r="E133" s="101">
        <v>25567.55</v>
      </c>
      <c r="F133" s="101" t="s">
        <v>98</v>
      </c>
      <c r="G133" s="102">
        <v>50633.77</v>
      </c>
      <c r="H133" s="103">
        <v>44697</v>
      </c>
      <c r="I133" s="41">
        <v>44697</v>
      </c>
      <c r="J133" s="30">
        <f t="shared" si="6"/>
        <v>44682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25066.22</v>
      </c>
    </row>
    <row r="134" spans="1:14" ht="15.75" thickBot="1">
      <c r="A134" s="11" t="str">
        <f t="shared" si="7"/>
        <v>Q244355 1</v>
      </c>
      <c r="B134" s="3" t="s">
        <v>102</v>
      </c>
      <c r="C134" s="135"/>
      <c r="D134" s="137"/>
      <c r="E134" s="87">
        <v>25567.55</v>
      </c>
      <c r="F134" s="88">
        <v>627.86</v>
      </c>
      <c r="G134" s="87">
        <v>51261.63</v>
      </c>
      <c r="H134" s="89">
        <v>44707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25066.22</v>
      </c>
    </row>
    <row r="135" spans="1:14" ht="15.75" thickBot="1">
      <c r="A135" s="11" t="str">
        <f t="shared" si="7"/>
        <v>Q244355 2</v>
      </c>
      <c r="B135" s="3" t="s">
        <v>102</v>
      </c>
      <c r="C135" s="126">
        <v>2</v>
      </c>
      <c r="D135" s="128">
        <v>25066.22</v>
      </c>
      <c r="E135" s="91">
        <v>44743.199999999997</v>
      </c>
      <c r="F135" s="92" t="s">
        <v>98</v>
      </c>
      <c r="G135" s="91">
        <v>69809.42</v>
      </c>
      <c r="H135" s="93">
        <v>44728</v>
      </c>
      <c r="I135" s="41">
        <v>44728</v>
      </c>
      <c r="J135" s="30">
        <f t="shared" si="6"/>
        <v>44713</v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25066.22</v>
      </c>
    </row>
    <row r="136" spans="1:14" ht="15.75" thickBot="1">
      <c r="A136" s="11" t="str">
        <f t="shared" si="7"/>
        <v>Q244355 2</v>
      </c>
      <c r="B136" s="3" t="s">
        <v>102</v>
      </c>
      <c r="C136" s="127"/>
      <c r="D136" s="129"/>
      <c r="E136" s="87">
        <v>44743.199999999997</v>
      </c>
      <c r="F136" s="88">
        <v>865.64</v>
      </c>
      <c r="G136" s="87">
        <v>70675.06</v>
      </c>
      <c r="H136" s="89">
        <v>44738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25066.22</v>
      </c>
    </row>
    <row r="137" spans="1:14" ht="15.75" thickBot="1">
      <c r="A137" s="11" t="str">
        <f t="shared" si="7"/>
        <v>Q244355 3</v>
      </c>
      <c r="B137" s="3" t="s">
        <v>102</v>
      </c>
      <c r="C137" s="130">
        <v>3</v>
      </c>
      <c r="D137" s="132">
        <v>25066.22</v>
      </c>
      <c r="E137" s="98">
        <v>44367.21</v>
      </c>
      <c r="F137" s="97" t="s">
        <v>98</v>
      </c>
      <c r="G137" s="98">
        <v>69433.429999999993</v>
      </c>
      <c r="H137" s="99">
        <v>44758</v>
      </c>
      <c r="I137" s="41">
        <v>44758</v>
      </c>
      <c r="J137" s="30">
        <f t="shared" si="6"/>
        <v>44743</v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25066.22</v>
      </c>
    </row>
    <row r="138" spans="1:14" ht="15.75" thickBot="1">
      <c r="A138" s="11" t="str">
        <f t="shared" si="7"/>
        <v>Q244355 3</v>
      </c>
      <c r="B138" s="3" t="s">
        <v>102</v>
      </c>
      <c r="C138" s="131"/>
      <c r="D138" s="133"/>
      <c r="E138" s="87">
        <v>44367.21</v>
      </c>
      <c r="F138" s="88">
        <v>860.97</v>
      </c>
      <c r="G138" s="87">
        <v>70294.399999999994</v>
      </c>
      <c r="H138" s="89">
        <v>44768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25066.22</v>
      </c>
    </row>
    <row r="139" spans="1:14" ht="15.75" thickBot="1">
      <c r="A139" s="11" t="str">
        <f t="shared" si="7"/>
        <v>Q244355 4</v>
      </c>
      <c r="B139" s="3" t="s">
        <v>102</v>
      </c>
      <c r="C139" s="134">
        <v>4</v>
      </c>
      <c r="D139" s="136">
        <v>25066.22</v>
      </c>
      <c r="E139" s="102">
        <v>43991.22</v>
      </c>
      <c r="F139" s="101" t="s">
        <v>98</v>
      </c>
      <c r="G139" s="102">
        <v>69057.440000000002</v>
      </c>
      <c r="H139" s="103">
        <v>44789</v>
      </c>
      <c r="I139" s="41">
        <v>44789</v>
      </c>
      <c r="J139" s="30">
        <f t="shared" si="6"/>
        <v>44774</v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25066.22</v>
      </c>
    </row>
    <row r="140" spans="1:14" ht="15.75" thickBot="1">
      <c r="A140" s="11" t="str">
        <f t="shared" si="7"/>
        <v>Q244355 4</v>
      </c>
      <c r="B140" s="3" t="s">
        <v>102</v>
      </c>
      <c r="C140" s="135"/>
      <c r="D140" s="137"/>
      <c r="E140" s="87">
        <v>43991.22</v>
      </c>
      <c r="F140" s="88">
        <v>856.31</v>
      </c>
      <c r="G140" s="87">
        <v>69913.75</v>
      </c>
      <c r="H140" s="89">
        <v>44799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25066.22</v>
      </c>
    </row>
    <row r="141" spans="1:14" ht="15.75" thickBot="1">
      <c r="A141" s="11" t="str">
        <f t="shared" si="7"/>
        <v>Q244355 5</v>
      </c>
      <c r="B141" s="3" t="s">
        <v>102</v>
      </c>
      <c r="C141" s="134">
        <v>5</v>
      </c>
      <c r="D141" s="136">
        <v>25066.22</v>
      </c>
      <c r="E141" s="102">
        <v>43615.22</v>
      </c>
      <c r="F141" s="101" t="s">
        <v>98</v>
      </c>
      <c r="G141" s="102">
        <v>68681.440000000002</v>
      </c>
      <c r="H141" s="103">
        <v>44820</v>
      </c>
      <c r="I141" s="41">
        <v>44820</v>
      </c>
      <c r="J141" s="30">
        <f t="shared" si="6"/>
        <v>44805</v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25066.22</v>
      </c>
    </row>
    <row r="142" spans="1:14" ht="15.75" thickBot="1">
      <c r="A142" s="11" t="str">
        <f t="shared" si="7"/>
        <v>Q244355 5</v>
      </c>
      <c r="B142" s="3" t="s">
        <v>102</v>
      </c>
      <c r="C142" s="135"/>
      <c r="D142" s="137"/>
      <c r="E142" s="87">
        <v>43615.22</v>
      </c>
      <c r="F142" s="88">
        <v>851.65</v>
      </c>
      <c r="G142" s="87">
        <v>69533.09</v>
      </c>
      <c r="H142" s="89">
        <v>44830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25066.22</v>
      </c>
    </row>
    <row r="143" spans="1:14" ht="15.75" thickBot="1">
      <c r="A143" s="11" t="str">
        <f t="shared" si="7"/>
        <v>Q244355 6</v>
      </c>
      <c r="B143" s="3" t="s">
        <v>102</v>
      </c>
      <c r="C143" s="138">
        <v>6</v>
      </c>
      <c r="D143" s="140">
        <v>25066.22</v>
      </c>
      <c r="E143" s="87">
        <v>43239.23</v>
      </c>
      <c r="F143" s="88" t="s">
        <v>98</v>
      </c>
      <c r="G143" s="87">
        <v>68305.45</v>
      </c>
      <c r="H143" s="89">
        <v>44850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25066.22</v>
      </c>
    </row>
    <row r="144" spans="1:14" ht="15.75" thickBot="1">
      <c r="A144" s="11" t="str">
        <f t="shared" si="7"/>
        <v>Q244355 6</v>
      </c>
      <c r="B144" s="3" t="s">
        <v>102</v>
      </c>
      <c r="C144" s="139"/>
      <c r="D144" s="141"/>
      <c r="E144" s="87">
        <v>43239.23</v>
      </c>
      <c r="F144" s="88">
        <v>846.99</v>
      </c>
      <c r="G144" s="87">
        <v>69152.44</v>
      </c>
      <c r="H144" s="89">
        <v>44860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25066.22</v>
      </c>
    </row>
    <row r="145" spans="1:14" ht="15.75" thickBot="1">
      <c r="A145" s="11" t="str">
        <f t="shared" si="7"/>
        <v>Q244355 7</v>
      </c>
      <c r="B145" s="3" t="s">
        <v>102</v>
      </c>
      <c r="C145" s="138">
        <v>7</v>
      </c>
      <c r="D145" s="140">
        <v>25066.22</v>
      </c>
      <c r="E145" s="87">
        <v>42863.24</v>
      </c>
      <c r="F145" s="88" t="s">
        <v>98</v>
      </c>
      <c r="G145" s="87">
        <v>67929.460000000006</v>
      </c>
      <c r="H145" s="89">
        <v>44881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25066.22</v>
      </c>
    </row>
    <row r="146" spans="1:14" ht="15.75" thickBot="1">
      <c r="A146" s="11" t="str">
        <f t="shared" si="7"/>
        <v>Q244355 7</v>
      </c>
      <c r="B146" s="3" t="s">
        <v>102</v>
      </c>
      <c r="C146" s="139"/>
      <c r="D146" s="141"/>
      <c r="E146" s="87">
        <v>42863.24</v>
      </c>
      <c r="F146" s="88">
        <v>842.33</v>
      </c>
      <c r="G146" s="87">
        <v>68771.789999999994</v>
      </c>
      <c r="H146" s="89">
        <v>44891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25066.22</v>
      </c>
    </row>
    <row r="147" spans="1:14" ht="15.75" thickBot="1">
      <c r="A147" s="11" t="str">
        <f t="shared" si="7"/>
        <v>Q244355 8</v>
      </c>
      <c r="B147" s="3" t="s">
        <v>102</v>
      </c>
      <c r="C147" s="138">
        <v>8</v>
      </c>
      <c r="D147" s="140">
        <v>25066.22</v>
      </c>
      <c r="E147" s="87">
        <v>42487.24</v>
      </c>
      <c r="F147" s="88" t="s">
        <v>98</v>
      </c>
      <c r="G147" s="87">
        <v>67553.460000000006</v>
      </c>
      <c r="H147" s="89">
        <v>44911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25066.22</v>
      </c>
    </row>
    <row r="148" spans="1:14" ht="15.75" thickBot="1">
      <c r="A148" s="11" t="str">
        <f t="shared" si="7"/>
        <v>Q244355 8</v>
      </c>
      <c r="B148" s="3" t="s">
        <v>102</v>
      </c>
      <c r="C148" s="139"/>
      <c r="D148" s="141"/>
      <c r="E148" s="87">
        <v>42487.24</v>
      </c>
      <c r="F148" s="88">
        <v>837.66</v>
      </c>
      <c r="G148" s="87">
        <v>68391.12</v>
      </c>
      <c r="H148" s="89">
        <v>44921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25066.22</v>
      </c>
    </row>
    <row r="149" spans="1:14" ht="15.75" thickBot="1">
      <c r="A149" s="11" t="str">
        <f t="shared" si="7"/>
        <v>Q244355 9</v>
      </c>
      <c r="B149" s="3" t="s">
        <v>102</v>
      </c>
      <c r="C149" s="138">
        <v>9</v>
      </c>
      <c r="D149" s="140">
        <v>25066.22</v>
      </c>
      <c r="E149" s="87">
        <v>42111.25</v>
      </c>
      <c r="F149" s="88" t="s">
        <v>98</v>
      </c>
      <c r="G149" s="87">
        <v>67177.47</v>
      </c>
      <c r="H149" s="89">
        <v>44942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25066.22</v>
      </c>
    </row>
    <row r="150" spans="1:14" ht="15.75" thickBot="1">
      <c r="A150" s="11" t="str">
        <f t="shared" si="7"/>
        <v>Q244355 9</v>
      </c>
      <c r="B150" s="3" t="s">
        <v>102</v>
      </c>
      <c r="C150" s="139"/>
      <c r="D150" s="141"/>
      <c r="E150" s="87">
        <v>42111.25</v>
      </c>
      <c r="F150" s="88">
        <v>833</v>
      </c>
      <c r="G150" s="87">
        <v>68010.47</v>
      </c>
      <c r="H150" s="89">
        <v>44952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25066.22</v>
      </c>
    </row>
    <row r="151" spans="1:14" ht="15.75" thickBot="1">
      <c r="A151" s="11" t="str">
        <f t="shared" si="7"/>
        <v>Q244355 10</v>
      </c>
      <c r="B151" s="3" t="s">
        <v>102</v>
      </c>
      <c r="C151" s="138">
        <v>10</v>
      </c>
      <c r="D151" s="140">
        <v>25066.22</v>
      </c>
      <c r="E151" s="87">
        <v>41735.26</v>
      </c>
      <c r="F151" s="88" t="s">
        <v>98</v>
      </c>
      <c r="G151" s="87">
        <v>66801.48</v>
      </c>
      <c r="H151" s="89">
        <v>44973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25066.22</v>
      </c>
    </row>
    <row r="152" spans="1:14" ht="15.75" thickBot="1">
      <c r="A152" s="11" t="str">
        <f t="shared" si="7"/>
        <v>Q244355 10</v>
      </c>
      <c r="B152" s="3" t="s">
        <v>102</v>
      </c>
      <c r="C152" s="139"/>
      <c r="D152" s="141"/>
      <c r="E152" s="87">
        <v>41735.26</v>
      </c>
      <c r="F152" s="88">
        <v>828.34</v>
      </c>
      <c r="G152" s="87">
        <v>67629.820000000007</v>
      </c>
      <c r="H152" s="89">
        <v>44983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25066.22</v>
      </c>
    </row>
    <row r="153" spans="1:14" ht="15.75" thickBot="1">
      <c r="A153" s="11" t="str">
        <f t="shared" si="7"/>
        <v>Q244355 11</v>
      </c>
      <c r="B153" s="3" t="s">
        <v>102</v>
      </c>
      <c r="C153" s="138">
        <v>11</v>
      </c>
      <c r="D153" s="140">
        <v>25066.22</v>
      </c>
      <c r="E153" s="87">
        <v>41359.26</v>
      </c>
      <c r="F153" s="88" t="s">
        <v>98</v>
      </c>
      <c r="G153" s="87">
        <v>66425.48</v>
      </c>
      <c r="H153" s="89">
        <v>45001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25066.22</v>
      </c>
    </row>
    <row r="154" spans="1:14" ht="15.75" thickBot="1">
      <c r="A154" s="11" t="str">
        <f t="shared" si="7"/>
        <v>Q244355 11</v>
      </c>
      <c r="B154" s="3" t="s">
        <v>102</v>
      </c>
      <c r="C154" s="139"/>
      <c r="D154" s="141"/>
      <c r="E154" s="87">
        <v>41359.26</v>
      </c>
      <c r="F154" s="88">
        <v>823.68</v>
      </c>
      <c r="G154" s="87">
        <v>67249.16</v>
      </c>
      <c r="H154" s="89">
        <v>45011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25066.22</v>
      </c>
    </row>
    <row r="155" spans="1:14" ht="15.75" thickBot="1">
      <c r="A155" s="11" t="str">
        <f t="shared" si="7"/>
        <v>Q244355 12</v>
      </c>
      <c r="B155" s="3" t="s">
        <v>102</v>
      </c>
      <c r="C155" s="138">
        <v>12</v>
      </c>
      <c r="D155" s="140">
        <v>25066.22</v>
      </c>
      <c r="E155" s="87">
        <v>40983.269999999997</v>
      </c>
      <c r="F155" s="88" t="s">
        <v>98</v>
      </c>
      <c r="G155" s="87">
        <v>66049.490000000005</v>
      </c>
      <c r="H155" s="89">
        <v>45032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25066.22</v>
      </c>
    </row>
    <row r="156" spans="1:14" ht="15.75" thickBot="1">
      <c r="A156" s="11" t="str">
        <f t="shared" si="7"/>
        <v>Q244355 12</v>
      </c>
      <c r="B156" s="3" t="s">
        <v>102</v>
      </c>
      <c r="C156" s="139"/>
      <c r="D156" s="141"/>
      <c r="E156" s="87">
        <v>40983.269999999997</v>
      </c>
      <c r="F156" s="88">
        <v>819.01</v>
      </c>
      <c r="G156" s="87">
        <v>66868.5</v>
      </c>
      <c r="H156" s="89">
        <v>45042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25066.22</v>
      </c>
    </row>
    <row r="157" spans="1:14" ht="15.75" thickBot="1">
      <c r="A157" s="11" t="str">
        <f t="shared" si="7"/>
        <v>Q244355 13</v>
      </c>
      <c r="B157" s="3" t="s">
        <v>102</v>
      </c>
      <c r="C157" s="138">
        <v>13</v>
      </c>
      <c r="D157" s="140">
        <v>25066.22</v>
      </c>
      <c r="E157" s="87">
        <v>40607.279999999999</v>
      </c>
      <c r="F157" s="88" t="s">
        <v>98</v>
      </c>
      <c r="G157" s="87">
        <v>65673.5</v>
      </c>
      <c r="H157" s="89">
        <v>45062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25066.22</v>
      </c>
    </row>
    <row r="158" spans="1:14" ht="15.75" thickBot="1">
      <c r="A158" s="11" t="str">
        <f t="shared" si="7"/>
        <v>Q244355 13</v>
      </c>
      <c r="B158" s="3" t="s">
        <v>102</v>
      </c>
      <c r="C158" s="139"/>
      <c r="D158" s="141"/>
      <c r="E158" s="87">
        <v>40607.279999999999</v>
      </c>
      <c r="F158" s="88">
        <v>814.35</v>
      </c>
      <c r="G158" s="87">
        <v>66487.850000000006</v>
      </c>
      <c r="H158" s="89">
        <v>45072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25066.22</v>
      </c>
    </row>
    <row r="159" spans="1:14" ht="15.75" thickBot="1">
      <c r="A159" s="11" t="str">
        <f t="shared" si="7"/>
        <v>Q244355 14</v>
      </c>
      <c r="B159" s="3" t="s">
        <v>102</v>
      </c>
      <c r="C159" s="138">
        <v>14</v>
      </c>
      <c r="D159" s="140">
        <v>25066.22</v>
      </c>
      <c r="E159" s="87">
        <v>40231.279999999999</v>
      </c>
      <c r="F159" s="88" t="s">
        <v>98</v>
      </c>
      <c r="G159" s="87">
        <v>65297.5</v>
      </c>
      <c r="H159" s="89">
        <v>45093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25066.22</v>
      </c>
    </row>
    <row r="160" spans="1:14" ht="15.75" thickBot="1">
      <c r="A160" s="11" t="str">
        <f t="shared" si="7"/>
        <v>Q244355 14</v>
      </c>
      <c r="B160" s="3" t="s">
        <v>102</v>
      </c>
      <c r="C160" s="139"/>
      <c r="D160" s="141"/>
      <c r="E160" s="87">
        <v>40231.279999999999</v>
      </c>
      <c r="F160" s="88">
        <v>809.69</v>
      </c>
      <c r="G160" s="87">
        <v>66107.19</v>
      </c>
      <c r="H160" s="89">
        <v>45103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25066.22</v>
      </c>
    </row>
    <row r="161" spans="1:14" ht="15.75" thickBot="1">
      <c r="A161" s="11" t="str">
        <f t="shared" si="7"/>
        <v>Q244355 15</v>
      </c>
      <c r="B161" s="3" t="s">
        <v>102</v>
      </c>
      <c r="C161" s="138">
        <v>15</v>
      </c>
      <c r="D161" s="140">
        <v>25066.22</v>
      </c>
      <c r="E161" s="87">
        <v>39855.29</v>
      </c>
      <c r="F161" s="88" t="s">
        <v>98</v>
      </c>
      <c r="G161" s="87">
        <v>64921.51</v>
      </c>
      <c r="H161" s="89">
        <v>45123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25066.22</v>
      </c>
    </row>
    <row r="162" spans="1:14" ht="15.75" thickBot="1">
      <c r="A162" s="11" t="str">
        <f t="shared" si="7"/>
        <v>Q244355 15</v>
      </c>
      <c r="B162" s="3" t="s">
        <v>102</v>
      </c>
      <c r="C162" s="139"/>
      <c r="D162" s="141"/>
      <c r="E162" s="87">
        <v>39855.29</v>
      </c>
      <c r="F162" s="88">
        <v>805.03</v>
      </c>
      <c r="G162" s="87">
        <v>65726.539999999994</v>
      </c>
      <c r="H162" s="89">
        <v>45133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25066.22</v>
      </c>
    </row>
    <row r="163" spans="1:14" ht="15.75" thickBot="1">
      <c r="A163" s="11" t="str">
        <f t="shared" si="7"/>
        <v>Q244355 16</v>
      </c>
      <c r="B163" s="3" t="s">
        <v>102</v>
      </c>
      <c r="C163" s="138">
        <v>16</v>
      </c>
      <c r="D163" s="140">
        <v>25066.22</v>
      </c>
      <c r="E163" s="87">
        <v>39479.300000000003</v>
      </c>
      <c r="F163" s="88" t="s">
        <v>98</v>
      </c>
      <c r="G163" s="87">
        <v>64545.52</v>
      </c>
      <c r="H163" s="89">
        <v>45154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25066.22</v>
      </c>
    </row>
    <row r="164" spans="1:14" ht="15.75" thickBot="1">
      <c r="A164" s="11" t="str">
        <f t="shared" si="7"/>
        <v>Q244355 16</v>
      </c>
      <c r="B164" s="3" t="s">
        <v>102</v>
      </c>
      <c r="C164" s="139"/>
      <c r="D164" s="141"/>
      <c r="E164" s="87">
        <v>39479.300000000003</v>
      </c>
      <c r="F164" s="88">
        <v>800.36</v>
      </c>
      <c r="G164" s="87">
        <v>65345.88</v>
      </c>
      <c r="H164" s="89">
        <v>45164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25066.22</v>
      </c>
    </row>
    <row r="165" spans="1:14" ht="15.75" thickBot="1">
      <c r="A165" s="11" t="str">
        <f t="shared" si="7"/>
        <v>Q244355 17</v>
      </c>
      <c r="B165" s="3" t="s">
        <v>102</v>
      </c>
      <c r="C165" s="138">
        <v>17</v>
      </c>
      <c r="D165" s="140">
        <v>25066.22</v>
      </c>
      <c r="E165" s="87">
        <v>39103.300000000003</v>
      </c>
      <c r="F165" s="88" t="s">
        <v>98</v>
      </c>
      <c r="G165" s="87">
        <v>64169.52</v>
      </c>
      <c r="H165" s="89">
        <v>45185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25066.22</v>
      </c>
    </row>
    <row r="166" spans="1:14" ht="15.75" thickBot="1">
      <c r="A166" s="11" t="str">
        <f t="shared" si="7"/>
        <v>Q244355 17</v>
      </c>
      <c r="B166" s="3" t="s">
        <v>102</v>
      </c>
      <c r="C166" s="139"/>
      <c r="D166" s="141"/>
      <c r="E166" s="87">
        <v>39103.300000000003</v>
      </c>
      <c r="F166" s="88">
        <v>795.7</v>
      </c>
      <c r="G166" s="87">
        <v>64965.22</v>
      </c>
      <c r="H166" s="89">
        <v>45195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25066.22</v>
      </c>
    </row>
    <row r="167" spans="1:14" ht="15.75" thickBot="1">
      <c r="A167" s="11" t="str">
        <f t="shared" si="7"/>
        <v>Q244355 18</v>
      </c>
      <c r="B167" s="3" t="s">
        <v>102</v>
      </c>
      <c r="C167" s="138">
        <v>18</v>
      </c>
      <c r="D167" s="140">
        <v>25066.22</v>
      </c>
      <c r="E167" s="87">
        <v>38727.31</v>
      </c>
      <c r="F167" s="88" t="s">
        <v>98</v>
      </c>
      <c r="G167" s="87">
        <v>63793.53</v>
      </c>
      <c r="H167" s="89">
        <v>45215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25066.22</v>
      </c>
    </row>
    <row r="168" spans="1:14" ht="15.75" thickBot="1">
      <c r="A168" s="11" t="str">
        <f t="shared" si="7"/>
        <v>Q244355 18</v>
      </c>
      <c r="B168" s="3" t="s">
        <v>102</v>
      </c>
      <c r="C168" s="139"/>
      <c r="D168" s="141"/>
      <c r="E168" s="87">
        <v>38727.31</v>
      </c>
      <c r="F168" s="88">
        <v>791.04</v>
      </c>
      <c r="G168" s="87">
        <v>64584.57</v>
      </c>
      <c r="H168" s="89">
        <v>45225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25066.22</v>
      </c>
    </row>
    <row r="169" spans="1:14" ht="15.75" thickBot="1">
      <c r="A169" s="11" t="str">
        <f t="shared" si="7"/>
        <v>Q244355 19</v>
      </c>
      <c r="B169" s="3" t="s">
        <v>102</v>
      </c>
      <c r="C169" s="138">
        <v>19</v>
      </c>
      <c r="D169" s="140">
        <v>25066.22</v>
      </c>
      <c r="E169" s="87">
        <v>38351.32</v>
      </c>
      <c r="F169" s="88" t="s">
        <v>98</v>
      </c>
      <c r="G169" s="87">
        <v>63417.54</v>
      </c>
      <c r="H169" s="89">
        <v>45246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25066.22</v>
      </c>
    </row>
    <row r="170" spans="1:14" ht="15.75" thickBot="1">
      <c r="A170" s="11" t="str">
        <f t="shared" ref="A170:A233" si="10">B170&amp;" "&amp;IF(C170="",C169,C170)</f>
        <v>Q244355 19</v>
      </c>
      <c r="B170" s="3" t="s">
        <v>102</v>
      </c>
      <c r="C170" s="139"/>
      <c r="D170" s="141"/>
      <c r="E170" s="87">
        <v>38351.32</v>
      </c>
      <c r="F170" s="88">
        <v>786.38</v>
      </c>
      <c r="G170" s="87">
        <v>64203.92</v>
      </c>
      <c r="H170" s="89">
        <v>45256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25066.22</v>
      </c>
    </row>
    <row r="171" spans="1:14" ht="15.75" thickBot="1">
      <c r="A171" s="11" t="str">
        <f t="shared" si="10"/>
        <v>Q244355 20</v>
      </c>
      <c r="B171" s="3" t="s">
        <v>102</v>
      </c>
      <c r="C171" s="138">
        <v>20</v>
      </c>
      <c r="D171" s="140">
        <v>25066.22</v>
      </c>
      <c r="E171" s="87">
        <v>37975.32</v>
      </c>
      <c r="F171" s="88" t="s">
        <v>98</v>
      </c>
      <c r="G171" s="87">
        <v>63041.54</v>
      </c>
      <c r="H171" s="89">
        <v>45276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25066.22</v>
      </c>
    </row>
    <row r="172" spans="1:14" ht="15.75" thickBot="1">
      <c r="A172" s="11" t="str">
        <f t="shared" si="10"/>
        <v>Q244355 20</v>
      </c>
      <c r="B172" s="3" t="s">
        <v>102</v>
      </c>
      <c r="C172" s="139"/>
      <c r="D172" s="141"/>
      <c r="E172" s="87">
        <v>37975.32</v>
      </c>
      <c r="F172" s="88">
        <v>781.72</v>
      </c>
      <c r="G172" s="87">
        <v>63823.26</v>
      </c>
      <c r="H172" s="89">
        <v>45286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25066.22</v>
      </c>
    </row>
    <row r="173" spans="1:14" ht="15.75" thickBot="1">
      <c r="A173" s="11" t="str">
        <f t="shared" si="10"/>
        <v>Q244355 21</v>
      </c>
      <c r="B173" s="3" t="s">
        <v>102</v>
      </c>
      <c r="C173" s="138">
        <v>21</v>
      </c>
      <c r="D173" s="140">
        <v>25066.22</v>
      </c>
      <c r="E173" s="87">
        <v>37599.33</v>
      </c>
      <c r="F173" s="88" t="s">
        <v>98</v>
      </c>
      <c r="G173" s="87">
        <v>62665.55</v>
      </c>
      <c r="H173" s="89">
        <v>45307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25066.22</v>
      </c>
    </row>
    <row r="174" spans="1:14" ht="15.75" thickBot="1">
      <c r="A174" s="11" t="str">
        <f t="shared" si="10"/>
        <v>Q244355 21</v>
      </c>
      <c r="B174" s="3" t="s">
        <v>102</v>
      </c>
      <c r="C174" s="139"/>
      <c r="D174" s="141"/>
      <c r="E174" s="87">
        <v>37599.33</v>
      </c>
      <c r="F174" s="88">
        <v>777.05</v>
      </c>
      <c r="G174" s="87">
        <v>63442.6</v>
      </c>
      <c r="H174" s="89">
        <v>45317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25066.22</v>
      </c>
    </row>
    <row r="175" spans="1:14" ht="15.75" thickBot="1">
      <c r="A175" s="11" t="str">
        <f t="shared" si="10"/>
        <v>Q244355 22</v>
      </c>
      <c r="B175" s="3" t="s">
        <v>102</v>
      </c>
      <c r="C175" s="138">
        <v>22</v>
      </c>
      <c r="D175" s="140">
        <v>25066.22</v>
      </c>
      <c r="E175" s="87">
        <v>37223.339999999997</v>
      </c>
      <c r="F175" s="88" t="s">
        <v>98</v>
      </c>
      <c r="G175" s="87">
        <v>62289.56</v>
      </c>
      <c r="H175" s="89">
        <v>45338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25066.22</v>
      </c>
    </row>
    <row r="176" spans="1:14" ht="15.75" thickBot="1">
      <c r="A176" s="11" t="str">
        <f t="shared" si="10"/>
        <v>Q244355 22</v>
      </c>
      <c r="B176" s="3" t="s">
        <v>102</v>
      </c>
      <c r="C176" s="139"/>
      <c r="D176" s="141"/>
      <c r="E176" s="87">
        <v>37223.339999999997</v>
      </c>
      <c r="F176" s="88">
        <v>772.39</v>
      </c>
      <c r="G176" s="87">
        <v>63061.95</v>
      </c>
      <c r="H176" s="89">
        <v>45348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25066.22</v>
      </c>
    </row>
    <row r="177" spans="1:14" ht="15.75" thickBot="1">
      <c r="A177" s="11" t="str">
        <f t="shared" si="10"/>
        <v>Q244355 23</v>
      </c>
      <c r="B177" s="3" t="s">
        <v>102</v>
      </c>
      <c r="C177" s="138">
        <v>23</v>
      </c>
      <c r="D177" s="140">
        <v>25066.22</v>
      </c>
      <c r="E177" s="87">
        <v>36847.339999999997</v>
      </c>
      <c r="F177" s="88" t="s">
        <v>98</v>
      </c>
      <c r="G177" s="87">
        <v>61913.56</v>
      </c>
      <c r="H177" s="89">
        <v>45367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25066.22</v>
      </c>
    </row>
    <row r="178" spans="1:14" ht="15.75" thickBot="1">
      <c r="A178" s="11" t="str">
        <f t="shared" si="10"/>
        <v>Q244355 23</v>
      </c>
      <c r="B178" s="3" t="s">
        <v>102</v>
      </c>
      <c r="C178" s="139"/>
      <c r="D178" s="141"/>
      <c r="E178" s="87">
        <v>36847.339999999997</v>
      </c>
      <c r="F178" s="88">
        <v>767.73</v>
      </c>
      <c r="G178" s="87">
        <v>62681.29</v>
      </c>
      <c r="H178" s="89">
        <v>45377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25066.22</v>
      </c>
    </row>
    <row r="179" spans="1:14" ht="15.75" thickBot="1">
      <c r="A179" s="11" t="str">
        <f t="shared" si="10"/>
        <v>Q244355 24</v>
      </c>
      <c r="B179" s="3" t="s">
        <v>102</v>
      </c>
      <c r="C179" s="138">
        <v>24</v>
      </c>
      <c r="D179" s="140">
        <v>25066.22</v>
      </c>
      <c r="E179" s="87">
        <v>36471.35</v>
      </c>
      <c r="F179" s="88" t="s">
        <v>98</v>
      </c>
      <c r="G179" s="87">
        <v>61537.57</v>
      </c>
      <c r="H179" s="89">
        <v>45398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25066.22</v>
      </c>
    </row>
    <row r="180" spans="1:14" ht="15.75" thickBot="1">
      <c r="A180" s="11" t="str">
        <f t="shared" si="10"/>
        <v>Q244355 24</v>
      </c>
      <c r="B180" s="3" t="s">
        <v>102</v>
      </c>
      <c r="C180" s="139"/>
      <c r="D180" s="141"/>
      <c r="E180" s="87">
        <v>36471.35</v>
      </c>
      <c r="F180" s="88">
        <v>763.07</v>
      </c>
      <c r="G180" s="87">
        <v>62300.639999999999</v>
      </c>
      <c r="H180" s="89">
        <v>45408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25066.22</v>
      </c>
    </row>
    <row r="181" spans="1:14" ht="15.75" thickBot="1">
      <c r="A181" s="11" t="str">
        <f t="shared" si="10"/>
        <v>Q244355 25</v>
      </c>
      <c r="B181" s="3" t="s">
        <v>102</v>
      </c>
      <c r="C181" s="138">
        <v>25</v>
      </c>
      <c r="D181" s="140">
        <v>25066.22</v>
      </c>
      <c r="E181" s="87">
        <v>36095.360000000001</v>
      </c>
      <c r="F181" s="88" t="s">
        <v>98</v>
      </c>
      <c r="G181" s="87">
        <v>61161.58</v>
      </c>
      <c r="H181" s="89">
        <v>45428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25066.22</v>
      </c>
    </row>
    <row r="182" spans="1:14" ht="15.75" thickBot="1">
      <c r="A182" s="11" t="str">
        <f t="shared" si="10"/>
        <v>Q244355 25</v>
      </c>
      <c r="B182" s="3" t="s">
        <v>102</v>
      </c>
      <c r="C182" s="139"/>
      <c r="D182" s="141"/>
      <c r="E182" s="87">
        <v>36095.360000000001</v>
      </c>
      <c r="F182" s="88">
        <v>758.4</v>
      </c>
      <c r="G182" s="87">
        <v>61919.98</v>
      </c>
      <c r="H182" s="89">
        <v>45438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25066.22</v>
      </c>
    </row>
    <row r="183" spans="1:14" ht="15.75" thickBot="1">
      <c r="A183" s="11" t="str">
        <f t="shared" si="10"/>
        <v>Q244355 26</v>
      </c>
      <c r="B183" s="3" t="s">
        <v>102</v>
      </c>
      <c r="C183" s="138">
        <v>26</v>
      </c>
      <c r="D183" s="140">
        <v>25066.22</v>
      </c>
      <c r="E183" s="87">
        <v>35719.360000000001</v>
      </c>
      <c r="F183" s="88" t="s">
        <v>98</v>
      </c>
      <c r="G183" s="87">
        <v>60785.58</v>
      </c>
      <c r="H183" s="89">
        <v>45459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25066.22</v>
      </c>
    </row>
    <row r="184" spans="1:14" ht="15.75" thickBot="1">
      <c r="A184" s="11" t="str">
        <f t="shared" si="10"/>
        <v>Q244355 26</v>
      </c>
      <c r="B184" s="3" t="s">
        <v>102</v>
      </c>
      <c r="C184" s="139"/>
      <c r="D184" s="141"/>
      <c r="E184" s="87">
        <v>35719.360000000001</v>
      </c>
      <c r="F184" s="88">
        <v>753.74</v>
      </c>
      <c r="G184" s="87">
        <v>61539.32</v>
      </c>
      <c r="H184" s="89">
        <v>45469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25066.22</v>
      </c>
    </row>
    <row r="185" spans="1:14" ht="15.75" thickBot="1">
      <c r="A185" s="11" t="str">
        <f t="shared" si="10"/>
        <v>Q244355 27</v>
      </c>
      <c r="B185" s="3" t="s">
        <v>102</v>
      </c>
      <c r="C185" s="138">
        <v>27</v>
      </c>
      <c r="D185" s="140">
        <v>25066.22</v>
      </c>
      <c r="E185" s="87">
        <v>35343.370000000003</v>
      </c>
      <c r="F185" s="88" t="s">
        <v>98</v>
      </c>
      <c r="G185" s="87">
        <v>60409.59</v>
      </c>
      <c r="H185" s="89">
        <v>45489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25066.22</v>
      </c>
    </row>
    <row r="186" spans="1:14" ht="15.75" thickBot="1">
      <c r="A186" s="11" t="str">
        <f t="shared" si="10"/>
        <v>Q244355 27</v>
      </c>
      <c r="B186" s="3" t="s">
        <v>102</v>
      </c>
      <c r="C186" s="139"/>
      <c r="D186" s="141"/>
      <c r="E186" s="87">
        <v>35343.370000000003</v>
      </c>
      <c r="F186" s="88">
        <v>749.08</v>
      </c>
      <c r="G186" s="87">
        <v>61158.67</v>
      </c>
      <c r="H186" s="89">
        <v>45499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25066.22</v>
      </c>
    </row>
    <row r="187" spans="1:14" ht="15.75" thickBot="1">
      <c r="A187" s="11" t="str">
        <f t="shared" si="10"/>
        <v>Q244355 28</v>
      </c>
      <c r="B187" s="3" t="s">
        <v>102</v>
      </c>
      <c r="C187" s="138">
        <v>28</v>
      </c>
      <c r="D187" s="140">
        <v>25066.22</v>
      </c>
      <c r="E187" s="87">
        <v>34967.379999999997</v>
      </c>
      <c r="F187" s="88" t="s">
        <v>98</v>
      </c>
      <c r="G187" s="87">
        <v>60033.599999999999</v>
      </c>
      <c r="H187" s="89">
        <v>45520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25066.22</v>
      </c>
    </row>
    <row r="188" spans="1:14" ht="15.75" thickBot="1">
      <c r="A188" s="11" t="str">
        <f t="shared" si="10"/>
        <v>Q244355 28</v>
      </c>
      <c r="B188" s="3" t="s">
        <v>102</v>
      </c>
      <c r="C188" s="139"/>
      <c r="D188" s="141"/>
      <c r="E188" s="87">
        <v>34967.379999999997</v>
      </c>
      <c r="F188" s="88">
        <v>744.42</v>
      </c>
      <c r="G188" s="87">
        <v>60778.02</v>
      </c>
      <c r="H188" s="89">
        <v>45530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25066.22</v>
      </c>
    </row>
    <row r="189" spans="1:14" ht="15.75" thickBot="1">
      <c r="A189" s="11" t="str">
        <f t="shared" si="10"/>
        <v>Q244355 29</v>
      </c>
      <c r="B189" s="3" t="s">
        <v>102</v>
      </c>
      <c r="C189" s="138">
        <v>29</v>
      </c>
      <c r="D189" s="140">
        <v>25066.22</v>
      </c>
      <c r="E189" s="87">
        <v>34591.379999999997</v>
      </c>
      <c r="F189" s="88" t="s">
        <v>98</v>
      </c>
      <c r="G189" s="87">
        <v>59657.599999999999</v>
      </c>
      <c r="H189" s="89">
        <v>45551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25066.22</v>
      </c>
    </row>
    <row r="190" spans="1:14" ht="15.75" thickBot="1">
      <c r="A190" s="11" t="str">
        <f t="shared" si="10"/>
        <v>Q244355 29</v>
      </c>
      <c r="B190" s="3" t="s">
        <v>102</v>
      </c>
      <c r="C190" s="139"/>
      <c r="D190" s="141"/>
      <c r="E190" s="87">
        <v>34591.379999999997</v>
      </c>
      <c r="F190" s="88">
        <v>739.75</v>
      </c>
      <c r="G190" s="87">
        <v>60397.35</v>
      </c>
      <c r="H190" s="89">
        <v>45561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25066.22</v>
      </c>
    </row>
    <row r="191" spans="1:14" ht="15.75" thickBot="1">
      <c r="A191" s="11" t="str">
        <f t="shared" si="10"/>
        <v>Q244355 30</v>
      </c>
      <c r="B191" s="3" t="s">
        <v>102</v>
      </c>
      <c r="C191" s="138">
        <v>30</v>
      </c>
      <c r="D191" s="140">
        <v>25066.22</v>
      </c>
      <c r="E191" s="87">
        <v>34215.39</v>
      </c>
      <c r="F191" s="88" t="s">
        <v>98</v>
      </c>
      <c r="G191" s="87">
        <v>59281.61</v>
      </c>
      <c r="H191" s="89">
        <v>45581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25066.22</v>
      </c>
    </row>
    <row r="192" spans="1:14" ht="15.75" thickBot="1">
      <c r="A192" s="11" t="str">
        <f t="shared" si="10"/>
        <v>Q244355 30</v>
      </c>
      <c r="B192" s="3" t="s">
        <v>102</v>
      </c>
      <c r="C192" s="139"/>
      <c r="D192" s="141"/>
      <c r="E192" s="87">
        <v>34215.39</v>
      </c>
      <c r="F192" s="88">
        <v>735.09</v>
      </c>
      <c r="G192" s="87">
        <v>60016.7</v>
      </c>
      <c r="H192" s="89">
        <v>45591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25066.22</v>
      </c>
    </row>
    <row r="193" spans="1:14" ht="15.75" thickBot="1">
      <c r="A193" s="11" t="str">
        <f t="shared" si="10"/>
        <v>Q244355 31</v>
      </c>
      <c r="B193" s="3" t="s">
        <v>102</v>
      </c>
      <c r="C193" s="138">
        <v>31</v>
      </c>
      <c r="D193" s="140">
        <v>25066.22</v>
      </c>
      <c r="E193" s="87">
        <v>33839.4</v>
      </c>
      <c r="F193" s="88" t="s">
        <v>98</v>
      </c>
      <c r="G193" s="87">
        <v>58905.62</v>
      </c>
      <c r="H193" s="89">
        <v>45612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25066.22</v>
      </c>
    </row>
    <row r="194" spans="1:14" ht="15.75" thickBot="1">
      <c r="A194" s="11" t="str">
        <f t="shared" si="10"/>
        <v>Q244355 31</v>
      </c>
      <c r="B194" s="3" t="s">
        <v>102</v>
      </c>
      <c r="C194" s="139"/>
      <c r="D194" s="141"/>
      <c r="E194" s="87">
        <v>33839.4</v>
      </c>
      <c r="F194" s="88">
        <v>730.43</v>
      </c>
      <c r="G194" s="87">
        <v>59636.05</v>
      </c>
      <c r="H194" s="89">
        <v>45622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25066.22</v>
      </c>
    </row>
    <row r="195" spans="1:14" ht="15.75" thickBot="1">
      <c r="A195" s="11" t="str">
        <f t="shared" si="10"/>
        <v>Q244355 32</v>
      </c>
      <c r="B195" s="3" t="s">
        <v>102</v>
      </c>
      <c r="C195" s="138">
        <v>32</v>
      </c>
      <c r="D195" s="140">
        <v>25066.22</v>
      </c>
      <c r="E195" s="87">
        <v>33463.410000000003</v>
      </c>
      <c r="F195" s="88" t="s">
        <v>98</v>
      </c>
      <c r="G195" s="87">
        <v>58529.63</v>
      </c>
      <c r="H195" s="89">
        <v>45642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25066.22</v>
      </c>
    </row>
    <row r="196" spans="1:14" ht="15.75" thickBot="1">
      <c r="A196" s="11" t="str">
        <f t="shared" si="10"/>
        <v>Q244355 32</v>
      </c>
      <c r="B196" s="3" t="s">
        <v>102</v>
      </c>
      <c r="C196" s="139"/>
      <c r="D196" s="141"/>
      <c r="E196" s="87">
        <v>33463.410000000003</v>
      </c>
      <c r="F196" s="88">
        <v>725.77</v>
      </c>
      <c r="G196" s="87">
        <v>59255.4</v>
      </c>
      <c r="H196" s="89">
        <v>45652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25066.22</v>
      </c>
    </row>
    <row r="197" spans="1:14" ht="15.75" thickBot="1">
      <c r="A197" s="11" t="str">
        <f t="shared" si="10"/>
        <v>Q244355 33</v>
      </c>
      <c r="B197" s="3" t="s">
        <v>102</v>
      </c>
      <c r="C197" s="138">
        <v>33</v>
      </c>
      <c r="D197" s="140">
        <v>25066.22</v>
      </c>
      <c r="E197" s="87">
        <v>33087.410000000003</v>
      </c>
      <c r="F197" s="88" t="s">
        <v>98</v>
      </c>
      <c r="G197" s="87">
        <v>58153.63</v>
      </c>
      <c r="H197" s="89">
        <v>45673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25066.22</v>
      </c>
    </row>
    <row r="198" spans="1:14" ht="15.75" thickBot="1">
      <c r="A198" s="11" t="str">
        <f t="shared" si="10"/>
        <v>Q244355 33</v>
      </c>
      <c r="B198" s="3" t="s">
        <v>102</v>
      </c>
      <c r="C198" s="139"/>
      <c r="D198" s="141"/>
      <c r="E198" s="87">
        <v>33087.410000000003</v>
      </c>
      <c r="F198" s="88">
        <v>721.11</v>
      </c>
      <c r="G198" s="87">
        <v>58874.74</v>
      </c>
      <c r="H198" s="89">
        <v>45683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25066.22</v>
      </c>
    </row>
    <row r="199" spans="1:14" ht="15.75" thickBot="1">
      <c r="A199" s="11" t="str">
        <f t="shared" si="10"/>
        <v>Q244355 34</v>
      </c>
      <c r="B199" s="3" t="s">
        <v>102</v>
      </c>
      <c r="C199" s="138">
        <v>34</v>
      </c>
      <c r="D199" s="140">
        <v>25066.22</v>
      </c>
      <c r="E199" s="87">
        <v>32711.42</v>
      </c>
      <c r="F199" s="88" t="s">
        <v>98</v>
      </c>
      <c r="G199" s="87">
        <v>57777.64</v>
      </c>
      <c r="H199" s="89">
        <v>45704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25066.22</v>
      </c>
    </row>
    <row r="200" spans="1:14" ht="15.75" thickBot="1">
      <c r="A200" s="11" t="str">
        <f t="shared" si="10"/>
        <v>Q244355 34</v>
      </c>
      <c r="B200" s="3" t="s">
        <v>102</v>
      </c>
      <c r="C200" s="139"/>
      <c r="D200" s="141"/>
      <c r="E200" s="87">
        <v>32711.42</v>
      </c>
      <c r="F200" s="88">
        <v>716.44</v>
      </c>
      <c r="G200" s="87">
        <v>58494.080000000002</v>
      </c>
      <c r="H200" s="89">
        <v>45714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25066.22</v>
      </c>
    </row>
    <row r="201" spans="1:14" ht="15.75" thickBot="1">
      <c r="A201" s="11" t="str">
        <f t="shared" si="10"/>
        <v>Q244355 35</v>
      </c>
      <c r="B201" s="3" t="s">
        <v>102</v>
      </c>
      <c r="C201" s="138">
        <v>35</v>
      </c>
      <c r="D201" s="140">
        <v>25066.22</v>
      </c>
      <c r="E201" s="87">
        <v>32335.43</v>
      </c>
      <c r="F201" s="88" t="s">
        <v>98</v>
      </c>
      <c r="G201" s="87">
        <v>57401.65</v>
      </c>
      <c r="H201" s="89">
        <v>45732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25066.22</v>
      </c>
    </row>
    <row r="202" spans="1:14" ht="15.75" thickBot="1">
      <c r="A202" s="11" t="str">
        <f t="shared" si="10"/>
        <v>Q244355 35</v>
      </c>
      <c r="B202" s="3" t="s">
        <v>102</v>
      </c>
      <c r="C202" s="139"/>
      <c r="D202" s="141"/>
      <c r="E202" s="87">
        <v>32335.43</v>
      </c>
      <c r="F202" s="88">
        <v>711.78</v>
      </c>
      <c r="G202" s="87">
        <v>58113.43</v>
      </c>
      <c r="H202" s="89">
        <v>45742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25066.22</v>
      </c>
    </row>
    <row r="203" spans="1:14" ht="15.75" thickBot="1">
      <c r="A203" s="11" t="str">
        <f t="shared" si="10"/>
        <v>Q244355 36</v>
      </c>
      <c r="B203" s="3" t="s">
        <v>102</v>
      </c>
      <c r="C203" s="138">
        <v>36</v>
      </c>
      <c r="D203" s="140">
        <v>25066.22</v>
      </c>
      <c r="E203" s="87">
        <v>31959.43</v>
      </c>
      <c r="F203" s="88" t="s">
        <v>98</v>
      </c>
      <c r="G203" s="87">
        <v>57025.65</v>
      </c>
      <c r="H203" s="89">
        <v>45763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25066.22</v>
      </c>
    </row>
    <row r="204" spans="1:14" ht="15.75" thickBot="1">
      <c r="A204" s="11" t="str">
        <f t="shared" si="10"/>
        <v>Q244355 36</v>
      </c>
      <c r="B204" s="3" t="s">
        <v>102</v>
      </c>
      <c r="C204" s="139"/>
      <c r="D204" s="141"/>
      <c r="E204" s="87">
        <v>31959.43</v>
      </c>
      <c r="F204" s="88">
        <v>707.12</v>
      </c>
      <c r="G204" s="87">
        <v>57732.77</v>
      </c>
      <c r="H204" s="89">
        <v>45773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25066.22</v>
      </c>
    </row>
    <row r="205" spans="1:14" ht="15.75" thickBot="1">
      <c r="A205" s="11" t="str">
        <f t="shared" si="10"/>
        <v>Q244355 37</v>
      </c>
      <c r="B205" s="3" t="s">
        <v>102</v>
      </c>
      <c r="C205" s="138">
        <v>37</v>
      </c>
      <c r="D205" s="140">
        <v>25066.22</v>
      </c>
      <c r="E205" s="87">
        <v>31583.439999999999</v>
      </c>
      <c r="F205" s="88" t="s">
        <v>98</v>
      </c>
      <c r="G205" s="87">
        <v>56649.66</v>
      </c>
      <c r="H205" s="89">
        <v>45793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25066.22</v>
      </c>
    </row>
    <row r="206" spans="1:14" ht="15.75" thickBot="1">
      <c r="A206" s="11" t="str">
        <f t="shared" si="10"/>
        <v>Q244355 37</v>
      </c>
      <c r="B206" s="3" t="s">
        <v>102</v>
      </c>
      <c r="C206" s="139"/>
      <c r="D206" s="141"/>
      <c r="E206" s="87">
        <v>31583.439999999999</v>
      </c>
      <c r="F206" s="88">
        <v>702.46</v>
      </c>
      <c r="G206" s="87">
        <v>57352.12</v>
      </c>
      <c r="H206" s="89">
        <v>45803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25066.22</v>
      </c>
    </row>
    <row r="207" spans="1:14" ht="15.75" thickBot="1">
      <c r="A207" s="11" t="str">
        <f t="shared" si="10"/>
        <v>Q244355 38</v>
      </c>
      <c r="B207" s="3" t="s">
        <v>102</v>
      </c>
      <c r="C207" s="138">
        <v>38</v>
      </c>
      <c r="D207" s="140">
        <v>25066.22</v>
      </c>
      <c r="E207" s="87">
        <v>31207.45</v>
      </c>
      <c r="F207" s="88" t="s">
        <v>98</v>
      </c>
      <c r="G207" s="87">
        <v>56273.67</v>
      </c>
      <c r="H207" s="89">
        <v>45824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25066.22</v>
      </c>
    </row>
    <row r="208" spans="1:14" ht="15.75" thickBot="1">
      <c r="A208" s="11" t="str">
        <f t="shared" si="10"/>
        <v>Q244355 38</v>
      </c>
      <c r="B208" s="3" t="s">
        <v>102</v>
      </c>
      <c r="C208" s="139"/>
      <c r="D208" s="141"/>
      <c r="E208" s="87">
        <v>31207.45</v>
      </c>
      <c r="F208" s="88">
        <v>697.79</v>
      </c>
      <c r="G208" s="87">
        <v>56971.46</v>
      </c>
      <c r="H208" s="89">
        <v>45834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25066.22</v>
      </c>
    </row>
    <row r="209" spans="1:14" ht="15.75" thickBot="1">
      <c r="A209" s="11" t="str">
        <f t="shared" si="10"/>
        <v>Q244355 39</v>
      </c>
      <c r="B209" s="3" t="s">
        <v>102</v>
      </c>
      <c r="C209" s="138">
        <v>39</v>
      </c>
      <c r="D209" s="140">
        <v>25066.22</v>
      </c>
      <c r="E209" s="87">
        <v>30831.45</v>
      </c>
      <c r="F209" s="88" t="s">
        <v>98</v>
      </c>
      <c r="G209" s="87">
        <v>55897.67</v>
      </c>
      <c r="H209" s="89">
        <v>45854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25066.22</v>
      </c>
    </row>
    <row r="210" spans="1:14" ht="15.75" thickBot="1">
      <c r="A210" s="11" t="str">
        <f t="shared" si="10"/>
        <v>Q244355 39</v>
      </c>
      <c r="B210" s="3" t="s">
        <v>102</v>
      </c>
      <c r="C210" s="139"/>
      <c r="D210" s="141"/>
      <c r="E210" s="87">
        <v>30831.45</v>
      </c>
      <c r="F210" s="88">
        <v>693.13</v>
      </c>
      <c r="G210" s="87">
        <v>56590.8</v>
      </c>
      <c r="H210" s="89">
        <v>45864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25066.22</v>
      </c>
    </row>
    <row r="211" spans="1:14" ht="15.75" thickBot="1">
      <c r="A211" s="11" t="str">
        <f t="shared" si="10"/>
        <v>Q244355 40</v>
      </c>
      <c r="B211" s="3" t="s">
        <v>102</v>
      </c>
      <c r="C211" s="138">
        <v>40</v>
      </c>
      <c r="D211" s="140">
        <v>25066.22</v>
      </c>
      <c r="E211" s="87">
        <v>30455.46</v>
      </c>
      <c r="F211" s="88" t="s">
        <v>98</v>
      </c>
      <c r="G211" s="87">
        <v>55521.68</v>
      </c>
      <c r="H211" s="89">
        <v>45885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25066.22</v>
      </c>
    </row>
    <row r="212" spans="1:14" ht="15.75" thickBot="1">
      <c r="A212" s="11" t="str">
        <f t="shared" si="10"/>
        <v>Q244355 40</v>
      </c>
      <c r="B212" s="3" t="s">
        <v>102</v>
      </c>
      <c r="C212" s="139"/>
      <c r="D212" s="141"/>
      <c r="E212" s="87">
        <v>30455.46</v>
      </c>
      <c r="F212" s="88">
        <v>688.47</v>
      </c>
      <c r="G212" s="87">
        <v>56210.15</v>
      </c>
      <c r="H212" s="89">
        <v>45895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25066.22</v>
      </c>
    </row>
    <row r="213" spans="1:14" ht="15.75" thickBot="1">
      <c r="A213" s="11" t="str">
        <f t="shared" si="10"/>
        <v>Q244355 41</v>
      </c>
      <c r="B213" s="3" t="s">
        <v>102</v>
      </c>
      <c r="C213" s="138">
        <v>41</v>
      </c>
      <c r="D213" s="140">
        <v>25066.22</v>
      </c>
      <c r="E213" s="87">
        <v>30079.47</v>
      </c>
      <c r="F213" s="88" t="s">
        <v>98</v>
      </c>
      <c r="G213" s="87">
        <v>55145.69</v>
      </c>
      <c r="H213" s="89">
        <v>45916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25066.22</v>
      </c>
    </row>
    <row r="214" spans="1:14" ht="15.75" thickBot="1">
      <c r="A214" s="11" t="str">
        <f t="shared" si="10"/>
        <v>Q244355 41</v>
      </c>
      <c r="B214" s="3" t="s">
        <v>102</v>
      </c>
      <c r="C214" s="139"/>
      <c r="D214" s="141"/>
      <c r="E214" s="87">
        <v>30079.47</v>
      </c>
      <c r="F214" s="88">
        <v>683.81</v>
      </c>
      <c r="G214" s="87">
        <v>55829.5</v>
      </c>
      <c r="H214" s="89">
        <v>45926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25066.22</v>
      </c>
    </row>
    <row r="215" spans="1:14" ht="15.75" thickBot="1">
      <c r="A215" s="11" t="str">
        <f t="shared" si="10"/>
        <v>Q244355 42</v>
      </c>
      <c r="B215" s="3" t="s">
        <v>102</v>
      </c>
      <c r="C215" s="138">
        <v>42</v>
      </c>
      <c r="D215" s="140">
        <v>25066.22</v>
      </c>
      <c r="E215" s="87">
        <v>29703.47</v>
      </c>
      <c r="F215" s="88" t="s">
        <v>98</v>
      </c>
      <c r="G215" s="87">
        <v>54769.69</v>
      </c>
      <c r="H215" s="89">
        <v>45946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25066.22</v>
      </c>
    </row>
    <row r="216" spans="1:14" ht="15.75" thickBot="1">
      <c r="A216" s="11" t="str">
        <f t="shared" si="10"/>
        <v>Q244355 42</v>
      </c>
      <c r="B216" s="3" t="s">
        <v>102</v>
      </c>
      <c r="C216" s="139"/>
      <c r="D216" s="141"/>
      <c r="E216" s="87">
        <v>29703.47</v>
      </c>
      <c r="F216" s="88">
        <v>679.14</v>
      </c>
      <c r="G216" s="87">
        <v>55448.83</v>
      </c>
      <c r="H216" s="89">
        <v>45956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25066.22</v>
      </c>
    </row>
    <row r="217" spans="1:14" ht="15.75" thickBot="1">
      <c r="A217" s="11" t="str">
        <f t="shared" si="10"/>
        <v>Q244355 43</v>
      </c>
      <c r="B217" s="3" t="s">
        <v>102</v>
      </c>
      <c r="C217" s="138">
        <v>43</v>
      </c>
      <c r="D217" s="140">
        <v>25066.22</v>
      </c>
      <c r="E217" s="87">
        <v>29327.48</v>
      </c>
      <c r="F217" s="88" t="s">
        <v>98</v>
      </c>
      <c r="G217" s="87">
        <v>54393.7</v>
      </c>
      <c r="H217" s="89">
        <v>45977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25066.22</v>
      </c>
    </row>
    <row r="218" spans="1:14" ht="15.75" thickBot="1">
      <c r="A218" s="11" t="str">
        <f t="shared" si="10"/>
        <v>Q244355 43</v>
      </c>
      <c r="B218" s="3" t="s">
        <v>102</v>
      </c>
      <c r="C218" s="139"/>
      <c r="D218" s="141"/>
      <c r="E218" s="87">
        <v>29327.48</v>
      </c>
      <c r="F218" s="88">
        <v>674.48</v>
      </c>
      <c r="G218" s="87">
        <v>55068.18</v>
      </c>
      <c r="H218" s="89">
        <v>45987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25066.22</v>
      </c>
    </row>
    <row r="219" spans="1:14" ht="15.75" thickBot="1">
      <c r="A219" s="11" t="str">
        <f t="shared" si="10"/>
        <v>Q244355 44</v>
      </c>
      <c r="B219" s="3" t="s">
        <v>102</v>
      </c>
      <c r="C219" s="138">
        <v>44</v>
      </c>
      <c r="D219" s="140">
        <v>25066.22</v>
      </c>
      <c r="E219" s="87">
        <v>28951.49</v>
      </c>
      <c r="F219" s="88" t="s">
        <v>98</v>
      </c>
      <c r="G219" s="87">
        <v>54017.71</v>
      </c>
      <c r="H219" s="89">
        <v>46007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25066.22</v>
      </c>
    </row>
    <row r="220" spans="1:14" ht="15.75" thickBot="1">
      <c r="A220" s="11" t="str">
        <f t="shared" si="10"/>
        <v>Q244355 44</v>
      </c>
      <c r="B220" s="3" t="s">
        <v>102</v>
      </c>
      <c r="C220" s="139"/>
      <c r="D220" s="141"/>
      <c r="E220" s="87">
        <v>28951.49</v>
      </c>
      <c r="F220" s="88">
        <v>669.82</v>
      </c>
      <c r="G220" s="87">
        <v>54687.53</v>
      </c>
      <c r="H220" s="89">
        <v>46017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25066.22</v>
      </c>
    </row>
    <row r="221" spans="1:14" ht="15.75" thickBot="1">
      <c r="A221" s="11" t="str">
        <f t="shared" si="10"/>
        <v>Q244355 45</v>
      </c>
      <c r="B221" s="3" t="s">
        <v>102</v>
      </c>
      <c r="C221" s="138">
        <v>45</v>
      </c>
      <c r="D221" s="140">
        <v>25066.22</v>
      </c>
      <c r="E221" s="87">
        <v>28575.49</v>
      </c>
      <c r="F221" s="88" t="s">
        <v>98</v>
      </c>
      <c r="G221" s="87">
        <v>53641.71</v>
      </c>
      <c r="H221" s="89">
        <v>46038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25066.22</v>
      </c>
    </row>
    <row r="222" spans="1:14" ht="15.75" thickBot="1">
      <c r="A222" s="11" t="str">
        <f t="shared" si="10"/>
        <v>Q244355 45</v>
      </c>
      <c r="B222" s="3" t="s">
        <v>102</v>
      </c>
      <c r="C222" s="139"/>
      <c r="D222" s="141"/>
      <c r="E222" s="87">
        <v>28575.49</v>
      </c>
      <c r="F222" s="88">
        <v>665.16</v>
      </c>
      <c r="G222" s="87">
        <v>54306.87</v>
      </c>
      <c r="H222" s="89">
        <v>46048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25066.22</v>
      </c>
    </row>
    <row r="223" spans="1:14" ht="15.75" thickBot="1">
      <c r="A223" s="11" t="str">
        <f t="shared" si="10"/>
        <v>Q244355 46</v>
      </c>
      <c r="B223" s="3" t="s">
        <v>102</v>
      </c>
      <c r="C223" s="138">
        <v>46</v>
      </c>
      <c r="D223" s="140">
        <v>25066.22</v>
      </c>
      <c r="E223" s="87">
        <v>28199.5</v>
      </c>
      <c r="F223" s="88" t="s">
        <v>98</v>
      </c>
      <c r="G223" s="87">
        <v>53265.72</v>
      </c>
      <c r="H223" s="89">
        <v>46069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25066.22</v>
      </c>
    </row>
    <row r="224" spans="1:14" ht="15.75" thickBot="1">
      <c r="A224" s="11" t="str">
        <f t="shared" si="10"/>
        <v>Q244355 46</v>
      </c>
      <c r="B224" s="3" t="s">
        <v>102</v>
      </c>
      <c r="C224" s="139"/>
      <c r="D224" s="141"/>
      <c r="E224" s="87">
        <v>28199.5</v>
      </c>
      <c r="F224" s="88">
        <v>660.49</v>
      </c>
      <c r="G224" s="87">
        <v>53926.21</v>
      </c>
      <c r="H224" s="89">
        <v>46079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25066.22</v>
      </c>
    </row>
    <row r="225" spans="1:14" ht="15.75" thickBot="1">
      <c r="A225" s="11" t="str">
        <f t="shared" si="10"/>
        <v>Q244355 47</v>
      </c>
      <c r="B225" s="3" t="s">
        <v>102</v>
      </c>
      <c r="C225" s="138">
        <v>47</v>
      </c>
      <c r="D225" s="140">
        <v>25066.22</v>
      </c>
      <c r="E225" s="87">
        <v>27823.51</v>
      </c>
      <c r="F225" s="88" t="s">
        <v>98</v>
      </c>
      <c r="G225" s="87">
        <v>52889.73</v>
      </c>
      <c r="H225" s="89">
        <v>46097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25066.22</v>
      </c>
    </row>
    <row r="226" spans="1:14" ht="15.75" thickBot="1">
      <c r="A226" s="11" t="str">
        <f t="shared" si="10"/>
        <v>Q244355 47</v>
      </c>
      <c r="B226" s="3" t="s">
        <v>102</v>
      </c>
      <c r="C226" s="139"/>
      <c r="D226" s="141"/>
      <c r="E226" s="87">
        <v>27823.51</v>
      </c>
      <c r="F226" s="88">
        <v>655.83</v>
      </c>
      <c r="G226" s="87">
        <v>53545.56</v>
      </c>
      <c r="H226" s="89">
        <v>46107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25066.22</v>
      </c>
    </row>
    <row r="227" spans="1:14" ht="15.75" thickBot="1">
      <c r="A227" s="11" t="str">
        <f t="shared" si="10"/>
        <v>Q244355 48</v>
      </c>
      <c r="B227" s="3" t="s">
        <v>102</v>
      </c>
      <c r="C227" s="138">
        <v>48</v>
      </c>
      <c r="D227" s="140">
        <v>25066.22</v>
      </c>
      <c r="E227" s="87">
        <v>27447.51</v>
      </c>
      <c r="F227" s="88" t="s">
        <v>98</v>
      </c>
      <c r="G227" s="87">
        <v>52513.73</v>
      </c>
      <c r="H227" s="89">
        <v>46128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25066.22</v>
      </c>
    </row>
    <row r="228" spans="1:14" ht="15.75" thickBot="1">
      <c r="A228" s="11" t="str">
        <f t="shared" si="10"/>
        <v>Q244355 48</v>
      </c>
      <c r="B228" s="3" t="s">
        <v>102</v>
      </c>
      <c r="C228" s="139"/>
      <c r="D228" s="141"/>
      <c r="E228" s="87">
        <v>27447.51</v>
      </c>
      <c r="F228" s="88">
        <v>651.16999999999996</v>
      </c>
      <c r="G228" s="87">
        <v>53164.9</v>
      </c>
      <c r="H228" s="89">
        <v>46138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25066.22</v>
      </c>
    </row>
    <row r="229" spans="1:14" ht="15.75" thickBot="1">
      <c r="A229" s="11" t="str">
        <f t="shared" si="10"/>
        <v>Q244355 49</v>
      </c>
      <c r="B229" s="3" t="s">
        <v>102</v>
      </c>
      <c r="C229" s="138">
        <v>49</v>
      </c>
      <c r="D229" s="140">
        <v>25066.22</v>
      </c>
      <c r="E229" s="87">
        <v>27071.52</v>
      </c>
      <c r="F229" s="88" t="s">
        <v>98</v>
      </c>
      <c r="G229" s="87">
        <v>52137.74</v>
      </c>
      <c r="H229" s="89">
        <v>46158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25066.22</v>
      </c>
    </row>
    <row r="230" spans="1:14" ht="15.75" thickBot="1">
      <c r="A230" s="11" t="str">
        <f t="shared" si="10"/>
        <v>Q244355 49</v>
      </c>
      <c r="B230" s="3" t="s">
        <v>102</v>
      </c>
      <c r="C230" s="139"/>
      <c r="D230" s="141"/>
      <c r="E230" s="87">
        <v>27071.52</v>
      </c>
      <c r="F230" s="88">
        <v>646.51</v>
      </c>
      <c r="G230" s="87">
        <v>52784.25</v>
      </c>
      <c r="H230" s="89">
        <v>46168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25066.22</v>
      </c>
    </row>
    <row r="231" spans="1:14" ht="15.75" thickBot="1">
      <c r="A231" s="11" t="str">
        <f t="shared" si="10"/>
        <v>Q244355 50</v>
      </c>
      <c r="B231" s="3" t="s">
        <v>102</v>
      </c>
      <c r="C231" s="138">
        <v>50</v>
      </c>
      <c r="D231" s="140">
        <v>25066.22</v>
      </c>
      <c r="E231" s="87">
        <v>26695.53</v>
      </c>
      <c r="F231" s="88" t="s">
        <v>98</v>
      </c>
      <c r="G231" s="87">
        <v>51761.75</v>
      </c>
      <c r="H231" s="89">
        <v>46189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25066.22</v>
      </c>
    </row>
    <row r="232" spans="1:14" ht="15.75" thickBot="1">
      <c r="A232" s="11" t="str">
        <f t="shared" si="10"/>
        <v>Q244355 50</v>
      </c>
      <c r="B232" s="3" t="s">
        <v>102</v>
      </c>
      <c r="C232" s="139"/>
      <c r="D232" s="141"/>
      <c r="E232" s="87">
        <v>26695.53</v>
      </c>
      <c r="F232" s="88">
        <v>641.85</v>
      </c>
      <c r="G232" s="87">
        <v>52403.6</v>
      </c>
      <c r="H232" s="89">
        <v>46199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25066.22</v>
      </c>
    </row>
    <row r="233" spans="1:14" ht="15.75" thickBot="1">
      <c r="A233" s="11" t="str">
        <f t="shared" si="10"/>
        <v>Q244355 51</v>
      </c>
      <c r="B233" s="3" t="s">
        <v>102</v>
      </c>
      <c r="C233" s="138">
        <v>51</v>
      </c>
      <c r="D233" s="140">
        <v>25066.22</v>
      </c>
      <c r="E233" s="87">
        <v>26319.53</v>
      </c>
      <c r="F233" s="88" t="s">
        <v>98</v>
      </c>
      <c r="G233" s="87">
        <v>51385.75</v>
      </c>
      <c r="H233" s="89">
        <v>46219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25066.22</v>
      </c>
    </row>
    <row r="234" spans="1:14" ht="15.75" thickBot="1">
      <c r="A234" s="11" t="str">
        <f t="shared" ref="A234:A297" si="13">B234&amp;" "&amp;IF(C234="",C233,C234)</f>
        <v>Q244355 51</v>
      </c>
      <c r="B234" s="3" t="s">
        <v>102</v>
      </c>
      <c r="C234" s="139"/>
      <c r="D234" s="141"/>
      <c r="E234" s="87">
        <v>26319.53</v>
      </c>
      <c r="F234" s="88">
        <v>637.17999999999995</v>
      </c>
      <c r="G234" s="87">
        <v>52022.93</v>
      </c>
      <c r="H234" s="89">
        <v>46229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25066.22</v>
      </c>
    </row>
    <row r="235" spans="1:14" ht="15.75" thickBot="1">
      <c r="A235" s="11" t="str">
        <f t="shared" si="13"/>
        <v>Q244355 52</v>
      </c>
      <c r="B235" s="3" t="s">
        <v>102</v>
      </c>
      <c r="C235" s="138">
        <v>52</v>
      </c>
      <c r="D235" s="140">
        <v>25066.22</v>
      </c>
      <c r="E235" s="87">
        <v>25943.54</v>
      </c>
      <c r="F235" s="88" t="s">
        <v>98</v>
      </c>
      <c r="G235" s="87">
        <v>51009.760000000002</v>
      </c>
      <c r="H235" s="89">
        <v>46250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25066.22</v>
      </c>
    </row>
    <row r="236" spans="1:14" ht="15.75" thickBot="1">
      <c r="A236" s="11" t="str">
        <f t="shared" si="13"/>
        <v>Q244355 52</v>
      </c>
      <c r="B236" s="3" t="s">
        <v>102</v>
      </c>
      <c r="C236" s="139"/>
      <c r="D236" s="141"/>
      <c r="E236" s="87">
        <v>25943.54</v>
      </c>
      <c r="F236" s="88">
        <v>632.52</v>
      </c>
      <c r="G236" s="87">
        <v>51642.28</v>
      </c>
      <c r="H236" s="89">
        <v>46260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25066.22</v>
      </c>
    </row>
    <row r="237" spans="1:14" ht="15.75" thickBot="1">
      <c r="A237" s="11" t="str">
        <f t="shared" si="13"/>
        <v>Q244355 53</v>
      </c>
      <c r="B237" s="3" t="s">
        <v>102</v>
      </c>
      <c r="C237" s="138">
        <v>53</v>
      </c>
      <c r="D237" s="140">
        <v>25066.22</v>
      </c>
      <c r="E237" s="87">
        <v>25567.55</v>
      </c>
      <c r="F237" s="88" t="s">
        <v>98</v>
      </c>
      <c r="G237" s="87">
        <v>50633.77</v>
      </c>
      <c r="H237" s="89">
        <v>46281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25066.22</v>
      </c>
    </row>
    <row r="238" spans="1:14" ht="15.75" thickBot="1">
      <c r="A238" s="11" t="str">
        <f t="shared" si="13"/>
        <v>Q244355 53</v>
      </c>
      <c r="B238" s="3" t="s">
        <v>102</v>
      </c>
      <c r="C238" s="139"/>
      <c r="D238" s="141"/>
      <c r="E238" s="87">
        <v>25567.55</v>
      </c>
      <c r="F238" s="88">
        <v>627.86</v>
      </c>
      <c r="G238" s="87">
        <v>51261.63</v>
      </c>
      <c r="H238" s="89">
        <v>46291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25066.22</v>
      </c>
    </row>
    <row r="239" spans="1:14" ht="15.75" thickBot="1">
      <c r="A239" s="11" t="str">
        <f t="shared" si="13"/>
        <v>Q244355 54</v>
      </c>
      <c r="B239" s="3" t="s">
        <v>102</v>
      </c>
      <c r="C239" s="138">
        <v>54</v>
      </c>
      <c r="D239" s="140">
        <v>25066.22</v>
      </c>
      <c r="E239" s="87">
        <v>25191.55</v>
      </c>
      <c r="F239" s="88" t="s">
        <v>98</v>
      </c>
      <c r="G239" s="87">
        <v>50257.77</v>
      </c>
      <c r="H239" s="89">
        <v>46311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25066.22</v>
      </c>
    </row>
    <row r="240" spans="1:14" ht="15.75" thickBot="1">
      <c r="A240" s="11" t="str">
        <f t="shared" si="13"/>
        <v>Q244355 54</v>
      </c>
      <c r="B240" s="3" t="s">
        <v>102</v>
      </c>
      <c r="C240" s="139"/>
      <c r="D240" s="141"/>
      <c r="E240" s="87">
        <v>25191.55</v>
      </c>
      <c r="F240" s="88">
        <v>623.20000000000005</v>
      </c>
      <c r="G240" s="87">
        <v>50880.97</v>
      </c>
      <c r="H240" s="89">
        <v>46321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25066.22</v>
      </c>
    </row>
    <row r="241" spans="1:14" ht="15.75" thickBot="1">
      <c r="A241" s="11" t="str">
        <f t="shared" si="13"/>
        <v>Q244355 55</v>
      </c>
      <c r="B241" s="3" t="s">
        <v>102</v>
      </c>
      <c r="C241" s="138">
        <v>55</v>
      </c>
      <c r="D241" s="140">
        <v>25066.22</v>
      </c>
      <c r="E241" s="87">
        <v>24815.56</v>
      </c>
      <c r="F241" s="88" t="s">
        <v>98</v>
      </c>
      <c r="G241" s="87">
        <v>49881.78</v>
      </c>
      <c r="H241" s="89">
        <v>46342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25066.22</v>
      </c>
    </row>
    <row r="242" spans="1:14" ht="15.75" thickBot="1">
      <c r="A242" s="11" t="str">
        <f t="shared" si="13"/>
        <v>Q244355 55</v>
      </c>
      <c r="B242" s="3" t="s">
        <v>102</v>
      </c>
      <c r="C242" s="139"/>
      <c r="D242" s="141"/>
      <c r="E242" s="87">
        <v>24815.56</v>
      </c>
      <c r="F242" s="88">
        <v>618.53</v>
      </c>
      <c r="G242" s="87">
        <v>50500.31</v>
      </c>
      <c r="H242" s="89">
        <v>46352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25066.22</v>
      </c>
    </row>
    <row r="243" spans="1:14" ht="15.75" thickBot="1">
      <c r="A243" s="11" t="str">
        <f t="shared" si="13"/>
        <v>Q244355 56</v>
      </c>
      <c r="B243" s="3" t="s">
        <v>102</v>
      </c>
      <c r="C243" s="138">
        <v>56</v>
      </c>
      <c r="D243" s="140">
        <v>25066.22</v>
      </c>
      <c r="E243" s="87">
        <v>24439.57</v>
      </c>
      <c r="F243" s="88" t="s">
        <v>98</v>
      </c>
      <c r="G243" s="87">
        <v>49505.79</v>
      </c>
      <c r="H243" s="89">
        <v>46372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25066.22</v>
      </c>
    </row>
    <row r="244" spans="1:14" ht="15.75" thickBot="1">
      <c r="A244" s="11" t="str">
        <f t="shared" si="13"/>
        <v>Q244355 56</v>
      </c>
      <c r="B244" s="3" t="s">
        <v>102</v>
      </c>
      <c r="C244" s="139"/>
      <c r="D244" s="141"/>
      <c r="E244" s="87">
        <v>24439.57</v>
      </c>
      <c r="F244" s="88">
        <v>613.87</v>
      </c>
      <c r="G244" s="87">
        <v>50119.66</v>
      </c>
      <c r="H244" s="89">
        <v>46382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25066.22</v>
      </c>
    </row>
    <row r="245" spans="1:14" ht="15" customHeight="1" thickBot="1">
      <c r="A245" s="11" t="str">
        <f t="shared" si="13"/>
        <v>Q244355 57</v>
      </c>
      <c r="B245" s="3" t="s">
        <v>102</v>
      </c>
      <c r="C245" s="138">
        <v>57</v>
      </c>
      <c r="D245" s="140">
        <v>25066.22</v>
      </c>
      <c r="E245" s="87">
        <v>24063.57</v>
      </c>
      <c r="F245" s="88" t="s">
        <v>98</v>
      </c>
      <c r="G245" s="87">
        <v>49129.79</v>
      </c>
      <c r="H245" s="89">
        <v>46403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25066.22</v>
      </c>
    </row>
    <row r="246" spans="1:14" ht="15" customHeight="1" thickBot="1">
      <c r="A246" s="11" t="str">
        <f t="shared" si="13"/>
        <v>Q244355 57</v>
      </c>
      <c r="B246" s="3" t="s">
        <v>102</v>
      </c>
      <c r="C246" s="139"/>
      <c r="D246" s="141"/>
      <c r="E246" s="87">
        <v>24063.57</v>
      </c>
      <c r="F246" s="88">
        <v>609.21</v>
      </c>
      <c r="G246" s="87">
        <v>49739</v>
      </c>
      <c r="H246" s="89">
        <v>46413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25066.22</v>
      </c>
    </row>
    <row r="247" spans="1:14" ht="15" customHeight="1" thickBot="1">
      <c r="A247" s="11" t="str">
        <f t="shared" si="13"/>
        <v>Q244355 58</v>
      </c>
      <c r="B247" s="3" t="s">
        <v>102</v>
      </c>
      <c r="C247" s="138">
        <v>58</v>
      </c>
      <c r="D247" s="140">
        <v>25066.22</v>
      </c>
      <c r="E247" s="87">
        <v>23687.58</v>
      </c>
      <c r="F247" s="88" t="s">
        <v>98</v>
      </c>
      <c r="G247" s="87">
        <v>48753.8</v>
      </c>
      <c r="H247" s="89">
        <v>46434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25066.22</v>
      </c>
    </row>
    <row r="248" spans="1:14" ht="15" customHeight="1" thickBot="1">
      <c r="A248" s="11" t="str">
        <f t="shared" si="13"/>
        <v>Q244355 58</v>
      </c>
      <c r="B248" s="3" t="s">
        <v>102</v>
      </c>
      <c r="C248" s="139"/>
      <c r="D248" s="141"/>
      <c r="E248" s="87">
        <v>23687.58</v>
      </c>
      <c r="F248" s="88">
        <v>604.54999999999995</v>
      </c>
      <c r="G248" s="87">
        <v>49358.35</v>
      </c>
      <c r="H248" s="89">
        <v>46444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25066.22</v>
      </c>
    </row>
    <row r="249" spans="1:14" ht="15" customHeight="1" thickBot="1">
      <c r="A249" s="11" t="str">
        <f t="shared" si="13"/>
        <v>Q244355 59</v>
      </c>
      <c r="B249" s="3" t="s">
        <v>102</v>
      </c>
      <c r="C249" s="138">
        <v>59</v>
      </c>
      <c r="D249" s="140">
        <v>25066.22</v>
      </c>
      <c r="E249" s="87">
        <v>23311.59</v>
      </c>
      <c r="F249" s="88" t="s">
        <v>98</v>
      </c>
      <c r="G249" s="87">
        <v>48377.81</v>
      </c>
      <c r="H249" s="89">
        <v>46462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25066.22</v>
      </c>
    </row>
    <row r="250" spans="1:14" ht="15" customHeight="1" thickBot="1">
      <c r="A250" s="11" t="str">
        <f t="shared" si="13"/>
        <v>Q244355 59</v>
      </c>
      <c r="B250" s="3" t="s">
        <v>102</v>
      </c>
      <c r="C250" s="139"/>
      <c r="D250" s="141"/>
      <c r="E250" s="87">
        <v>23311.59</v>
      </c>
      <c r="F250" s="88">
        <v>599.88</v>
      </c>
      <c r="G250" s="87">
        <v>48977.69</v>
      </c>
      <c r="H250" s="89">
        <v>46472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25066.22</v>
      </c>
    </row>
    <row r="251" spans="1:14" ht="15" customHeight="1" thickBot="1">
      <c r="A251" s="11" t="str">
        <f t="shared" si="13"/>
        <v>Q244355 60</v>
      </c>
      <c r="B251" s="3" t="s">
        <v>102</v>
      </c>
      <c r="C251" s="138">
        <v>60</v>
      </c>
      <c r="D251" s="140">
        <v>25066.22</v>
      </c>
      <c r="E251" s="87">
        <v>22935.59</v>
      </c>
      <c r="F251" s="88" t="s">
        <v>98</v>
      </c>
      <c r="G251" s="87">
        <v>48001.81</v>
      </c>
      <c r="H251" s="89">
        <v>46493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25066.22</v>
      </c>
    </row>
    <row r="252" spans="1:14" ht="15" customHeight="1" thickBot="1">
      <c r="A252" s="11" t="str">
        <f t="shared" si="13"/>
        <v>Q244355 60</v>
      </c>
      <c r="B252" s="3" t="s">
        <v>102</v>
      </c>
      <c r="C252" s="139"/>
      <c r="D252" s="141"/>
      <c r="E252" s="87">
        <v>22935.59</v>
      </c>
      <c r="F252" s="88">
        <v>595.22</v>
      </c>
      <c r="G252" s="87">
        <v>48597.03</v>
      </c>
      <c r="H252" s="89">
        <v>46503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25066.22</v>
      </c>
    </row>
    <row r="253" spans="1:14" ht="15" customHeight="1" thickBot="1">
      <c r="A253" s="11" t="str">
        <f t="shared" si="13"/>
        <v>Q244355 61</v>
      </c>
      <c r="B253" s="3" t="s">
        <v>102</v>
      </c>
      <c r="C253" s="138">
        <v>61</v>
      </c>
      <c r="D253" s="140">
        <v>25066.22</v>
      </c>
      <c r="E253" s="87">
        <v>22559.599999999999</v>
      </c>
      <c r="F253" s="88" t="s">
        <v>98</v>
      </c>
      <c r="G253" s="87">
        <v>47625.82</v>
      </c>
      <c r="H253" s="89">
        <v>46523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25066.22</v>
      </c>
    </row>
    <row r="254" spans="1:14" ht="15" customHeight="1" thickBot="1">
      <c r="A254" s="11" t="str">
        <f t="shared" si="13"/>
        <v>Q244355 61</v>
      </c>
      <c r="B254" s="3" t="s">
        <v>102</v>
      </c>
      <c r="C254" s="139"/>
      <c r="D254" s="141"/>
      <c r="E254" s="87">
        <v>22559.599999999999</v>
      </c>
      <c r="F254" s="88">
        <v>590.55999999999995</v>
      </c>
      <c r="G254" s="87">
        <v>48216.38</v>
      </c>
      <c r="H254" s="89">
        <v>46533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25066.22</v>
      </c>
    </row>
    <row r="255" spans="1:14" ht="15" customHeight="1" thickBot="1">
      <c r="A255" s="11" t="str">
        <f t="shared" si="13"/>
        <v>Q244355 62</v>
      </c>
      <c r="B255" s="3" t="s">
        <v>102</v>
      </c>
      <c r="C255" s="138">
        <v>62</v>
      </c>
      <c r="D255" s="140">
        <v>25066.22</v>
      </c>
      <c r="E255" s="87">
        <v>22183.61</v>
      </c>
      <c r="F255" s="88" t="s">
        <v>98</v>
      </c>
      <c r="G255" s="87">
        <v>47249.83</v>
      </c>
      <c r="H255" s="89">
        <v>46554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25066.22</v>
      </c>
    </row>
    <row r="256" spans="1:14" ht="15" customHeight="1" thickBot="1">
      <c r="A256" s="11" t="str">
        <f t="shared" si="13"/>
        <v>Q244355 62</v>
      </c>
      <c r="B256" s="3" t="s">
        <v>102</v>
      </c>
      <c r="C256" s="139"/>
      <c r="D256" s="141"/>
      <c r="E256" s="87">
        <v>22183.61</v>
      </c>
      <c r="F256" s="88">
        <v>585.9</v>
      </c>
      <c r="G256" s="87">
        <v>47835.73</v>
      </c>
      <c r="H256" s="89">
        <v>46564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25066.22</v>
      </c>
    </row>
    <row r="257" spans="1:14" ht="15" customHeight="1" thickBot="1">
      <c r="A257" s="11" t="str">
        <f t="shared" si="13"/>
        <v>Q244355 63</v>
      </c>
      <c r="B257" s="3" t="s">
        <v>102</v>
      </c>
      <c r="C257" s="138">
        <v>63</v>
      </c>
      <c r="D257" s="140">
        <v>25066.22</v>
      </c>
      <c r="E257" s="87">
        <v>21807.61</v>
      </c>
      <c r="F257" s="88" t="s">
        <v>98</v>
      </c>
      <c r="G257" s="87">
        <v>46873.83</v>
      </c>
      <c r="H257" s="89">
        <v>46584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25066.22</v>
      </c>
    </row>
    <row r="258" spans="1:14" ht="15" customHeight="1" thickBot="1">
      <c r="A258" s="11" t="str">
        <f t="shared" si="13"/>
        <v>Q244355 63</v>
      </c>
      <c r="B258" s="3" t="s">
        <v>102</v>
      </c>
      <c r="C258" s="139"/>
      <c r="D258" s="141"/>
      <c r="E258" s="87">
        <v>21807.61</v>
      </c>
      <c r="F258" s="88">
        <v>581.24</v>
      </c>
      <c r="G258" s="87">
        <v>47455.07</v>
      </c>
      <c r="H258" s="89">
        <v>46594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25066.22</v>
      </c>
    </row>
    <row r="259" spans="1:14" ht="15" customHeight="1" thickBot="1">
      <c r="A259" s="11" t="str">
        <f t="shared" si="13"/>
        <v>Q244355 64</v>
      </c>
      <c r="B259" s="3" t="s">
        <v>102</v>
      </c>
      <c r="C259" s="138">
        <v>64</v>
      </c>
      <c r="D259" s="140">
        <v>25066.22</v>
      </c>
      <c r="E259" s="87">
        <v>21431.62</v>
      </c>
      <c r="F259" s="88" t="s">
        <v>98</v>
      </c>
      <c r="G259" s="87">
        <v>46497.84</v>
      </c>
      <c r="H259" s="89">
        <v>46615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25066.22</v>
      </c>
    </row>
    <row r="260" spans="1:14" ht="15" customHeight="1" thickBot="1">
      <c r="A260" s="11" t="str">
        <f t="shared" si="13"/>
        <v>Q244355 64</v>
      </c>
      <c r="B260" s="3" t="s">
        <v>102</v>
      </c>
      <c r="C260" s="139"/>
      <c r="D260" s="141"/>
      <c r="E260" s="87">
        <v>21431.62</v>
      </c>
      <c r="F260" s="88">
        <v>576.57000000000005</v>
      </c>
      <c r="G260" s="87">
        <v>47074.41</v>
      </c>
      <c r="H260" s="89">
        <v>46625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25066.22</v>
      </c>
    </row>
    <row r="261" spans="1:14" ht="15" customHeight="1" thickBot="1">
      <c r="A261" s="11" t="str">
        <f t="shared" si="13"/>
        <v>Q244355 65</v>
      </c>
      <c r="B261" s="3" t="s">
        <v>102</v>
      </c>
      <c r="C261" s="138">
        <v>65</v>
      </c>
      <c r="D261" s="140">
        <v>25066.22</v>
      </c>
      <c r="E261" s="87">
        <v>21055.63</v>
      </c>
      <c r="F261" s="88" t="s">
        <v>98</v>
      </c>
      <c r="G261" s="87">
        <v>46121.85</v>
      </c>
      <c r="H261" s="89">
        <v>46646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25066.22</v>
      </c>
    </row>
    <row r="262" spans="1:14" ht="15" customHeight="1" thickBot="1">
      <c r="A262" s="11" t="str">
        <f t="shared" si="13"/>
        <v>Q244355 65</v>
      </c>
      <c r="B262" s="3" t="s">
        <v>102</v>
      </c>
      <c r="C262" s="139"/>
      <c r="D262" s="141"/>
      <c r="E262" s="87">
        <v>21055.63</v>
      </c>
      <c r="F262" s="88">
        <v>571.91</v>
      </c>
      <c r="G262" s="87">
        <v>46693.760000000002</v>
      </c>
      <c r="H262" s="89">
        <v>46656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25066.22</v>
      </c>
    </row>
    <row r="263" spans="1:14" ht="15" customHeight="1" thickBot="1">
      <c r="A263" s="11" t="str">
        <f t="shared" si="13"/>
        <v>Q244355 66</v>
      </c>
      <c r="B263" s="3" t="s">
        <v>102</v>
      </c>
      <c r="C263" s="138">
        <v>66</v>
      </c>
      <c r="D263" s="140">
        <v>25066.22</v>
      </c>
      <c r="E263" s="87">
        <v>20679.63</v>
      </c>
      <c r="F263" s="88" t="s">
        <v>98</v>
      </c>
      <c r="G263" s="87">
        <v>45745.85</v>
      </c>
      <c r="H263" s="89">
        <v>46676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25066.22</v>
      </c>
    </row>
    <row r="264" spans="1:14" ht="15" customHeight="1" thickBot="1">
      <c r="A264" s="11" t="str">
        <f t="shared" si="13"/>
        <v>Q244355 66</v>
      </c>
      <c r="B264" s="3" t="s">
        <v>102</v>
      </c>
      <c r="C264" s="139"/>
      <c r="D264" s="141"/>
      <c r="E264" s="87">
        <v>20679.63</v>
      </c>
      <c r="F264" s="88">
        <v>567.25</v>
      </c>
      <c r="G264" s="87">
        <v>46313.1</v>
      </c>
      <c r="H264" s="89">
        <v>46686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25066.22</v>
      </c>
    </row>
    <row r="265" spans="1:14" ht="15" customHeight="1" thickBot="1">
      <c r="A265" s="11" t="str">
        <f t="shared" si="13"/>
        <v>Q244355 67</v>
      </c>
      <c r="B265" s="3" t="s">
        <v>102</v>
      </c>
      <c r="C265" s="138">
        <v>67</v>
      </c>
      <c r="D265" s="140">
        <v>25066.22</v>
      </c>
      <c r="E265" s="87">
        <v>20303.64</v>
      </c>
      <c r="F265" s="88" t="s">
        <v>98</v>
      </c>
      <c r="G265" s="87">
        <v>45369.86</v>
      </c>
      <c r="H265" s="89">
        <v>46707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25066.22</v>
      </c>
    </row>
    <row r="266" spans="1:14" ht="15" customHeight="1" thickBot="1">
      <c r="A266" s="11" t="str">
        <f t="shared" si="13"/>
        <v>Q244355 67</v>
      </c>
      <c r="B266" s="3" t="s">
        <v>102</v>
      </c>
      <c r="C266" s="139"/>
      <c r="D266" s="141"/>
      <c r="E266" s="87">
        <v>20303.64</v>
      </c>
      <c r="F266" s="88">
        <v>562.59</v>
      </c>
      <c r="G266" s="87">
        <v>45932.45</v>
      </c>
      <c r="H266" s="89">
        <v>46717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25066.22</v>
      </c>
    </row>
    <row r="267" spans="1:14" ht="15" customHeight="1" thickBot="1">
      <c r="A267" s="11" t="str">
        <f t="shared" si="13"/>
        <v>Q244355 68</v>
      </c>
      <c r="B267" s="3" t="s">
        <v>102</v>
      </c>
      <c r="C267" s="138">
        <v>68</v>
      </c>
      <c r="D267" s="140">
        <v>25066.22</v>
      </c>
      <c r="E267" s="87">
        <v>19927.650000000001</v>
      </c>
      <c r="F267" s="88" t="s">
        <v>98</v>
      </c>
      <c r="G267" s="87">
        <v>44993.87</v>
      </c>
      <c r="H267" s="89">
        <v>46737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25066.22</v>
      </c>
    </row>
    <row r="268" spans="1:14" ht="15" customHeight="1" thickBot="1">
      <c r="A268" s="11" t="str">
        <f t="shared" si="13"/>
        <v>Q244355 68</v>
      </c>
      <c r="B268" s="3" t="s">
        <v>102</v>
      </c>
      <c r="C268" s="139"/>
      <c r="D268" s="141"/>
      <c r="E268" s="87">
        <v>19927.650000000001</v>
      </c>
      <c r="F268" s="88">
        <v>557.91999999999996</v>
      </c>
      <c r="G268" s="87">
        <v>45551.79</v>
      </c>
      <c r="H268" s="89">
        <v>46747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25066.22</v>
      </c>
    </row>
    <row r="269" spans="1:14" ht="15" customHeight="1" thickBot="1">
      <c r="A269" s="11" t="str">
        <f t="shared" si="13"/>
        <v>Q244355 69</v>
      </c>
      <c r="B269" s="3" t="s">
        <v>102</v>
      </c>
      <c r="C269" s="138">
        <v>69</v>
      </c>
      <c r="D269" s="140">
        <v>25066.22</v>
      </c>
      <c r="E269" s="87">
        <v>19551.650000000001</v>
      </c>
      <c r="F269" s="88" t="s">
        <v>98</v>
      </c>
      <c r="G269" s="87">
        <v>44617.87</v>
      </c>
      <c r="H269" s="89">
        <v>46768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25066.22</v>
      </c>
    </row>
    <row r="270" spans="1:14" ht="15" customHeight="1" thickBot="1">
      <c r="A270" s="11" t="str">
        <f t="shared" si="13"/>
        <v>Q244355 69</v>
      </c>
      <c r="B270" s="3" t="s">
        <v>102</v>
      </c>
      <c r="C270" s="139"/>
      <c r="D270" s="141"/>
      <c r="E270" s="87">
        <v>19551.650000000001</v>
      </c>
      <c r="F270" s="88">
        <v>553.26</v>
      </c>
      <c r="G270" s="87">
        <v>45171.13</v>
      </c>
      <c r="H270" s="89">
        <v>46778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25066.22</v>
      </c>
    </row>
    <row r="271" spans="1:14" ht="15" customHeight="1" thickBot="1">
      <c r="A271" s="11" t="str">
        <f t="shared" si="13"/>
        <v>Q244355 70</v>
      </c>
      <c r="B271" s="3" t="s">
        <v>102</v>
      </c>
      <c r="C271" s="138">
        <v>70</v>
      </c>
      <c r="D271" s="140">
        <v>25066.22</v>
      </c>
      <c r="E271" s="87">
        <v>19175.66</v>
      </c>
      <c r="F271" s="88" t="s">
        <v>98</v>
      </c>
      <c r="G271" s="87">
        <v>44241.88</v>
      </c>
      <c r="H271" s="89">
        <v>46799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25066.22</v>
      </c>
    </row>
    <row r="272" spans="1:14" ht="15" customHeight="1" thickBot="1">
      <c r="A272" s="11" t="str">
        <f t="shared" si="13"/>
        <v>Q244355 70</v>
      </c>
      <c r="B272" s="3" t="s">
        <v>102</v>
      </c>
      <c r="C272" s="139"/>
      <c r="D272" s="141"/>
      <c r="E272" s="87">
        <v>19175.66</v>
      </c>
      <c r="F272" s="88">
        <v>548.6</v>
      </c>
      <c r="G272" s="87">
        <v>44790.48</v>
      </c>
      <c r="H272" s="89">
        <v>46809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25066.22</v>
      </c>
    </row>
    <row r="273" spans="1:14" ht="15" customHeight="1" thickBot="1">
      <c r="A273" s="11" t="str">
        <f t="shared" si="13"/>
        <v>Q244355 71</v>
      </c>
      <c r="B273" s="3" t="s">
        <v>102</v>
      </c>
      <c r="C273" s="138">
        <v>71</v>
      </c>
      <c r="D273" s="140">
        <v>25066.22</v>
      </c>
      <c r="E273" s="87">
        <v>18799.669999999998</v>
      </c>
      <c r="F273" s="88" t="s">
        <v>98</v>
      </c>
      <c r="G273" s="87">
        <v>43865.89</v>
      </c>
      <c r="H273" s="89">
        <v>46828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25066.22</v>
      </c>
    </row>
    <row r="274" spans="1:14" ht="15" customHeight="1" thickBot="1">
      <c r="A274" s="11" t="str">
        <f t="shared" si="13"/>
        <v>Q244355 71</v>
      </c>
      <c r="B274" s="3" t="s">
        <v>102</v>
      </c>
      <c r="C274" s="139"/>
      <c r="D274" s="141"/>
      <c r="E274" s="87">
        <v>18799.669999999998</v>
      </c>
      <c r="F274" s="88">
        <v>543.94000000000005</v>
      </c>
      <c r="G274" s="87">
        <v>44409.83</v>
      </c>
      <c r="H274" s="89">
        <v>46838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25066.22</v>
      </c>
    </row>
    <row r="275" spans="1:14" ht="15" customHeight="1" thickBot="1">
      <c r="A275" s="11" t="str">
        <f t="shared" si="13"/>
        <v>Q244355 72</v>
      </c>
      <c r="B275" s="3" t="s">
        <v>102</v>
      </c>
      <c r="C275" s="138">
        <v>72</v>
      </c>
      <c r="D275" s="140">
        <v>25066.22</v>
      </c>
      <c r="E275" s="87">
        <v>18423.669999999998</v>
      </c>
      <c r="F275" s="88" t="s">
        <v>98</v>
      </c>
      <c r="G275" s="87">
        <v>43489.89</v>
      </c>
      <c r="H275" s="89">
        <v>46859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25066.22</v>
      </c>
    </row>
    <row r="276" spans="1:14" ht="15" customHeight="1" thickBot="1">
      <c r="A276" s="11" t="str">
        <f t="shared" si="13"/>
        <v>Q244355 72</v>
      </c>
      <c r="B276" s="3" t="s">
        <v>102</v>
      </c>
      <c r="C276" s="139"/>
      <c r="D276" s="141"/>
      <c r="E276" s="87">
        <v>18423.669999999998</v>
      </c>
      <c r="F276" s="88">
        <v>539.27</v>
      </c>
      <c r="G276" s="87">
        <v>44029.16</v>
      </c>
      <c r="H276" s="89">
        <v>46869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25066.22</v>
      </c>
    </row>
    <row r="277" spans="1:14" ht="15" customHeight="1" thickBot="1">
      <c r="A277" s="11" t="str">
        <f t="shared" si="13"/>
        <v>Q244355 73</v>
      </c>
      <c r="B277" s="3" t="s">
        <v>102</v>
      </c>
      <c r="C277" s="138">
        <v>73</v>
      </c>
      <c r="D277" s="140">
        <v>25066.22</v>
      </c>
      <c r="E277" s="87">
        <v>18047.68</v>
      </c>
      <c r="F277" s="88" t="s">
        <v>98</v>
      </c>
      <c r="G277" s="87">
        <v>43113.9</v>
      </c>
      <c r="H277" s="89">
        <v>46889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25066.22</v>
      </c>
    </row>
    <row r="278" spans="1:14" ht="15" customHeight="1" thickBot="1">
      <c r="A278" s="11" t="str">
        <f t="shared" si="13"/>
        <v>Q244355 73</v>
      </c>
      <c r="B278" s="3" t="s">
        <v>102</v>
      </c>
      <c r="C278" s="139"/>
      <c r="D278" s="141"/>
      <c r="E278" s="87">
        <v>18047.68</v>
      </c>
      <c r="F278" s="88">
        <v>534.61</v>
      </c>
      <c r="G278" s="87">
        <v>43648.51</v>
      </c>
      <c r="H278" s="89">
        <v>46899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25066.22</v>
      </c>
    </row>
    <row r="279" spans="1:14" ht="15" customHeight="1" thickBot="1">
      <c r="A279" s="11" t="str">
        <f t="shared" si="13"/>
        <v>Q244355 74</v>
      </c>
      <c r="B279" s="3" t="s">
        <v>102</v>
      </c>
      <c r="C279" s="138">
        <v>74</v>
      </c>
      <c r="D279" s="140">
        <v>25066.22</v>
      </c>
      <c r="E279" s="87">
        <v>17671.689999999999</v>
      </c>
      <c r="F279" s="88" t="s">
        <v>98</v>
      </c>
      <c r="G279" s="87">
        <v>42737.91</v>
      </c>
      <c r="H279" s="89">
        <v>46920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25066.22</v>
      </c>
    </row>
    <row r="280" spans="1:14" ht="15" customHeight="1" thickBot="1">
      <c r="A280" s="11" t="str">
        <f t="shared" si="13"/>
        <v>Q244355 74</v>
      </c>
      <c r="B280" s="3" t="s">
        <v>102</v>
      </c>
      <c r="C280" s="139"/>
      <c r="D280" s="141"/>
      <c r="E280" s="87">
        <v>17671.689999999999</v>
      </c>
      <c r="F280" s="88">
        <v>529.95000000000005</v>
      </c>
      <c r="G280" s="87">
        <v>43267.86</v>
      </c>
      <c r="H280" s="89">
        <v>46930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25066.22</v>
      </c>
    </row>
    <row r="281" spans="1:14" ht="15" customHeight="1" thickBot="1">
      <c r="A281" s="11" t="str">
        <f t="shared" si="13"/>
        <v>Q244355 75</v>
      </c>
      <c r="B281" s="3" t="s">
        <v>102</v>
      </c>
      <c r="C281" s="138">
        <v>75</v>
      </c>
      <c r="D281" s="140">
        <v>25066.22</v>
      </c>
      <c r="E281" s="87">
        <v>17295.689999999999</v>
      </c>
      <c r="F281" s="88" t="s">
        <v>98</v>
      </c>
      <c r="G281" s="87">
        <v>42361.91</v>
      </c>
      <c r="H281" s="89">
        <v>46950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25066.22</v>
      </c>
    </row>
    <row r="282" spans="1:14" ht="15" customHeight="1" thickBot="1">
      <c r="A282" s="11" t="str">
        <f t="shared" si="13"/>
        <v>Q244355 75</v>
      </c>
      <c r="B282" s="3" t="s">
        <v>102</v>
      </c>
      <c r="C282" s="139"/>
      <c r="D282" s="141"/>
      <c r="E282" s="87">
        <v>17295.689999999999</v>
      </c>
      <c r="F282" s="88">
        <v>525.29</v>
      </c>
      <c r="G282" s="87">
        <v>42887.199999999997</v>
      </c>
      <c r="H282" s="89">
        <v>46960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25066.22</v>
      </c>
    </row>
    <row r="283" spans="1:14" ht="15" customHeight="1" thickBot="1">
      <c r="A283" s="11" t="str">
        <f t="shared" si="13"/>
        <v>Q244355 76</v>
      </c>
      <c r="B283" s="3" t="s">
        <v>102</v>
      </c>
      <c r="C283" s="138">
        <v>76</v>
      </c>
      <c r="D283" s="140">
        <v>25066.22</v>
      </c>
      <c r="E283" s="87">
        <v>16919.7</v>
      </c>
      <c r="F283" s="88" t="s">
        <v>98</v>
      </c>
      <c r="G283" s="87">
        <v>41985.919999999998</v>
      </c>
      <c r="H283" s="89">
        <v>46981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25066.22</v>
      </c>
    </row>
    <row r="284" spans="1:14" ht="15" customHeight="1" thickBot="1">
      <c r="A284" s="11" t="str">
        <f t="shared" si="13"/>
        <v>Q244355 76</v>
      </c>
      <c r="B284" s="3" t="s">
        <v>102</v>
      </c>
      <c r="C284" s="139"/>
      <c r="D284" s="141"/>
      <c r="E284" s="87">
        <v>16919.7</v>
      </c>
      <c r="F284" s="88">
        <v>520.63</v>
      </c>
      <c r="G284" s="87">
        <v>42506.55</v>
      </c>
      <c r="H284" s="89">
        <v>46991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25066.22</v>
      </c>
    </row>
    <row r="285" spans="1:14" ht="15" customHeight="1" thickBot="1">
      <c r="A285" s="11" t="str">
        <f t="shared" si="13"/>
        <v>Q244355 77</v>
      </c>
      <c r="B285" s="3" t="s">
        <v>102</v>
      </c>
      <c r="C285" s="138">
        <v>77</v>
      </c>
      <c r="D285" s="140">
        <v>25066.22</v>
      </c>
      <c r="E285" s="87">
        <v>16543.71</v>
      </c>
      <c r="F285" s="88" t="s">
        <v>98</v>
      </c>
      <c r="G285" s="87">
        <v>41609.93</v>
      </c>
      <c r="H285" s="89">
        <v>47012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25066.22</v>
      </c>
    </row>
    <row r="286" spans="1:14" ht="15" customHeight="1" thickBot="1">
      <c r="A286" s="11" t="str">
        <f t="shared" si="13"/>
        <v>Q244355 77</v>
      </c>
      <c r="B286" s="3" t="s">
        <v>102</v>
      </c>
      <c r="C286" s="139"/>
      <c r="D286" s="141"/>
      <c r="E286" s="87">
        <v>16543.71</v>
      </c>
      <c r="F286" s="88">
        <v>515.96</v>
      </c>
      <c r="G286" s="87">
        <v>42125.89</v>
      </c>
      <c r="H286" s="89">
        <v>47022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25066.22</v>
      </c>
    </row>
    <row r="287" spans="1:14" ht="15" customHeight="1" thickBot="1">
      <c r="A287" s="11" t="str">
        <f t="shared" si="13"/>
        <v>Q244355 78</v>
      </c>
      <c r="B287" s="3" t="s">
        <v>102</v>
      </c>
      <c r="C287" s="138">
        <v>78</v>
      </c>
      <c r="D287" s="140">
        <v>25066.22</v>
      </c>
      <c r="E287" s="87">
        <v>16167.71</v>
      </c>
      <c r="F287" s="88" t="s">
        <v>98</v>
      </c>
      <c r="G287" s="87">
        <v>41233.93</v>
      </c>
      <c r="H287" s="89">
        <v>47042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25066.22</v>
      </c>
    </row>
    <row r="288" spans="1:14" ht="15" customHeight="1" thickBot="1">
      <c r="A288" s="11" t="str">
        <f t="shared" si="13"/>
        <v>Q244355 78</v>
      </c>
      <c r="B288" s="3" t="s">
        <v>102</v>
      </c>
      <c r="C288" s="139"/>
      <c r="D288" s="141"/>
      <c r="E288" s="87">
        <v>16167.71</v>
      </c>
      <c r="F288" s="88">
        <v>511.3</v>
      </c>
      <c r="G288" s="87">
        <v>41745.230000000003</v>
      </c>
      <c r="H288" s="89">
        <v>47052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25066.22</v>
      </c>
    </row>
    <row r="289" spans="1:14" ht="15" customHeight="1" thickBot="1">
      <c r="A289" s="11" t="str">
        <f t="shared" si="13"/>
        <v>Q244355 79</v>
      </c>
      <c r="B289" s="3" t="s">
        <v>102</v>
      </c>
      <c r="C289" s="138">
        <v>79</v>
      </c>
      <c r="D289" s="140">
        <v>25066.22</v>
      </c>
      <c r="E289" s="87">
        <v>15791.72</v>
      </c>
      <c r="F289" s="88" t="s">
        <v>98</v>
      </c>
      <c r="G289" s="87">
        <v>40857.94</v>
      </c>
      <c r="H289" s="89">
        <v>47073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25066.22</v>
      </c>
    </row>
    <row r="290" spans="1:14" ht="15" customHeight="1" thickBot="1">
      <c r="A290" s="11" t="str">
        <f t="shared" si="13"/>
        <v>Q244355 79</v>
      </c>
      <c r="B290" s="3" t="s">
        <v>102</v>
      </c>
      <c r="C290" s="139"/>
      <c r="D290" s="141"/>
      <c r="E290" s="87">
        <v>15791.72</v>
      </c>
      <c r="F290" s="88">
        <v>506.64</v>
      </c>
      <c r="G290" s="87">
        <v>41364.58</v>
      </c>
      <c r="H290" s="89">
        <v>47083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25066.22</v>
      </c>
    </row>
    <row r="291" spans="1:14" ht="15" customHeight="1" thickBot="1">
      <c r="A291" s="11" t="str">
        <f t="shared" si="13"/>
        <v>Q244355 80</v>
      </c>
      <c r="B291" s="3" t="s">
        <v>102</v>
      </c>
      <c r="C291" s="138">
        <v>80</v>
      </c>
      <c r="D291" s="140">
        <v>25066.22</v>
      </c>
      <c r="E291" s="87">
        <v>15415.73</v>
      </c>
      <c r="F291" s="88" t="s">
        <v>98</v>
      </c>
      <c r="G291" s="87">
        <v>40481.949999999997</v>
      </c>
      <c r="H291" s="89">
        <v>47103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25066.22</v>
      </c>
    </row>
    <row r="292" spans="1:14" ht="15" customHeight="1" thickBot="1">
      <c r="A292" s="11" t="str">
        <f t="shared" si="13"/>
        <v>Q244355 80</v>
      </c>
      <c r="B292" s="3" t="s">
        <v>102</v>
      </c>
      <c r="C292" s="139"/>
      <c r="D292" s="141"/>
      <c r="E292" s="87">
        <v>15415.73</v>
      </c>
      <c r="F292" s="88">
        <v>501.98</v>
      </c>
      <c r="G292" s="87">
        <v>40983.93</v>
      </c>
      <c r="H292" s="89">
        <v>47113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25066.22</v>
      </c>
    </row>
    <row r="293" spans="1:14" ht="15" customHeight="1" thickBot="1">
      <c r="A293" s="11" t="str">
        <f t="shared" si="13"/>
        <v>Q244355 81</v>
      </c>
      <c r="B293" s="3" t="s">
        <v>102</v>
      </c>
      <c r="C293" s="138">
        <v>81</v>
      </c>
      <c r="D293" s="140">
        <v>25066.22</v>
      </c>
      <c r="E293" s="87">
        <v>15039.73</v>
      </c>
      <c r="F293" s="88" t="s">
        <v>98</v>
      </c>
      <c r="G293" s="87">
        <v>40105.949999999997</v>
      </c>
      <c r="H293" s="89">
        <v>47134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25066.22</v>
      </c>
    </row>
    <row r="294" spans="1:14" ht="15" customHeight="1" thickBot="1">
      <c r="A294" s="11" t="str">
        <f t="shared" si="13"/>
        <v>Q244355 81</v>
      </c>
      <c r="B294" s="3" t="s">
        <v>102</v>
      </c>
      <c r="C294" s="139"/>
      <c r="D294" s="141"/>
      <c r="E294" s="87">
        <v>15039.73</v>
      </c>
      <c r="F294" s="88">
        <v>497.31</v>
      </c>
      <c r="G294" s="87">
        <v>40603.26</v>
      </c>
      <c r="H294" s="89">
        <v>47144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25066.22</v>
      </c>
    </row>
    <row r="295" spans="1:14" ht="15" customHeight="1" thickBot="1">
      <c r="A295" s="11" t="str">
        <f t="shared" si="13"/>
        <v>Q244355 82</v>
      </c>
      <c r="B295" s="3" t="s">
        <v>102</v>
      </c>
      <c r="C295" s="138">
        <v>82</v>
      </c>
      <c r="D295" s="140">
        <v>25066.22</v>
      </c>
      <c r="E295" s="87">
        <v>14663.74</v>
      </c>
      <c r="F295" s="88" t="s">
        <v>98</v>
      </c>
      <c r="G295" s="87">
        <v>39729.96</v>
      </c>
      <c r="H295" s="89">
        <v>47165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25066.22</v>
      </c>
    </row>
    <row r="296" spans="1:14" ht="15" customHeight="1" thickBot="1">
      <c r="A296" s="11" t="str">
        <f t="shared" si="13"/>
        <v>Q244355 82</v>
      </c>
      <c r="B296" s="3" t="s">
        <v>102</v>
      </c>
      <c r="C296" s="139"/>
      <c r="D296" s="141"/>
      <c r="E296" s="87">
        <v>14663.74</v>
      </c>
      <c r="F296" s="88">
        <v>492.65</v>
      </c>
      <c r="G296" s="87">
        <v>40222.61</v>
      </c>
      <c r="H296" s="89">
        <v>47175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25066.22</v>
      </c>
    </row>
    <row r="297" spans="1:14" ht="15" customHeight="1" thickBot="1">
      <c r="A297" s="11" t="str">
        <f t="shared" si="13"/>
        <v>Q244355 83</v>
      </c>
      <c r="B297" s="3" t="s">
        <v>102</v>
      </c>
      <c r="C297" s="138">
        <v>83</v>
      </c>
      <c r="D297" s="140">
        <v>25066.22</v>
      </c>
      <c r="E297" s="87">
        <v>14287.75</v>
      </c>
      <c r="F297" s="88" t="s">
        <v>98</v>
      </c>
      <c r="G297" s="87">
        <v>39353.97</v>
      </c>
      <c r="H297" s="89">
        <v>47193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25066.22</v>
      </c>
    </row>
    <row r="298" spans="1:14" ht="15" customHeight="1" thickBot="1">
      <c r="A298" s="11" t="str">
        <f t="shared" ref="A298:A361" si="16">B298&amp;" "&amp;IF(C298="",C297,C298)</f>
        <v>Q244355 83</v>
      </c>
      <c r="B298" s="3" t="s">
        <v>102</v>
      </c>
      <c r="C298" s="139"/>
      <c r="D298" s="141"/>
      <c r="E298" s="87">
        <v>14287.75</v>
      </c>
      <c r="F298" s="88">
        <v>487.99</v>
      </c>
      <c r="G298" s="87">
        <v>39841.96</v>
      </c>
      <c r="H298" s="89">
        <v>47203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25066.22</v>
      </c>
    </row>
    <row r="299" spans="1:14" ht="15" customHeight="1" thickBot="1">
      <c r="A299" s="11" t="str">
        <f t="shared" si="16"/>
        <v>Q244355 84</v>
      </c>
      <c r="B299" s="3" t="s">
        <v>102</v>
      </c>
      <c r="C299" s="138">
        <v>84</v>
      </c>
      <c r="D299" s="140">
        <v>25066.22</v>
      </c>
      <c r="E299" s="87">
        <v>13911.75</v>
      </c>
      <c r="F299" s="88" t="s">
        <v>98</v>
      </c>
      <c r="G299" s="87">
        <v>38977.97</v>
      </c>
      <c r="H299" s="89">
        <v>47224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25066.22</v>
      </c>
    </row>
    <row r="300" spans="1:14" ht="15" customHeight="1" thickBot="1">
      <c r="A300" s="11" t="str">
        <f t="shared" si="16"/>
        <v>Q244355 84</v>
      </c>
      <c r="B300" s="3" t="s">
        <v>102</v>
      </c>
      <c r="C300" s="139"/>
      <c r="D300" s="141"/>
      <c r="E300" s="87">
        <v>13911.75</v>
      </c>
      <c r="F300" s="88">
        <v>483.33</v>
      </c>
      <c r="G300" s="87">
        <v>39461.300000000003</v>
      </c>
      <c r="H300" s="89">
        <v>47234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25066.22</v>
      </c>
    </row>
    <row r="301" spans="1:14" ht="15" customHeight="1" thickBot="1">
      <c r="A301" s="11" t="str">
        <f t="shared" si="16"/>
        <v>Q244355 85</v>
      </c>
      <c r="B301" s="3" t="s">
        <v>102</v>
      </c>
      <c r="C301" s="138">
        <v>85</v>
      </c>
      <c r="D301" s="140">
        <v>25066.22</v>
      </c>
      <c r="E301" s="87">
        <v>13535.76</v>
      </c>
      <c r="F301" s="88" t="s">
        <v>98</v>
      </c>
      <c r="G301" s="87">
        <v>38601.980000000003</v>
      </c>
      <c r="H301" s="89">
        <v>47254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25066.22</v>
      </c>
    </row>
    <row r="302" spans="1:14" ht="15" customHeight="1" thickBot="1">
      <c r="A302" s="11" t="str">
        <f t="shared" si="16"/>
        <v>Q244355 85</v>
      </c>
      <c r="B302" s="3" t="s">
        <v>102</v>
      </c>
      <c r="C302" s="139"/>
      <c r="D302" s="141"/>
      <c r="E302" s="87">
        <v>13535.76</v>
      </c>
      <c r="F302" s="88">
        <v>478.66</v>
      </c>
      <c r="G302" s="87">
        <v>39080.639999999999</v>
      </c>
      <c r="H302" s="89">
        <v>47264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25066.22</v>
      </c>
    </row>
    <row r="303" spans="1:14" ht="15" customHeight="1" thickBot="1">
      <c r="A303" s="11" t="str">
        <f t="shared" si="16"/>
        <v>Q244355 86</v>
      </c>
      <c r="B303" s="3" t="s">
        <v>102</v>
      </c>
      <c r="C303" s="138">
        <v>86</v>
      </c>
      <c r="D303" s="140">
        <v>25066.22</v>
      </c>
      <c r="E303" s="87">
        <v>13159.77</v>
      </c>
      <c r="F303" s="88" t="s">
        <v>98</v>
      </c>
      <c r="G303" s="87">
        <v>38225.99</v>
      </c>
      <c r="H303" s="89">
        <v>47285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25066.22</v>
      </c>
    </row>
    <row r="304" spans="1:14" ht="15" customHeight="1" thickBot="1">
      <c r="A304" s="11" t="str">
        <f t="shared" si="16"/>
        <v>Q244355 86</v>
      </c>
      <c r="B304" s="3" t="s">
        <v>102</v>
      </c>
      <c r="C304" s="139"/>
      <c r="D304" s="141"/>
      <c r="E304" s="87">
        <v>13159.77</v>
      </c>
      <c r="F304" s="88">
        <v>474</v>
      </c>
      <c r="G304" s="87">
        <v>38699.99</v>
      </c>
      <c r="H304" s="89">
        <v>47295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25066.22</v>
      </c>
    </row>
    <row r="305" spans="1:14" ht="15" customHeight="1" thickBot="1">
      <c r="A305" s="11" t="str">
        <f t="shared" si="16"/>
        <v>Q244355 87</v>
      </c>
      <c r="B305" s="3" t="s">
        <v>102</v>
      </c>
      <c r="C305" s="138">
        <v>87</v>
      </c>
      <c r="D305" s="140">
        <v>25066.22</v>
      </c>
      <c r="E305" s="87">
        <v>12783.77</v>
      </c>
      <c r="F305" s="88" t="s">
        <v>98</v>
      </c>
      <c r="G305" s="87">
        <v>37849.99</v>
      </c>
      <c r="H305" s="89">
        <v>47315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25066.22</v>
      </c>
    </row>
    <row r="306" spans="1:14" ht="15" customHeight="1" thickBot="1">
      <c r="A306" s="11" t="str">
        <f t="shared" si="16"/>
        <v>Q244355 87</v>
      </c>
      <c r="B306" s="3" t="s">
        <v>102</v>
      </c>
      <c r="C306" s="139"/>
      <c r="D306" s="141"/>
      <c r="E306" s="87">
        <v>12783.77</v>
      </c>
      <c r="F306" s="88">
        <v>469.34</v>
      </c>
      <c r="G306" s="87">
        <v>38319.33</v>
      </c>
      <c r="H306" s="89">
        <v>47325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25066.22</v>
      </c>
    </row>
    <row r="307" spans="1:14" ht="15" customHeight="1" thickBot="1">
      <c r="A307" s="11" t="str">
        <f t="shared" si="16"/>
        <v>Q244355 88</v>
      </c>
      <c r="B307" s="3" t="s">
        <v>102</v>
      </c>
      <c r="C307" s="138">
        <v>88</v>
      </c>
      <c r="D307" s="140">
        <v>25066.22</v>
      </c>
      <c r="E307" s="87">
        <v>12407.78</v>
      </c>
      <c r="F307" s="88" t="s">
        <v>98</v>
      </c>
      <c r="G307" s="87">
        <v>37474</v>
      </c>
      <c r="H307" s="89">
        <v>47346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25066.22</v>
      </c>
    </row>
    <row r="308" spans="1:14" ht="15" customHeight="1" thickBot="1">
      <c r="A308" s="11" t="str">
        <f t="shared" si="16"/>
        <v>Q244355 88</v>
      </c>
      <c r="B308" s="3" t="s">
        <v>102</v>
      </c>
      <c r="C308" s="139"/>
      <c r="D308" s="141"/>
      <c r="E308" s="87">
        <v>12407.78</v>
      </c>
      <c r="F308" s="88">
        <v>464.68</v>
      </c>
      <c r="G308" s="87">
        <v>37938.68</v>
      </c>
      <c r="H308" s="89">
        <v>47356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25066.22</v>
      </c>
    </row>
    <row r="309" spans="1:14" ht="15" customHeight="1" thickBot="1">
      <c r="A309" s="11" t="str">
        <f t="shared" si="16"/>
        <v>Q244355 89</v>
      </c>
      <c r="B309" s="3" t="s">
        <v>102</v>
      </c>
      <c r="C309" s="138">
        <v>89</v>
      </c>
      <c r="D309" s="140">
        <v>25066.22</v>
      </c>
      <c r="E309" s="87">
        <v>12031.79</v>
      </c>
      <c r="F309" s="88" t="s">
        <v>98</v>
      </c>
      <c r="G309" s="87">
        <v>37098.01</v>
      </c>
      <c r="H309" s="89">
        <v>47377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25066.22</v>
      </c>
    </row>
    <row r="310" spans="1:14" ht="15" customHeight="1" thickBot="1">
      <c r="A310" s="11" t="str">
        <f t="shared" si="16"/>
        <v>Q244355 89</v>
      </c>
      <c r="B310" s="3" t="s">
        <v>102</v>
      </c>
      <c r="C310" s="139"/>
      <c r="D310" s="141"/>
      <c r="E310" s="87">
        <v>12031.79</v>
      </c>
      <c r="F310" s="88">
        <v>460.02</v>
      </c>
      <c r="G310" s="87">
        <v>37558.03</v>
      </c>
      <c r="H310" s="89">
        <v>47387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25066.22</v>
      </c>
    </row>
    <row r="311" spans="1:14" ht="15" customHeight="1" thickBot="1">
      <c r="A311" s="11" t="str">
        <f t="shared" si="16"/>
        <v>Q244355 90</v>
      </c>
      <c r="B311" s="3" t="s">
        <v>102</v>
      </c>
      <c r="C311" s="138">
        <v>90</v>
      </c>
      <c r="D311" s="140">
        <v>25066.22</v>
      </c>
      <c r="E311" s="87">
        <v>11655.79</v>
      </c>
      <c r="F311" s="88" t="s">
        <v>98</v>
      </c>
      <c r="G311" s="87">
        <v>36722.01</v>
      </c>
      <c r="H311" s="89">
        <v>47407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25066.22</v>
      </c>
    </row>
    <row r="312" spans="1:14" ht="15" customHeight="1" thickBot="1">
      <c r="A312" s="11" t="str">
        <f t="shared" si="16"/>
        <v>Q244355 90</v>
      </c>
      <c r="B312" s="3" t="s">
        <v>102</v>
      </c>
      <c r="C312" s="139"/>
      <c r="D312" s="141"/>
      <c r="E312" s="87">
        <v>11655.79</v>
      </c>
      <c r="F312" s="88">
        <v>455.35</v>
      </c>
      <c r="G312" s="87">
        <v>37177.360000000001</v>
      </c>
      <c r="H312" s="89">
        <v>47417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25066.22</v>
      </c>
    </row>
    <row r="313" spans="1:14" ht="15" customHeight="1" thickBot="1">
      <c r="A313" s="11" t="str">
        <f t="shared" si="16"/>
        <v>Q244355 91</v>
      </c>
      <c r="B313" s="3" t="s">
        <v>102</v>
      </c>
      <c r="C313" s="138">
        <v>91</v>
      </c>
      <c r="D313" s="140">
        <v>25066.22</v>
      </c>
      <c r="E313" s="87">
        <v>11279.8</v>
      </c>
      <c r="F313" s="88" t="s">
        <v>98</v>
      </c>
      <c r="G313" s="87">
        <v>36346.019999999997</v>
      </c>
      <c r="H313" s="89">
        <v>47438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25066.22</v>
      </c>
    </row>
    <row r="314" spans="1:14" ht="15" customHeight="1" thickBot="1">
      <c r="A314" s="11" t="str">
        <f t="shared" si="16"/>
        <v>Q244355 91</v>
      </c>
      <c r="B314" s="3" t="s">
        <v>102</v>
      </c>
      <c r="C314" s="139"/>
      <c r="D314" s="141"/>
      <c r="E314" s="87">
        <v>11279.8</v>
      </c>
      <c r="F314" s="88">
        <v>450.69</v>
      </c>
      <c r="G314" s="87">
        <v>36796.71</v>
      </c>
      <c r="H314" s="89">
        <v>47448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25066.22</v>
      </c>
    </row>
    <row r="315" spans="1:14" ht="15" customHeight="1" thickBot="1">
      <c r="A315" s="11" t="str">
        <f t="shared" si="16"/>
        <v>Q244355 92</v>
      </c>
      <c r="B315" s="3" t="s">
        <v>102</v>
      </c>
      <c r="C315" s="138">
        <v>92</v>
      </c>
      <c r="D315" s="140">
        <v>25066.22</v>
      </c>
      <c r="E315" s="87">
        <v>10903.81</v>
      </c>
      <c r="F315" s="88" t="s">
        <v>98</v>
      </c>
      <c r="G315" s="87">
        <v>35970.03</v>
      </c>
      <c r="H315" s="89">
        <v>47468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25066.22</v>
      </c>
    </row>
    <row r="316" spans="1:14" ht="15" customHeight="1" thickBot="1">
      <c r="A316" s="11" t="str">
        <f t="shared" si="16"/>
        <v>Q244355 92</v>
      </c>
      <c r="B316" s="3" t="s">
        <v>102</v>
      </c>
      <c r="C316" s="139"/>
      <c r="D316" s="141"/>
      <c r="E316" s="87">
        <v>10903.81</v>
      </c>
      <c r="F316" s="88">
        <v>446.03</v>
      </c>
      <c r="G316" s="87">
        <v>36416.06</v>
      </c>
      <c r="H316" s="89">
        <v>47478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25066.22</v>
      </c>
    </row>
    <row r="317" spans="1:14" ht="15" customHeight="1" thickBot="1">
      <c r="A317" s="11" t="str">
        <f t="shared" si="16"/>
        <v>Q244355 93</v>
      </c>
      <c r="B317" s="3" t="s">
        <v>102</v>
      </c>
      <c r="C317" s="138">
        <v>93</v>
      </c>
      <c r="D317" s="140">
        <v>25066.22</v>
      </c>
      <c r="E317" s="87">
        <v>10527.81</v>
      </c>
      <c r="F317" s="88" t="s">
        <v>98</v>
      </c>
      <c r="G317" s="87">
        <v>35594.03</v>
      </c>
      <c r="H317" s="89">
        <v>47499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25066.22</v>
      </c>
    </row>
    <row r="318" spans="1:14" ht="15" customHeight="1" thickBot="1">
      <c r="A318" s="11" t="str">
        <f t="shared" si="16"/>
        <v>Q244355 93</v>
      </c>
      <c r="B318" s="3" t="s">
        <v>102</v>
      </c>
      <c r="C318" s="139"/>
      <c r="D318" s="141"/>
      <c r="E318" s="87">
        <v>10527.81</v>
      </c>
      <c r="F318" s="88">
        <v>441.37</v>
      </c>
      <c r="G318" s="87">
        <v>36035.4</v>
      </c>
      <c r="H318" s="89">
        <v>47509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25066.22</v>
      </c>
    </row>
    <row r="319" spans="1:14" ht="15" customHeight="1" thickBot="1">
      <c r="A319" s="11" t="str">
        <f t="shared" si="16"/>
        <v>Q244355 94</v>
      </c>
      <c r="B319" s="3" t="s">
        <v>102</v>
      </c>
      <c r="C319" s="138">
        <v>94</v>
      </c>
      <c r="D319" s="140">
        <v>25066.22</v>
      </c>
      <c r="E319" s="87">
        <v>10151.82</v>
      </c>
      <c r="F319" s="88" t="s">
        <v>98</v>
      </c>
      <c r="G319" s="87">
        <v>35218.04</v>
      </c>
      <c r="H319" s="89">
        <v>47530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25066.22</v>
      </c>
    </row>
    <row r="320" spans="1:14" ht="15" customHeight="1" thickBot="1">
      <c r="A320" s="11" t="str">
        <f t="shared" si="16"/>
        <v>Q244355 94</v>
      </c>
      <c r="B320" s="3" t="s">
        <v>102</v>
      </c>
      <c r="C320" s="139"/>
      <c r="D320" s="141"/>
      <c r="E320" s="87">
        <v>10151.82</v>
      </c>
      <c r="F320" s="88">
        <v>436.7</v>
      </c>
      <c r="G320" s="87">
        <v>35654.74</v>
      </c>
      <c r="H320" s="89">
        <v>47540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25066.22</v>
      </c>
    </row>
    <row r="321" spans="1:14" ht="15" customHeight="1" thickBot="1">
      <c r="A321" s="11" t="str">
        <f t="shared" si="16"/>
        <v>Q244355 95</v>
      </c>
      <c r="B321" s="3" t="s">
        <v>102</v>
      </c>
      <c r="C321" s="138">
        <v>95</v>
      </c>
      <c r="D321" s="140">
        <v>25066.22</v>
      </c>
      <c r="E321" s="87">
        <v>9775.83</v>
      </c>
      <c r="F321" s="88" t="s">
        <v>98</v>
      </c>
      <c r="G321" s="87">
        <v>34842.050000000003</v>
      </c>
      <c r="H321" s="89">
        <v>47558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25066.22</v>
      </c>
    </row>
    <row r="322" spans="1:14" ht="15" customHeight="1" thickBot="1">
      <c r="A322" s="11" t="str">
        <f t="shared" si="16"/>
        <v>Q244355 95</v>
      </c>
      <c r="B322" s="3" t="s">
        <v>102</v>
      </c>
      <c r="C322" s="139"/>
      <c r="D322" s="141"/>
      <c r="E322" s="87">
        <v>9775.83</v>
      </c>
      <c r="F322" s="88">
        <v>432.04</v>
      </c>
      <c r="G322" s="87">
        <v>35274.089999999997</v>
      </c>
      <c r="H322" s="89">
        <v>47568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25066.22</v>
      </c>
    </row>
    <row r="323" spans="1:14" ht="15" customHeight="1" thickBot="1">
      <c r="A323" s="11" t="str">
        <f t="shared" si="16"/>
        <v>Q244355 96</v>
      </c>
      <c r="B323" s="3" t="s">
        <v>102</v>
      </c>
      <c r="C323" s="138">
        <v>96</v>
      </c>
      <c r="D323" s="140">
        <v>25066.22</v>
      </c>
      <c r="E323" s="87">
        <v>9399.83</v>
      </c>
      <c r="F323" s="88" t="s">
        <v>98</v>
      </c>
      <c r="G323" s="87">
        <v>34466.050000000003</v>
      </c>
      <c r="H323" s="89">
        <v>47589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25066.22</v>
      </c>
    </row>
    <row r="324" spans="1:14" ht="15" customHeight="1" thickBot="1">
      <c r="A324" s="11" t="str">
        <f t="shared" si="16"/>
        <v>Q244355 96</v>
      </c>
      <c r="B324" s="3" t="s">
        <v>102</v>
      </c>
      <c r="C324" s="139"/>
      <c r="D324" s="141"/>
      <c r="E324" s="87">
        <v>9399.83</v>
      </c>
      <c r="F324" s="88">
        <v>427.38</v>
      </c>
      <c r="G324" s="87">
        <v>34893.43</v>
      </c>
      <c r="H324" s="89">
        <v>47599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25066.22</v>
      </c>
    </row>
    <row r="325" spans="1:14" ht="15" customHeight="1" thickBot="1">
      <c r="A325" s="11" t="str">
        <f t="shared" si="16"/>
        <v>Q244355 97</v>
      </c>
      <c r="B325" s="3" t="s">
        <v>102</v>
      </c>
      <c r="C325" s="138">
        <v>97</v>
      </c>
      <c r="D325" s="140">
        <v>25066.22</v>
      </c>
      <c r="E325" s="87">
        <v>9023.84</v>
      </c>
      <c r="F325" s="88" t="s">
        <v>98</v>
      </c>
      <c r="G325" s="87">
        <v>34090.06</v>
      </c>
      <c r="H325" s="89">
        <v>47619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25066.22</v>
      </c>
    </row>
    <row r="326" spans="1:14" ht="15" customHeight="1" thickBot="1">
      <c r="A326" s="11" t="str">
        <f t="shared" si="16"/>
        <v>Q244355 97</v>
      </c>
      <c r="B326" s="3" t="s">
        <v>102</v>
      </c>
      <c r="C326" s="139"/>
      <c r="D326" s="141"/>
      <c r="E326" s="87">
        <v>9023.84</v>
      </c>
      <c r="F326" s="88">
        <v>422.72</v>
      </c>
      <c r="G326" s="87">
        <v>34512.78</v>
      </c>
      <c r="H326" s="89">
        <v>47629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25066.22</v>
      </c>
    </row>
    <row r="327" spans="1:14" ht="15" customHeight="1" thickBot="1">
      <c r="A327" s="11" t="str">
        <f t="shared" si="16"/>
        <v>Q244355 98</v>
      </c>
      <c r="B327" s="3" t="s">
        <v>102</v>
      </c>
      <c r="C327" s="138">
        <v>98</v>
      </c>
      <c r="D327" s="140">
        <v>25066.22</v>
      </c>
      <c r="E327" s="87">
        <v>8647.85</v>
      </c>
      <c r="F327" s="88" t="s">
        <v>98</v>
      </c>
      <c r="G327" s="87">
        <v>33714.07</v>
      </c>
      <c r="H327" s="89">
        <v>47650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25066.22</v>
      </c>
    </row>
    <row r="328" spans="1:14" ht="15" customHeight="1" thickBot="1">
      <c r="A328" s="11" t="str">
        <f t="shared" si="16"/>
        <v>Q244355 98</v>
      </c>
      <c r="B328" s="3" t="s">
        <v>102</v>
      </c>
      <c r="C328" s="139"/>
      <c r="D328" s="141"/>
      <c r="E328" s="87">
        <v>8647.85</v>
      </c>
      <c r="F328" s="88">
        <v>418.05</v>
      </c>
      <c r="G328" s="87">
        <v>34132.120000000003</v>
      </c>
      <c r="H328" s="89">
        <v>47660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25066.22</v>
      </c>
    </row>
    <row r="329" spans="1:14" ht="15" customHeight="1" thickBot="1">
      <c r="A329" s="11" t="str">
        <f t="shared" si="16"/>
        <v>Q244355 99</v>
      </c>
      <c r="B329" s="3" t="s">
        <v>102</v>
      </c>
      <c r="C329" s="138">
        <v>99</v>
      </c>
      <c r="D329" s="140">
        <v>25066.22</v>
      </c>
      <c r="E329" s="87">
        <v>8271.85</v>
      </c>
      <c r="F329" s="88" t="s">
        <v>98</v>
      </c>
      <c r="G329" s="87">
        <v>33338.07</v>
      </c>
      <c r="H329" s="89">
        <v>47680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25066.22</v>
      </c>
    </row>
    <row r="330" spans="1:14" ht="15" customHeight="1" thickBot="1">
      <c r="A330" s="11" t="str">
        <f t="shared" si="16"/>
        <v>Q244355 99</v>
      </c>
      <c r="B330" s="3" t="s">
        <v>102</v>
      </c>
      <c r="C330" s="139"/>
      <c r="D330" s="141"/>
      <c r="E330" s="87">
        <v>8271.85</v>
      </c>
      <c r="F330" s="88">
        <v>413.39</v>
      </c>
      <c r="G330" s="87">
        <v>33751.46</v>
      </c>
      <c r="H330" s="89">
        <v>47690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25066.22</v>
      </c>
    </row>
    <row r="331" spans="1:14" ht="15" customHeight="1" thickBot="1">
      <c r="A331" s="11" t="str">
        <f t="shared" si="16"/>
        <v>Q244355 100</v>
      </c>
      <c r="B331" s="3" t="s">
        <v>102</v>
      </c>
      <c r="C331" s="138">
        <v>100</v>
      </c>
      <c r="D331" s="140">
        <v>25066.22</v>
      </c>
      <c r="E331" s="87">
        <v>7895.86</v>
      </c>
      <c r="F331" s="88" t="s">
        <v>98</v>
      </c>
      <c r="G331" s="87">
        <v>32962.080000000002</v>
      </c>
      <c r="H331" s="89">
        <v>47711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25066.22</v>
      </c>
    </row>
    <row r="332" spans="1:14" ht="15" customHeight="1" thickBot="1">
      <c r="A332" s="11" t="str">
        <f t="shared" si="16"/>
        <v>Q244355 100</v>
      </c>
      <c r="B332" s="3" t="s">
        <v>102</v>
      </c>
      <c r="C332" s="139"/>
      <c r="D332" s="141"/>
      <c r="E332" s="87">
        <v>7895.86</v>
      </c>
      <c r="F332" s="88">
        <v>408.73</v>
      </c>
      <c r="G332" s="87">
        <v>33370.81</v>
      </c>
      <c r="H332" s="89">
        <v>47721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25066.22</v>
      </c>
    </row>
    <row r="333" spans="1:14" ht="15" customHeight="1" thickBot="1">
      <c r="A333" s="11" t="str">
        <f t="shared" si="16"/>
        <v>Q244355 101</v>
      </c>
      <c r="B333" s="3" t="s">
        <v>102</v>
      </c>
      <c r="C333" s="138">
        <v>101</v>
      </c>
      <c r="D333" s="140">
        <v>25066.22</v>
      </c>
      <c r="E333" s="87">
        <v>7519.87</v>
      </c>
      <c r="F333" s="88" t="s">
        <v>98</v>
      </c>
      <c r="G333" s="87">
        <v>32586.09</v>
      </c>
      <c r="H333" s="89">
        <v>47742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25066.22</v>
      </c>
    </row>
    <row r="334" spans="1:14" ht="15" customHeight="1" thickBot="1">
      <c r="A334" s="11" t="str">
        <f t="shared" si="16"/>
        <v>Q244355 101</v>
      </c>
      <c r="B334" s="3" t="s">
        <v>102</v>
      </c>
      <c r="C334" s="139"/>
      <c r="D334" s="141"/>
      <c r="E334" s="87">
        <v>7519.87</v>
      </c>
      <c r="F334" s="88">
        <v>404.07</v>
      </c>
      <c r="G334" s="87">
        <v>32990.160000000003</v>
      </c>
      <c r="H334" s="89">
        <v>47752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25066.22</v>
      </c>
    </row>
    <row r="335" spans="1:14" ht="15" customHeight="1" thickBot="1">
      <c r="A335" s="11" t="str">
        <f t="shared" si="16"/>
        <v>Q244355 102</v>
      </c>
      <c r="B335" s="3" t="s">
        <v>102</v>
      </c>
      <c r="C335" s="138">
        <v>102</v>
      </c>
      <c r="D335" s="140">
        <v>25066.22</v>
      </c>
      <c r="E335" s="87">
        <v>7143.87</v>
      </c>
      <c r="F335" s="88" t="s">
        <v>98</v>
      </c>
      <c r="G335" s="87">
        <v>32210.09</v>
      </c>
      <c r="H335" s="89">
        <v>47772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25066.22</v>
      </c>
    </row>
    <row r="336" spans="1:14" ht="15" customHeight="1" thickBot="1">
      <c r="A336" s="11" t="str">
        <f t="shared" si="16"/>
        <v>Q244355 102</v>
      </c>
      <c r="B336" s="3" t="s">
        <v>102</v>
      </c>
      <c r="C336" s="139"/>
      <c r="D336" s="141"/>
      <c r="E336" s="87">
        <v>7143.87</v>
      </c>
      <c r="F336" s="88">
        <v>399.41</v>
      </c>
      <c r="G336" s="87">
        <v>32609.5</v>
      </c>
      <c r="H336" s="89">
        <v>47782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25066.22</v>
      </c>
    </row>
    <row r="337" spans="1:14" ht="15" customHeight="1" thickBot="1">
      <c r="A337" s="11" t="str">
        <f t="shared" si="16"/>
        <v>Q244355 103</v>
      </c>
      <c r="B337" s="3" t="s">
        <v>102</v>
      </c>
      <c r="C337" s="138">
        <v>103</v>
      </c>
      <c r="D337" s="140">
        <v>25066.22</v>
      </c>
      <c r="E337" s="87">
        <v>6767.88</v>
      </c>
      <c r="F337" s="88" t="s">
        <v>98</v>
      </c>
      <c r="G337" s="87">
        <v>31834.1</v>
      </c>
      <c r="H337" s="89">
        <v>47803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25066.22</v>
      </c>
    </row>
    <row r="338" spans="1:14" ht="15" customHeight="1" thickBot="1">
      <c r="A338" s="11" t="str">
        <f t="shared" si="16"/>
        <v>Q244355 103</v>
      </c>
      <c r="B338" s="3" t="s">
        <v>102</v>
      </c>
      <c r="C338" s="139"/>
      <c r="D338" s="141"/>
      <c r="E338" s="87">
        <v>6767.88</v>
      </c>
      <c r="F338" s="88">
        <v>394.74</v>
      </c>
      <c r="G338" s="87">
        <v>32228.84</v>
      </c>
      <c r="H338" s="89">
        <v>47813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25066.22</v>
      </c>
    </row>
    <row r="339" spans="1:14" ht="15" customHeight="1" thickBot="1">
      <c r="A339" s="11" t="str">
        <f t="shared" si="16"/>
        <v>Q244355 104</v>
      </c>
      <c r="B339" s="3" t="s">
        <v>102</v>
      </c>
      <c r="C339" s="138">
        <v>104</v>
      </c>
      <c r="D339" s="140">
        <v>25066.22</v>
      </c>
      <c r="E339" s="87">
        <v>6391.89</v>
      </c>
      <c r="F339" s="88" t="s">
        <v>98</v>
      </c>
      <c r="G339" s="87">
        <v>31458.11</v>
      </c>
      <c r="H339" s="89">
        <v>47833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25066.22</v>
      </c>
    </row>
    <row r="340" spans="1:14" ht="15" customHeight="1" thickBot="1">
      <c r="A340" s="11" t="str">
        <f t="shared" si="16"/>
        <v>Q244355 104</v>
      </c>
      <c r="B340" s="3" t="s">
        <v>102</v>
      </c>
      <c r="C340" s="139"/>
      <c r="D340" s="141"/>
      <c r="E340" s="87">
        <v>6391.89</v>
      </c>
      <c r="F340" s="88">
        <v>390.08</v>
      </c>
      <c r="G340" s="87">
        <v>31848.19</v>
      </c>
      <c r="H340" s="89">
        <v>47843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25066.22</v>
      </c>
    </row>
    <row r="341" spans="1:14" ht="15" customHeight="1" thickBot="1">
      <c r="A341" s="11" t="str">
        <f t="shared" si="16"/>
        <v>Q244355 105</v>
      </c>
      <c r="B341" s="3" t="s">
        <v>102</v>
      </c>
      <c r="C341" s="138">
        <v>105</v>
      </c>
      <c r="D341" s="140">
        <v>25066.22</v>
      </c>
      <c r="E341" s="87">
        <v>6015.89</v>
      </c>
      <c r="F341" s="88" t="s">
        <v>98</v>
      </c>
      <c r="G341" s="87">
        <v>31082.11</v>
      </c>
      <c r="H341" s="89">
        <v>47864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25066.22</v>
      </c>
    </row>
    <row r="342" spans="1:14" ht="15" customHeight="1" thickBot="1">
      <c r="A342" s="11" t="str">
        <f t="shared" si="16"/>
        <v>Q244355 105</v>
      </c>
      <c r="B342" s="3" t="s">
        <v>102</v>
      </c>
      <c r="C342" s="139"/>
      <c r="D342" s="141"/>
      <c r="E342" s="87">
        <v>6015.89</v>
      </c>
      <c r="F342" s="88">
        <v>385.42</v>
      </c>
      <c r="G342" s="87">
        <v>31467.53</v>
      </c>
      <c r="H342" s="89">
        <v>47874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25066.22</v>
      </c>
    </row>
    <row r="343" spans="1:14" ht="15" customHeight="1" thickBot="1">
      <c r="A343" s="11" t="str">
        <f t="shared" si="16"/>
        <v>Q244355 106</v>
      </c>
      <c r="B343" s="3" t="s">
        <v>102</v>
      </c>
      <c r="C343" s="138">
        <v>106</v>
      </c>
      <c r="D343" s="140">
        <v>25066.22</v>
      </c>
      <c r="E343" s="87">
        <v>5639.9</v>
      </c>
      <c r="F343" s="88" t="s">
        <v>98</v>
      </c>
      <c r="G343" s="87">
        <v>30706.12</v>
      </c>
      <c r="H343" s="89">
        <v>47895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25066.22</v>
      </c>
    </row>
    <row r="344" spans="1:14" ht="15" customHeight="1" thickBot="1">
      <c r="A344" s="11" t="str">
        <f t="shared" si="16"/>
        <v>Q244355 106</v>
      </c>
      <c r="B344" s="3" t="s">
        <v>102</v>
      </c>
      <c r="C344" s="139"/>
      <c r="D344" s="141"/>
      <c r="E344" s="87">
        <v>5639.9</v>
      </c>
      <c r="F344" s="88">
        <v>380.76</v>
      </c>
      <c r="G344" s="87">
        <v>31086.880000000001</v>
      </c>
      <c r="H344" s="89">
        <v>47905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25066.22</v>
      </c>
    </row>
    <row r="345" spans="1:14" ht="15" customHeight="1" thickBot="1">
      <c r="A345" s="11" t="str">
        <f t="shared" si="16"/>
        <v>Q244355 107</v>
      </c>
      <c r="B345" s="3" t="s">
        <v>102</v>
      </c>
      <c r="C345" s="138">
        <v>107</v>
      </c>
      <c r="D345" s="140">
        <v>25066.22</v>
      </c>
      <c r="E345" s="87">
        <v>5263.91</v>
      </c>
      <c r="F345" s="88" t="s">
        <v>98</v>
      </c>
      <c r="G345" s="87">
        <v>30330.13</v>
      </c>
      <c r="H345" s="89">
        <v>47923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25066.22</v>
      </c>
    </row>
    <row r="346" spans="1:14" ht="15" customHeight="1" thickBot="1">
      <c r="A346" s="11" t="str">
        <f t="shared" si="16"/>
        <v>Q244355 107</v>
      </c>
      <c r="B346" s="3" t="s">
        <v>102</v>
      </c>
      <c r="C346" s="139"/>
      <c r="D346" s="141"/>
      <c r="E346" s="87">
        <v>5263.91</v>
      </c>
      <c r="F346" s="88">
        <v>376.09</v>
      </c>
      <c r="G346" s="87">
        <v>30706.22</v>
      </c>
      <c r="H346" s="89">
        <v>47933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25066.22</v>
      </c>
    </row>
    <row r="347" spans="1:14" ht="15" customHeight="1" thickBot="1">
      <c r="A347" s="11" t="str">
        <f t="shared" si="16"/>
        <v>Q244355 108</v>
      </c>
      <c r="B347" s="3" t="s">
        <v>102</v>
      </c>
      <c r="C347" s="138">
        <v>108</v>
      </c>
      <c r="D347" s="140">
        <v>25066.22</v>
      </c>
      <c r="E347" s="87">
        <v>4887.91</v>
      </c>
      <c r="F347" s="88" t="s">
        <v>98</v>
      </c>
      <c r="G347" s="87">
        <v>29954.13</v>
      </c>
      <c r="H347" s="89">
        <v>47954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25066.22</v>
      </c>
    </row>
    <row r="348" spans="1:14" ht="15" customHeight="1" thickBot="1">
      <c r="A348" s="11" t="str">
        <f t="shared" si="16"/>
        <v>Q244355 108</v>
      </c>
      <c r="B348" s="3" t="s">
        <v>102</v>
      </c>
      <c r="C348" s="139"/>
      <c r="D348" s="141"/>
      <c r="E348" s="87">
        <v>4887.91</v>
      </c>
      <c r="F348" s="88">
        <v>371.43</v>
      </c>
      <c r="G348" s="87">
        <v>30325.56</v>
      </c>
      <c r="H348" s="89">
        <v>47964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25066.22</v>
      </c>
    </row>
    <row r="349" spans="1:14" ht="15" customHeight="1" thickBot="1">
      <c r="A349" s="11" t="str">
        <f t="shared" si="16"/>
        <v>Q244355 109</v>
      </c>
      <c r="B349" s="3" t="s">
        <v>102</v>
      </c>
      <c r="C349" s="138">
        <v>109</v>
      </c>
      <c r="D349" s="140">
        <v>25066.22</v>
      </c>
      <c r="E349" s="87">
        <v>4511.92</v>
      </c>
      <c r="F349" s="88" t="s">
        <v>98</v>
      </c>
      <c r="G349" s="87">
        <v>29578.14</v>
      </c>
      <c r="H349" s="89">
        <v>47984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25066.22</v>
      </c>
    </row>
    <row r="350" spans="1:14" ht="15" customHeight="1" thickBot="1">
      <c r="A350" s="11" t="str">
        <f t="shared" si="16"/>
        <v>Q244355 109</v>
      </c>
      <c r="B350" s="3" t="s">
        <v>102</v>
      </c>
      <c r="C350" s="139"/>
      <c r="D350" s="141"/>
      <c r="E350" s="87">
        <v>4511.92</v>
      </c>
      <c r="F350" s="88">
        <v>366.77</v>
      </c>
      <c r="G350" s="87">
        <v>29944.91</v>
      </c>
      <c r="H350" s="89">
        <v>47994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25066.22</v>
      </c>
    </row>
    <row r="351" spans="1:14" ht="15" customHeight="1" thickBot="1">
      <c r="A351" s="11" t="str">
        <f t="shared" si="16"/>
        <v>Q244355 110</v>
      </c>
      <c r="B351" s="3" t="s">
        <v>102</v>
      </c>
      <c r="C351" s="138">
        <v>110</v>
      </c>
      <c r="D351" s="140">
        <v>25066.22</v>
      </c>
      <c r="E351" s="87">
        <v>4135.93</v>
      </c>
      <c r="F351" s="88" t="s">
        <v>98</v>
      </c>
      <c r="G351" s="87">
        <v>29202.15</v>
      </c>
      <c r="H351" s="89">
        <v>48015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25066.22</v>
      </c>
    </row>
    <row r="352" spans="1:14" ht="15" customHeight="1" thickBot="1">
      <c r="A352" s="11" t="str">
        <f t="shared" si="16"/>
        <v>Q244355 110</v>
      </c>
      <c r="B352" s="3" t="s">
        <v>102</v>
      </c>
      <c r="C352" s="139"/>
      <c r="D352" s="141"/>
      <c r="E352" s="87">
        <v>4135.93</v>
      </c>
      <c r="F352" s="88">
        <v>362.11</v>
      </c>
      <c r="G352" s="87">
        <v>29564.26</v>
      </c>
      <c r="H352" s="89">
        <v>48025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25066.22</v>
      </c>
    </row>
    <row r="353" spans="1:14" ht="15" customHeight="1" thickBot="1">
      <c r="A353" s="11" t="str">
        <f t="shared" si="16"/>
        <v>Q244355 111</v>
      </c>
      <c r="B353" s="3" t="s">
        <v>102</v>
      </c>
      <c r="C353" s="138">
        <v>111</v>
      </c>
      <c r="D353" s="140">
        <v>25066.22</v>
      </c>
      <c r="E353" s="87">
        <v>3759.93</v>
      </c>
      <c r="F353" s="88" t="s">
        <v>98</v>
      </c>
      <c r="G353" s="87">
        <v>28826.15</v>
      </c>
      <c r="H353" s="89">
        <v>48045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25066.22</v>
      </c>
    </row>
    <row r="354" spans="1:14" ht="15" customHeight="1" thickBot="1">
      <c r="A354" s="11" t="str">
        <f t="shared" si="16"/>
        <v>Q244355 111</v>
      </c>
      <c r="B354" s="3" t="s">
        <v>102</v>
      </c>
      <c r="C354" s="139"/>
      <c r="D354" s="141"/>
      <c r="E354" s="87">
        <v>3759.93</v>
      </c>
      <c r="F354" s="88">
        <v>357.44</v>
      </c>
      <c r="G354" s="87">
        <v>29183.59</v>
      </c>
      <c r="H354" s="89">
        <v>48055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25066.22</v>
      </c>
    </row>
    <row r="355" spans="1:14" ht="15" customHeight="1" thickBot="1">
      <c r="A355" s="11" t="str">
        <f t="shared" si="16"/>
        <v>Q244355 112</v>
      </c>
      <c r="B355" s="3" t="s">
        <v>102</v>
      </c>
      <c r="C355" s="138">
        <v>112</v>
      </c>
      <c r="D355" s="140">
        <v>25066.22</v>
      </c>
      <c r="E355" s="87">
        <v>3383.94</v>
      </c>
      <c r="F355" s="88" t="s">
        <v>98</v>
      </c>
      <c r="G355" s="87">
        <v>28450.16</v>
      </c>
      <c r="H355" s="89">
        <v>48076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25066.22</v>
      </c>
    </row>
    <row r="356" spans="1:14" ht="15" customHeight="1" thickBot="1">
      <c r="A356" s="11" t="str">
        <f t="shared" si="16"/>
        <v>Q244355 112</v>
      </c>
      <c r="B356" s="3" t="s">
        <v>102</v>
      </c>
      <c r="C356" s="139"/>
      <c r="D356" s="141"/>
      <c r="E356" s="87">
        <v>3383.94</v>
      </c>
      <c r="F356" s="88">
        <v>352.78</v>
      </c>
      <c r="G356" s="87">
        <v>28802.94</v>
      </c>
      <c r="H356" s="89">
        <v>48086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25066.22</v>
      </c>
    </row>
    <row r="357" spans="1:14" ht="15" customHeight="1" thickBot="1">
      <c r="A357" s="11" t="str">
        <f t="shared" si="16"/>
        <v>Q244355 113</v>
      </c>
      <c r="B357" s="3" t="s">
        <v>102</v>
      </c>
      <c r="C357" s="138">
        <v>113</v>
      </c>
      <c r="D357" s="140">
        <v>25066.22</v>
      </c>
      <c r="E357" s="87">
        <v>3007.95</v>
      </c>
      <c r="F357" s="88" t="s">
        <v>98</v>
      </c>
      <c r="G357" s="87">
        <v>28074.17</v>
      </c>
      <c r="H357" s="89">
        <v>48107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25066.22</v>
      </c>
    </row>
    <row r="358" spans="1:14" ht="15" customHeight="1" thickBot="1">
      <c r="A358" s="11" t="str">
        <f t="shared" si="16"/>
        <v>Q244355 113</v>
      </c>
      <c r="B358" s="3" t="s">
        <v>102</v>
      </c>
      <c r="C358" s="139"/>
      <c r="D358" s="141"/>
      <c r="E358" s="87">
        <v>3007.95</v>
      </c>
      <c r="F358" s="88">
        <v>348.12</v>
      </c>
      <c r="G358" s="87">
        <v>28422.29</v>
      </c>
      <c r="H358" s="89">
        <v>48117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25066.22</v>
      </c>
    </row>
    <row r="359" spans="1:14" ht="15" customHeight="1" thickBot="1">
      <c r="A359" s="11" t="str">
        <f t="shared" si="16"/>
        <v>Q244355 114</v>
      </c>
      <c r="B359" s="3" t="s">
        <v>102</v>
      </c>
      <c r="C359" s="138">
        <v>114</v>
      </c>
      <c r="D359" s="140">
        <v>25066.22</v>
      </c>
      <c r="E359" s="87">
        <v>2631.95</v>
      </c>
      <c r="F359" s="88" t="s">
        <v>98</v>
      </c>
      <c r="G359" s="87">
        <v>27698.17</v>
      </c>
      <c r="H359" s="89">
        <v>48137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25066.22</v>
      </c>
    </row>
    <row r="360" spans="1:14" ht="15" customHeight="1" thickBot="1">
      <c r="A360" s="11" t="str">
        <f t="shared" si="16"/>
        <v>Q244355 114</v>
      </c>
      <c r="B360" s="3" t="s">
        <v>102</v>
      </c>
      <c r="C360" s="139"/>
      <c r="D360" s="141"/>
      <c r="E360" s="87">
        <v>2631.95</v>
      </c>
      <c r="F360" s="88">
        <v>343.46</v>
      </c>
      <c r="G360" s="87">
        <v>28041.63</v>
      </c>
      <c r="H360" s="89">
        <v>48147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25066.22</v>
      </c>
    </row>
    <row r="361" spans="1:14" ht="15" customHeight="1" thickBot="1">
      <c r="A361" s="11" t="str">
        <f t="shared" si="16"/>
        <v>Q244355 115</v>
      </c>
      <c r="B361" s="3" t="s">
        <v>102</v>
      </c>
      <c r="C361" s="138">
        <v>115</v>
      </c>
      <c r="D361" s="140">
        <v>25066.22</v>
      </c>
      <c r="E361" s="87">
        <v>2255.96</v>
      </c>
      <c r="F361" s="88" t="s">
        <v>98</v>
      </c>
      <c r="G361" s="87">
        <v>27322.18</v>
      </c>
      <c r="H361" s="89">
        <v>48168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25066.22</v>
      </c>
    </row>
    <row r="362" spans="1:14" ht="15" customHeight="1" thickBot="1">
      <c r="A362" s="11" t="str">
        <f t="shared" ref="A362:A425" si="19">B362&amp;" "&amp;IF(C362="",C361,C362)</f>
        <v>Q244355 115</v>
      </c>
      <c r="B362" s="3" t="s">
        <v>102</v>
      </c>
      <c r="C362" s="139"/>
      <c r="D362" s="141"/>
      <c r="E362" s="87">
        <v>2255.96</v>
      </c>
      <c r="F362" s="88">
        <v>338.8</v>
      </c>
      <c r="G362" s="87">
        <v>27660.98</v>
      </c>
      <c r="H362" s="89">
        <v>48178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25066.22</v>
      </c>
    </row>
    <row r="363" spans="1:14" ht="15" customHeight="1" thickBot="1">
      <c r="A363" s="11" t="str">
        <f t="shared" si="19"/>
        <v>Q244355 116</v>
      </c>
      <c r="B363" s="3" t="s">
        <v>102</v>
      </c>
      <c r="C363" s="138">
        <v>116</v>
      </c>
      <c r="D363" s="140">
        <v>25066.22</v>
      </c>
      <c r="E363" s="87">
        <v>1879.97</v>
      </c>
      <c r="F363" s="88" t="s">
        <v>98</v>
      </c>
      <c r="G363" s="87">
        <v>26946.19</v>
      </c>
      <c r="H363" s="89">
        <v>48198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25066.22</v>
      </c>
    </row>
    <row r="364" spans="1:14" ht="15" customHeight="1" thickBot="1">
      <c r="A364" s="11" t="str">
        <f t="shared" si="19"/>
        <v>Q244355 116</v>
      </c>
      <c r="B364" s="3" t="s">
        <v>102</v>
      </c>
      <c r="C364" s="139"/>
      <c r="D364" s="141"/>
      <c r="E364" s="87">
        <v>1879.97</v>
      </c>
      <c r="F364" s="88">
        <v>334.13</v>
      </c>
      <c r="G364" s="87">
        <v>27280.32</v>
      </c>
      <c r="H364" s="89">
        <v>48208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25066.22</v>
      </c>
    </row>
    <row r="365" spans="1:14" ht="15" customHeight="1" thickBot="1">
      <c r="A365" s="11" t="str">
        <f t="shared" si="19"/>
        <v>Q244355 117</v>
      </c>
      <c r="B365" s="3" t="s">
        <v>102</v>
      </c>
      <c r="C365" s="138">
        <v>117</v>
      </c>
      <c r="D365" s="140">
        <v>25066.22</v>
      </c>
      <c r="E365" s="87">
        <v>1503.97</v>
      </c>
      <c r="F365" s="88" t="s">
        <v>98</v>
      </c>
      <c r="G365" s="87">
        <v>26570.19</v>
      </c>
      <c r="H365" s="89">
        <v>48229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25066.22</v>
      </c>
    </row>
    <row r="366" spans="1:14" ht="15" customHeight="1" thickBot="1">
      <c r="A366" s="11" t="str">
        <f t="shared" si="19"/>
        <v>Q244355 117</v>
      </c>
      <c r="B366" s="3" t="s">
        <v>102</v>
      </c>
      <c r="C366" s="139"/>
      <c r="D366" s="141"/>
      <c r="E366" s="87">
        <v>1503.97</v>
      </c>
      <c r="F366" s="88">
        <v>329.47</v>
      </c>
      <c r="G366" s="87">
        <v>26899.66</v>
      </c>
      <c r="H366" s="89">
        <v>48239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25066.22</v>
      </c>
    </row>
    <row r="367" spans="1:14" ht="15" customHeight="1" thickBot="1">
      <c r="A367" s="11" t="str">
        <f t="shared" si="19"/>
        <v>Q244355 118</v>
      </c>
      <c r="B367" s="3" t="s">
        <v>102</v>
      </c>
      <c r="C367" s="138">
        <v>118</v>
      </c>
      <c r="D367" s="140">
        <v>25066.22</v>
      </c>
      <c r="E367" s="87">
        <v>1127.98</v>
      </c>
      <c r="F367" s="88" t="s">
        <v>98</v>
      </c>
      <c r="G367" s="87">
        <v>26194.2</v>
      </c>
      <c r="H367" s="89">
        <v>48260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25066.22</v>
      </c>
    </row>
    <row r="368" spans="1:14" ht="15" customHeight="1" thickBot="1">
      <c r="A368" s="11" t="str">
        <f t="shared" si="19"/>
        <v>Q244355 118</v>
      </c>
      <c r="B368" s="3" t="s">
        <v>102</v>
      </c>
      <c r="C368" s="139"/>
      <c r="D368" s="141"/>
      <c r="E368" s="87">
        <v>1127.98</v>
      </c>
      <c r="F368" s="88">
        <v>324.81</v>
      </c>
      <c r="G368" s="87">
        <v>26519.01</v>
      </c>
      <c r="H368" s="89">
        <v>48270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25066.22</v>
      </c>
    </row>
    <row r="369" spans="1:14" ht="15" customHeight="1" thickBot="1">
      <c r="A369" s="11" t="str">
        <f t="shared" si="19"/>
        <v>Q244355 119</v>
      </c>
      <c r="B369" s="3" t="s">
        <v>102</v>
      </c>
      <c r="C369" s="138">
        <v>119</v>
      </c>
      <c r="D369" s="140">
        <v>25066.22</v>
      </c>
      <c r="E369" s="88">
        <v>751.99</v>
      </c>
      <c r="F369" s="88" t="s">
        <v>98</v>
      </c>
      <c r="G369" s="87">
        <v>25818.21</v>
      </c>
      <c r="H369" s="89">
        <v>48289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25066.22</v>
      </c>
    </row>
    <row r="370" spans="1:14" ht="15" customHeight="1" thickBot="1">
      <c r="A370" s="11" t="str">
        <f t="shared" si="19"/>
        <v>Q244355 119</v>
      </c>
      <c r="B370" s="3" t="s">
        <v>102</v>
      </c>
      <c r="C370" s="139"/>
      <c r="D370" s="141"/>
      <c r="E370" s="88">
        <v>751.99</v>
      </c>
      <c r="F370" s="88">
        <v>320.14999999999998</v>
      </c>
      <c r="G370" s="87">
        <v>26138.36</v>
      </c>
      <c r="H370" s="89">
        <v>48299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25066.22</v>
      </c>
    </row>
    <row r="371" spans="1:14" ht="15" customHeight="1" thickBot="1">
      <c r="A371" s="11" t="str">
        <f t="shared" si="19"/>
        <v>Q244355 120</v>
      </c>
      <c r="B371" s="3" t="s">
        <v>102</v>
      </c>
      <c r="C371" s="138">
        <v>120</v>
      </c>
      <c r="D371" s="140">
        <v>25066.31</v>
      </c>
      <c r="E371" s="88">
        <v>375.99</v>
      </c>
      <c r="F371" s="88" t="s">
        <v>98</v>
      </c>
      <c r="G371" s="87">
        <v>25442.3</v>
      </c>
      <c r="H371" s="89">
        <v>48320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25066.31</v>
      </c>
    </row>
    <row r="372" spans="1:14" ht="15" customHeight="1" thickBot="1">
      <c r="A372" s="11" t="str">
        <f t="shared" si="19"/>
        <v>Q244355 120</v>
      </c>
      <c r="B372" s="3" t="s">
        <v>102</v>
      </c>
      <c r="C372" s="139"/>
      <c r="D372" s="141"/>
      <c r="E372" s="88">
        <v>375.99</v>
      </c>
      <c r="F372" s="88">
        <v>315.48</v>
      </c>
      <c r="G372" s="87">
        <v>25757.78</v>
      </c>
      <c r="H372" s="89">
        <v>48330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25066.31</v>
      </c>
    </row>
    <row r="373" spans="1:14" ht="15" hidden="1" customHeight="1" thickBo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 thickBot="1">
      <c r="A374" s="11" t="str">
        <f t="shared" si="19"/>
        <v>Q326542 Pago a cuenta</v>
      </c>
      <c r="B374" s="3" t="s">
        <v>105</v>
      </c>
      <c r="C374" s="104" t="s">
        <v>88</v>
      </c>
      <c r="D374" s="105">
        <v>286687.90999999997</v>
      </c>
      <c r="E374" s="106" t="s">
        <v>98</v>
      </c>
      <c r="F374" s="107" t="s">
        <v>98</v>
      </c>
      <c r="G374" s="106">
        <v>286687.90999999997</v>
      </c>
      <c r="H374" s="108">
        <v>44705</v>
      </c>
      <c r="I374" s="41">
        <v>44705</v>
      </c>
      <c r="J374" s="30">
        <f t="shared" si="18"/>
        <v>44682</v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286687.90999999997</v>
      </c>
    </row>
    <row r="375" spans="1:14" ht="15" hidden="1" customHeight="1" thickBot="1">
      <c r="A375" s="11" t="str">
        <f t="shared" si="19"/>
        <v>Q326542 1</v>
      </c>
      <c r="B375" s="3" t="s">
        <v>105</v>
      </c>
      <c r="C375" s="126">
        <v>1</v>
      </c>
      <c r="D375" s="128">
        <v>276419.21999999997</v>
      </c>
      <c r="E375" s="91">
        <v>31564.33</v>
      </c>
      <c r="F375" s="92" t="s">
        <v>98</v>
      </c>
      <c r="G375" s="91">
        <v>307983.55</v>
      </c>
      <c r="H375" s="93">
        <v>44728</v>
      </c>
      <c r="I375" s="41">
        <v>44728</v>
      </c>
      <c r="J375" s="30">
        <f t="shared" si="18"/>
        <v>44713</v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276419.21999999997</v>
      </c>
    </row>
    <row r="376" spans="1:14" ht="15" hidden="1" customHeight="1" thickBot="1">
      <c r="A376" s="11" t="str">
        <f t="shared" si="19"/>
        <v>Q326542 1</v>
      </c>
      <c r="B376" s="3" t="s">
        <v>105</v>
      </c>
      <c r="C376" s="127"/>
      <c r="D376" s="129"/>
      <c r="E376" s="87">
        <v>31564.33</v>
      </c>
      <c r="F376" s="87">
        <v>3819</v>
      </c>
      <c r="G376" s="87">
        <v>311802.55</v>
      </c>
      <c r="H376" s="89">
        <v>44738</v>
      </c>
      <c r="J376" s="30" t="str">
        <f t="shared" si="18"/>
        <v>-</v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276419.21999999997</v>
      </c>
    </row>
    <row r="377" spans="1:14" ht="15" hidden="1" customHeight="1" thickBot="1">
      <c r="A377" s="11" t="str">
        <f t="shared" si="19"/>
        <v>Q326542 2</v>
      </c>
      <c r="B377" s="3" t="s">
        <v>105</v>
      </c>
      <c r="C377" s="130">
        <v>2</v>
      </c>
      <c r="D377" s="132">
        <v>286563.8</v>
      </c>
      <c r="E377" s="98">
        <v>21419.75</v>
      </c>
      <c r="F377" s="97" t="s">
        <v>98</v>
      </c>
      <c r="G377" s="98">
        <v>307983.55</v>
      </c>
      <c r="H377" s="99">
        <v>44758</v>
      </c>
      <c r="I377" s="41">
        <v>44758</v>
      </c>
      <c r="J377" s="30">
        <f t="shared" si="18"/>
        <v>44743</v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286563.8</v>
      </c>
    </row>
    <row r="378" spans="1:14" ht="15" hidden="1" customHeight="1" thickBot="1">
      <c r="A378" s="11" t="str">
        <f t="shared" si="19"/>
        <v>Q326542 2</v>
      </c>
      <c r="B378" s="3" t="s">
        <v>105</v>
      </c>
      <c r="C378" s="131"/>
      <c r="D378" s="133"/>
      <c r="E378" s="87">
        <v>21419.75</v>
      </c>
      <c r="F378" s="87">
        <v>3819</v>
      </c>
      <c r="G378" s="87">
        <v>311802.55</v>
      </c>
      <c r="H378" s="89">
        <v>44768</v>
      </c>
      <c r="J378" s="30" t="str">
        <f t="shared" si="18"/>
        <v>-</v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286563.8</v>
      </c>
    </row>
    <row r="379" spans="1:14" ht="15" hidden="1" customHeight="1" thickBot="1">
      <c r="A379" s="11" t="str">
        <f t="shared" si="19"/>
        <v>Q326542 3</v>
      </c>
      <c r="B379" s="3" t="s">
        <v>105</v>
      </c>
      <c r="C379" s="134">
        <v>3</v>
      </c>
      <c r="D379" s="136">
        <v>297080.69</v>
      </c>
      <c r="E379" s="102">
        <v>10902.86</v>
      </c>
      <c r="F379" s="101" t="s">
        <v>98</v>
      </c>
      <c r="G379" s="102">
        <v>307983.55</v>
      </c>
      <c r="H379" s="103">
        <v>44789</v>
      </c>
      <c r="I379" s="41">
        <v>44789</v>
      </c>
      <c r="J379" s="30">
        <f t="shared" si="18"/>
        <v>44774</v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297080.69</v>
      </c>
    </row>
    <row r="380" spans="1:14" ht="15" hidden="1" customHeight="1" thickBot="1">
      <c r="A380" s="11" t="str">
        <f t="shared" si="19"/>
        <v>Q326542 3</v>
      </c>
      <c r="B380" s="3" t="s">
        <v>105</v>
      </c>
      <c r="C380" s="135"/>
      <c r="D380" s="137"/>
      <c r="E380" s="87">
        <v>10902.86</v>
      </c>
      <c r="F380" s="87">
        <v>3819</v>
      </c>
      <c r="G380" s="87">
        <v>311802.55</v>
      </c>
      <c r="H380" s="89">
        <v>44799</v>
      </c>
      <c r="J380" s="30" t="str">
        <f t="shared" si="18"/>
        <v>-</v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297080.69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244355"/>
      </filters>
    </filterColumn>
  </autoFilter>
  <mergeCells count="373"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48:C49"/>
    <mergeCell ref="D48:D49"/>
    <mergeCell ref="C62:C63"/>
    <mergeCell ref="D62:D63"/>
    <mergeCell ref="C64:C65"/>
    <mergeCell ref="D64:D65"/>
    <mergeCell ref="C66:C67"/>
    <mergeCell ref="D66:D67"/>
    <mergeCell ref="C56:C57"/>
    <mergeCell ref="D56:D57"/>
    <mergeCell ref="C58:C59"/>
    <mergeCell ref="D58:D59"/>
    <mergeCell ref="C60:C61"/>
    <mergeCell ref="D60:D61"/>
    <mergeCell ref="C74:C75"/>
    <mergeCell ref="D74:D75"/>
    <mergeCell ref="C76:C77"/>
    <mergeCell ref="D76:D77"/>
    <mergeCell ref="C78:C79"/>
    <mergeCell ref="D78:D79"/>
    <mergeCell ref="C68:C69"/>
    <mergeCell ref="D68:D69"/>
    <mergeCell ref="C70:C71"/>
    <mergeCell ref="D70:D71"/>
    <mergeCell ref="C72:C73"/>
    <mergeCell ref="D72:D73"/>
    <mergeCell ref="C86:C87"/>
    <mergeCell ref="D86:D87"/>
    <mergeCell ref="C88:C89"/>
    <mergeCell ref="D88:D89"/>
    <mergeCell ref="C90:C91"/>
    <mergeCell ref="D90:D91"/>
    <mergeCell ref="C80:C81"/>
    <mergeCell ref="D80:D81"/>
    <mergeCell ref="C82:C83"/>
    <mergeCell ref="D82:D83"/>
    <mergeCell ref="C84:C85"/>
    <mergeCell ref="D84:D85"/>
    <mergeCell ref="C98:C99"/>
    <mergeCell ref="D98:D99"/>
    <mergeCell ref="C100:C101"/>
    <mergeCell ref="D100:D101"/>
    <mergeCell ref="C102:C103"/>
    <mergeCell ref="D102:D103"/>
    <mergeCell ref="C92:C93"/>
    <mergeCell ref="D92:D93"/>
    <mergeCell ref="C94:C95"/>
    <mergeCell ref="D94:D95"/>
    <mergeCell ref="C96:C97"/>
    <mergeCell ref="D96:D97"/>
    <mergeCell ref="C110:C111"/>
    <mergeCell ref="D110:D111"/>
    <mergeCell ref="C112:C113"/>
    <mergeCell ref="D112:D113"/>
    <mergeCell ref="C114:C115"/>
    <mergeCell ref="D114:D115"/>
    <mergeCell ref="C104:C105"/>
    <mergeCell ref="D104:D105"/>
    <mergeCell ref="C106:C107"/>
    <mergeCell ref="D106:D107"/>
    <mergeCell ref="C108:C109"/>
    <mergeCell ref="D108:D109"/>
    <mergeCell ref="C126:C127"/>
    <mergeCell ref="D126:D127"/>
    <mergeCell ref="C128:C129"/>
    <mergeCell ref="D128:D129"/>
    <mergeCell ref="C130:C131"/>
    <mergeCell ref="D130:D131"/>
    <mergeCell ref="C122:C123"/>
    <mergeCell ref="D122:D123"/>
    <mergeCell ref="C116:C117"/>
    <mergeCell ref="D116:D117"/>
    <mergeCell ref="C118:C119"/>
    <mergeCell ref="D118:D119"/>
    <mergeCell ref="C120:C121"/>
    <mergeCell ref="D120:D121"/>
    <mergeCell ref="C133:C134"/>
    <mergeCell ref="D133:D134"/>
    <mergeCell ref="C135:C136"/>
    <mergeCell ref="D135:D136"/>
    <mergeCell ref="C137:C138"/>
    <mergeCell ref="D137:D138"/>
    <mergeCell ref="C139:C140"/>
    <mergeCell ref="D139:D140"/>
    <mergeCell ref="C141:C142"/>
    <mergeCell ref="D141:D142"/>
    <mergeCell ref="C143:C144"/>
    <mergeCell ref="D143:D144"/>
    <mergeCell ref="C145:C146"/>
    <mergeCell ref="D145:D146"/>
    <mergeCell ref="C147:C148"/>
    <mergeCell ref="D147:D148"/>
    <mergeCell ref="C149:C150"/>
    <mergeCell ref="D149:D150"/>
    <mergeCell ref="C151:C152"/>
    <mergeCell ref="D151:D152"/>
    <mergeCell ref="C153:C154"/>
    <mergeCell ref="D153:D154"/>
    <mergeCell ref="C155:C156"/>
    <mergeCell ref="D155:D156"/>
    <mergeCell ref="C157:C158"/>
    <mergeCell ref="D157:D158"/>
    <mergeCell ref="C159:C160"/>
    <mergeCell ref="D159:D160"/>
    <mergeCell ref="C161:C162"/>
    <mergeCell ref="D161:D16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73:C174"/>
    <mergeCell ref="D173:D174"/>
    <mergeCell ref="C175:C176"/>
    <mergeCell ref="D175:D176"/>
    <mergeCell ref="C177:C178"/>
    <mergeCell ref="D177:D178"/>
    <mergeCell ref="C179:C180"/>
    <mergeCell ref="D179:D180"/>
    <mergeCell ref="C181:C182"/>
    <mergeCell ref="D181:D182"/>
    <mergeCell ref="C183:C184"/>
    <mergeCell ref="D183:D184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197:C198"/>
    <mergeCell ref="D197:D198"/>
    <mergeCell ref="C199:C200"/>
    <mergeCell ref="D199:D200"/>
    <mergeCell ref="C201:C202"/>
    <mergeCell ref="D201:D202"/>
    <mergeCell ref="C203:C204"/>
    <mergeCell ref="D203:D204"/>
    <mergeCell ref="C205:C206"/>
    <mergeCell ref="D205:D206"/>
    <mergeCell ref="C207:C208"/>
    <mergeCell ref="D207:D208"/>
    <mergeCell ref="C209:C210"/>
    <mergeCell ref="D209:D210"/>
    <mergeCell ref="C211:C212"/>
    <mergeCell ref="D211:D212"/>
    <mergeCell ref="C213:C214"/>
    <mergeCell ref="D213:D214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25:C226"/>
    <mergeCell ref="D225:D226"/>
    <mergeCell ref="C227:C228"/>
    <mergeCell ref="D227:D228"/>
    <mergeCell ref="C229:C230"/>
    <mergeCell ref="D229:D230"/>
    <mergeCell ref="C231:C232"/>
    <mergeCell ref="D231:D232"/>
    <mergeCell ref="C233:C234"/>
    <mergeCell ref="D233:D234"/>
    <mergeCell ref="C235:C236"/>
    <mergeCell ref="D235:D236"/>
    <mergeCell ref="C237:C238"/>
    <mergeCell ref="D237:D238"/>
    <mergeCell ref="C239:C240"/>
    <mergeCell ref="D239:D240"/>
    <mergeCell ref="C241:C242"/>
    <mergeCell ref="D241:D242"/>
    <mergeCell ref="C243:C244"/>
    <mergeCell ref="D243:D244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63:C264"/>
    <mergeCell ref="D263:D26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75:C376"/>
    <mergeCell ref="D375:D376"/>
    <mergeCell ref="C377:C378"/>
    <mergeCell ref="D377:D378"/>
    <mergeCell ref="C379:C380"/>
    <mergeCell ref="D379:D380"/>
    <mergeCell ref="C363:C364"/>
    <mergeCell ref="D363:D364"/>
    <mergeCell ref="C365:C366"/>
    <mergeCell ref="D365:D366"/>
    <mergeCell ref="C367:C368"/>
    <mergeCell ref="D367:D368"/>
    <mergeCell ref="C369:C370"/>
    <mergeCell ref="D369:D370"/>
    <mergeCell ref="C371:C372"/>
    <mergeCell ref="D371:D372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G13" sqref="G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44805</v>
      </c>
      <c r="C7" s="29">
        <f>SUMIF(SUSS!H:H,'Control de pagos'!K1,SUSS!I:I)</f>
        <v>6239.0778559999999</v>
      </c>
      <c r="D7" s="29">
        <f>'Control de pagos'!K2</f>
        <v>0</v>
      </c>
      <c r="E7" s="42">
        <f>C7+D7</f>
        <v>6239.0778559999999</v>
      </c>
    </row>
    <row r="22" spans="5:5">
      <c r="E22" s="3" t="s">
        <v>99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16" sqref="J1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I987048</v>
      </c>
      <c r="C7" s="70">
        <f>SUMIFS('Control de pagos'!N:N,'Control de pagos'!$B:$B,'Audit Contable'!$B7,'Control de pagos'!$I:$I,'Audit Contable'!$G$3,'Control de pagos'!$I:$I,'Audit Contable'!$H$3)</f>
        <v>35834.659999999996</v>
      </c>
      <c r="D7" s="70">
        <f>SUMIFS('Control de pagos'!E:E,'Control de pagos'!$B:$B,'Audit Contable'!$B7,'Control de pagos'!$I:$I,'Audit Contable'!$G$3,'Control de pagos'!$I:$I,'Audit Contable'!$H$3)</f>
        <v>11985.14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11985.14</v>
      </c>
      <c r="G7" s="70">
        <f>C7+F7</f>
        <v>47819.799999999996</v>
      </c>
    </row>
    <row r="8" spans="2:8">
      <c r="B8" s="67" t="str">
        <f>Descripción!B19</f>
        <v>O809390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Q244355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Q326542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35834.659999999996</v>
      </c>
      <c r="D29" s="71">
        <f t="shared" ref="D29:G29" si="2">SUM(D7:D28)</f>
        <v>11985.14</v>
      </c>
      <c r="E29" s="71">
        <f t="shared" si="2"/>
        <v>0</v>
      </c>
      <c r="F29" s="71">
        <f t="shared" si="2"/>
        <v>11985.14</v>
      </c>
      <c r="G29" s="71">
        <f t="shared" si="2"/>
        <v>47819.799999999996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2022-10-14T12:53:22Z</dcterms:modified>
</cp:coreProperties>
</file>