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9" i="2"/>
  <c r="L31" i="2"/>
  <c r="L33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4" i="2" l="1"/>
  <c r="L30" i="2"/>
  <c r="L32" i="2"/>
  <c r="L28" i="2"/>
  <c r="L20" i="2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<sst xmlns="http://schemas.openxmlformats.org/spreadsheetml/2006/main" count="647" uniqueCount="104">
  <si>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</si>
  <si>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</si>
  <si>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</si>
  <si>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</si>
  <si>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</si>
  <si>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</si>
  <si>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</si>
  <si>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</si>
  <si>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</si>
  <si>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</si>
  <si>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</si>
  <si>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</si>
  <si>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</si>
  <si>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</si>
  <si>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</si>
  <si>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</si>
  <si>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</si>
  <si>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</si>
  <si>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</si>
  <si>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</si>
  <si>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</si>
  <si>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</si>
  <si>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</si>
  <si>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</si>
  <si>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</si>
  <si>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</si>
  <si>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</si>
  <si>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</si>
  <si>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</si>
  <si>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</si>
  <si>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</si>
  <si>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</si>
  <si>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</si>
  <si>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</si>
  <si>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</si>
  <si>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</si>
  <si>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</si>
  <si>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</si>
  <si>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</si>
  <si>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</si>
  <si>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</si>
  <si>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</si>
  <si>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</si>
  <si>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</si>
  <si>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</si>
  <si>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</si>
  <si>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</si>
  <si>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</si>
  <si>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</si>
  <si>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</si>
  <si>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</si>
  <si>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</si>
  <si>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</si>
  <si>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</si>
  <si>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</si>
  <si>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</si>
  <si>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</si>
  <si>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</si>
  <si>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</si>
  <si>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</si>
  <si>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</si>
  <si>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</si>
  <si>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</si>
  <si>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</si>
  <si>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</si>
  <si>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</si>
  <si>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</si>
  <si>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</si>
  <si>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</si>
  <si>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</si>
  <si>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</si>
  <si>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</si>
  <si>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</si>
  <si>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</si>
  <si>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</si>
  <si>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</si>
  <si>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</si>
  <si>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</si>
  <si>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</si>
  <si>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</si>
  <si>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</si>
  <si>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</si>
  <si>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</si>
  <si>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</si>
  <si>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</si>
  <si>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</si>
  <si>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</si>
  <si>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</si>
  <si>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</si>
  <si>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</si>
  <si>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</si>
  <si>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</si>
  <si>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</si>
  <si>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</si>
  <si>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</si>
  <si>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</si>
  <si>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</si>
  <si>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</si>
  <si>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</si>
  <si>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</si>
  <si>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</si>
  <si>
    <t>R286457</t>
  </si>
  <si>
    <t>Iva</t>
  </si>
  <si>
    <t>2023/1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</si>
</sst>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.00;[Red]\-&quot;$&quot;\ #,##0.00"/>
    <numFmt numFmtId="165" formatCode="0.0%"/>
    <numFmt numFmtId="166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2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6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6" fontId="0" fillId="0" borderId="0" xfId="0" applyNumberFormat="1" applyProtection="1"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0" fontId="0" fillId="9" borderId="17" xfId="0" applyFill="1" applyBorder="1" applyProtection="1">
      <protection locked="0"/>
    </xf>
    <xf numFmtId="0" fontId="0" fillId="9" borderId="18" xfId="0" applyFill="1" applyBorder="1" applyProtection="1">
      <protection locked="0"/>
    </xf>
    <xf numFmtId="10" fontId="0" fillId="9" borderId="17" xfId="0" applyNumberFormat="1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9" xfId="0" applyFill="1" applyBorder="1" applyProtection="1">
      <protection locked="0"/>
    </xf>
    <xf numFmtId="0" fontId="0" fillId="9" borderId="20" xfId="0" applyFill="1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5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6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A38" activeCellId="2" sqref="H38 A36:XFD36 A38:XFD3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7" t="s">
        <v>31</v>
      </c>
      <c r="C2" s="139" t="s">
        <v>60</v>
      </c>
      <c r="D2" s="139" t="s">
        <v>61</v>
      </c>
      <c r="E2" s="137" t="s">
        <v>39</v>
      </c>
      <c r="F2" s="137" t="s">
        <v>58</v>
      </c>
      <c r="G2" s="137" t="s">
        <v>62</v>
      </c>
      <c r="H2" s="141" t="s">
        <v>34</v>
      </c>
      <c r="I2" s="135" t="s">
        <v>32</v>
      </c>
      <c r="J2" s="143" t="s">
        <v>59</v>
      </c>
      <c r="L2" s="131" t="s">
        <v>40</v>
      </c>
      <c r="M2" s="133">
        <v>0.12</v>
      </c>
      <c r="N2" s="9" t="s">
        <v>43</v>
      </c>
    </row>
    <row r="3" spans="2:19" ht="15.75" thickBot="1">
      <c r="B3" s="138"/>
      <c r="C3" s="140"/>
      <c r="D3" s="140"/>
      <c r="E3" s="138"/>
      <c r="F3" s="138"/>
      <c r="G3" s="138"/>
      <c r="H3" s="142"/>
      <c r="I3" s="136"/>
      <c r="J3" s="144"/>
      <c r="L3" s="132"/>
      <c r="M3" s="134"/>
      <c r="N3" s="10">
        <f>AVERAGEIF(O:O,P1,O:O)</f>
        <v>0.10949950136618429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>
        <v>91576.72</v>
      </c>
      <c r="D27" s="36">
        <v>9544.9883562000014</v>
      </c>
      <c r="E27" s="8">
        <v>44847</v>
      </c>
      <c r="F27" s="5">
        <v>91576.72</v>
      </c>
      <c r="G27" s="7"/>
      <c r="H27" s="74">
        <f t="shared" si="2"/>
        <v>44805</v>
      </c>
      <c r="I27" s="37">
        <f t="shared" si="3"/>
        <v>9544.9883562000014</v>
      </c>
      <c r="J27" s="38">
        <f t="shared" si="4"/>
        <v>0</v>
      </c>
      <c r="K27" s="3"/>
      <c r="L27" s="3"/>
      <c r="M27" s="3"/>
      <c r="N27" s="28"/>
      <c r="O27" s="13">
        <f t="shared" si="5"/>
        <v>0.10422941940047646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9544.9883562000014</v>
      </c>
    </row>
    <row r="28" spans="2:19">
      <c r="B28" s="32">
        <v>44835</v>
      </c>
      <c r="C28" s="35">
        <v>55503.91</v>
      </c>
      <c r="D28" s="36">
        <v>5769.2295511399998</v>
      </c>
      <c r="E28" s="8">
        <v>44875</v>
      </c>
      <c r="F28" s="5">
        <v>55503.91</v>
      </c>
      <c r="G28" s="7"/>
      <c r="H28" s="74">
        <f t="shared" si="2"/>
        <v>44835</v>
      </c>
      <c r="I28" s="37">
        <f t="shared" si="3"/>
        <v>5769.2295511399998</v>
      </c>
      <c r="J28" s="38">
        <f t="shared" si="4"/>
        <v>0</v>
      </c>
      <c r="K28" s="31"/>
      <c r="L28" s="3"/>
      <c r="M28" s="3"/>
      <c r="N28" s="28"/>
      <c r="O28" s="13">
        <f t="shared" si="5"/>
        <v>0.10394275918831664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5769.2295511399998</v>
      </c>
    </row>
    <row r="29" spans="2:19">
      <c r="B29" s="32">
        <v>44866</v>
      </c>
      <c r="C29" s="35">
        <v>71656.72</v>
      </c>
      <c r="D29" s="36">
        <v>7469.5272489200033</v>
      </c>
      <c r="E29" s="8">
        <v>44908</v>
      </c>
      <c r="F29" s="5">
        <v>71656.72</v>
      </c>
      <c r="G29" s="7"/>
      <c r="H29" s="74">
        <f t="shared" si="2"/>
        <v>44866</v>
      </c>
      <c r="I29" s="37">
        <f t="shared" si="3"/>
        <v>7469.5272489200033</v>
      </c>
      <c r="J29" s="38">
        <f t="shared" si="4"/>
        <v>0</v>
      </c>
      <c r="N29" s="2"/>
      <c r="O29" s="13">
        <f t="shared" ref="O29:O42" si="8">IFERROR(+D29/C29,0)</f>
        <v>0.10424042921473385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7469.5272489200033</v>
      </c>
    </row>
    <row r="30" spans="2:19">
      <c r="B30" s="32">
        <v>44896</v>
      </c>
      <c r="C30" s="35">
        <v>111716.33</v>
      </c>
      <c r="D30" s="36">
        <v>11664.951285377501</v>
      </c>
      <c r="E30" s="8">
        <v>44936</v>
      </c>
      <c r="F30" s="5">
        <v>111716.33</v>
      </c>
      <c r="G30" s="7"/>
      <c r="H30" s="74">
        <f t="shared" si="2"/>
        <v>44896</v>
      </c>
      <c r="I30" s="37">
        <f t="shared" si="3"/>
        <v>11664.951285377501</v>
      </c>
      <c r="J30" s="38">
        <f t="shared" si="4"/>
        <v>0</v>
      </c>
      <c r="N30" s="2"/>
      <c r="O30" s="13">
        <f t="shared" si="8"/>
        <v>0.10441581177413814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11664.951285377501</v>
      </c>
    </row>
    <row r="31" spans="2:19">
      <c r="B31" s="32">
        <v>44927</v>
      </c>
      <c r="C31" s="35">
        <v>39831.230000000003</v>
      </c>
      <c r="D31" s="36">
        <v>4138.7163820145006</v>
      </c>
      <c r="E31" s="8">
        <v>44967</v>
      </c>
      <c r="F31" s="5">
        <v>39831.230000000003</v>
      </c>
      <c r="G31" s="7"/>
      <c r="H31" s="74">
        <f t="shared" si="2"/>
        <v>44927</v>
      </c>
      <c r="I31" s="37">
        <f t="shared" si="3"/>
        <v>4138.7163820145006</v>
      </c>
      <c r="J31" s="38">
        <f t="shared" si="4"/>
        <v>0</v>
      </c>
      <c r="N31" s="2"/>
      <c r="O31" s="13">
        <f t="shared" si="8"/>
        <v>0.1039063162753071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4138.7163820145006</v>
      </c>
    </row>
    <row r="32" spans="2:19">
      <c r="B32" s="32">
        <v>44958</v>
      </c>
      <c r="C32" s="35">
        <v>73134.460000000006</v>
      </c>
      <c r="D32" s="36">
        <v>7625.0773570400024</v>
      </c>
      <c r="E32" s="8">
        <v>45001</v>
      </c>
      <c r="F32" s="5">
        <v>73134.460000000006</v>
      </c>
      <c r="G32" s="7"/>
      <c r="H32" s="74">
        <f t="shared" si="2"/>
        <v>44958</v>
      </c>
      <c r="I32" s="37">
        <f t="shared" si="3"/>
        <v>7625.0773570400024</v>
      </c>
      <c r="J32" s="38">
        <f t="shared" si="4"/>
        <v>0</v>
      </c>
      <c r="N32" s="2"/>
      <c r="O32" s="13">
        <f t="shared" si="8"/>
        <v>0.10426107415081758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7625.0773570400024</v>
      </c>
    </row>
    <row r="33" spans="2:19">
      <c r="B33" s="32">
        <v>44986</v>
      </c>
      <c r="C33" s="35">
        <v>73134.460000000006</v>
      </c>
      <c r="D33" s="36">
        <v>7625.0773570400024</v>
      </c>
      <c r="E33" s="8">
        <v>45044</v>
      </c>
      <c r="F33" s="5">
        <v>73134.460000000006</v>
      </c>
      <c r="G33" s="7"/>
      <c r="H33" s="74">
        <f t="shared" si="2"/>
        <v>45017</v>
      </c>
      <c r="I33" s="37">
        <f t="shared" si="3"/>
        <v>7625.0773570400024</v>
      </c>
      <c r="J33" s="38">
        <f t="shared" si="4"/>
        <v>0</v>
      </c>
      <c r="N33" s="2"/>
      <c r="O33" s="13">
        <f t="shared" si="8"/>
        <v>0.10426107415081758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7625.0773570400024</v>
      </c>
    </row>
    <row r="34" spans="2:19">
      <c r="B34" s="32">
        <v>45017</v>
      </c>
      <c r="C34" s="35">
        <v>41626.410000000003</v>
      </c>
      <c r="D34" s="36">
        <v>4326.2582151800016</v>
      </c>
      <c r="E34" s="8">
        <v>45069</v>
      </c>
      <c r="F34" s="5">
        <v>41626.410000000003</v>
      </c>
      <c r="G34" s="7"/>
      <c r="H34" s="74">
        <f t="shared" si="2"/>
        <v>45047</v>
      </c>
      <c r="I34" s="37">
        <f t="shared" si="3"/>
        <v>4326.2582151800016</v>
      </c>
      <c r="J34" s="38">
        <f t="shared" si="4"/>
        <v>0</v>
      </c>
      <c r="N34" s="2"/>
      <c r="O34" s="13">
        <f t="shared" si="8"/>
        <v>0.10393061076321501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4326.2582151800016</v>
      </c>
    </row>
    <row r="35" spans="2:19">
      <c r="B35" s="32">
        <v>45047</v>
      </c>
      <c r="C35" s="35">
        <v>55441.53</v>
      </c>
      <c r="D35" s="36">
        <v>5772.6436227973345</v>
      </c>
      <c r="E35" s="8">
        <v>45105</v>
      </c>
      <c r="F35" s="5">
        <v>55441.53</v>
      </c>
      <c r="G35" s="7"/>
      <c r="H35" s="74">
        <f t="shared" si="2"/>
        <v>45078</v>
      </c>
      <c r="I35" s="37">
        <f t="shared" si="3"/>
        <v>5772.6436227973345</v>
      </c>
      <c r="J35" s="38">
        <f t="shared" si="4"/>
        <v>0</v>
      </c>
      <c r="N35" s="2"/>
      <c r="O35" s="13">
        <f t="shared" si="8"/>
        <v>0.10412128999321149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5772.6436227973345</v>
      </c>
    </row>
    <row r="36" spans="2:19">
      <c r="B36" s="32">
        <v>45078</v>
      </c>
      <c r="C36" s="35">
        <v>94007.44</v>
      </c>
      <c r="D36" s="36">
        <v>9805.8434987911915</v>
      </c>
      <c r="E36" s="8">
        <v>45177</v>
      </c>
      <c r="F36" s="5">
        <v>94007.44</v>
      </c>
      <c r="G36" s="7"/>
      <c r="H36" s="74">
        <f t="shared" si="2"/>
        <v>45139</v>
      </c>
      <c r="I36" s="37">
        <f t="shared" si="3"/>
        <v>9805.8434987911915</v>
      </c>
      <c r="J36" s="38">
        <f t="shared" si="4"/>
        <v>0</v>
      </c>
      <c r="N36" s="2"/>
      <c r="O36" s="13">
        <f t="shared" si="8"/>
        <v>0.10430922806525943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9805.8434987911915</v>
      </c>
    </row>
    <row r="37" spans="2:19">
      <c r="B37" s="32">
        <v>45108</v>
      </c>
      <c r="C37" s="35">
        <v>68220.88</v>
      </c>
      <c r="D37" s="36">
        <v>7117.8404299896674</v>
      </c>
      <c r="E37" s="8">
        <v>45153</v>
      </c>
      <c r="F37" s="5">
        <v>68220.88</v>
      </c>
      <c r="G37" s="7"/>
      <c r="H37" s="74">
        <f t="shared" si="2"/>
        <v>45108</v>
      </c>
      <c r="I37" s="37">
        <f t="shared" si="3"/>
        <v>7117.8404299896674</v>
      </c>
      <c r="J37" s="38">
        <f t="shared" si="4"/>
        <v>0</v>
      </c>
      <c r="N37" s="2"/>
      <c r="O37" s="13">
        <f t="shared" si="8"/>
        <v>0.10433521863086004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7117.8404299896674</v>
      </c>
    </row>
    <row r="38" spans="2:19">
      <c r="B38" s="32">
        <v>45139</v>
      </c>
      <c r="C38" s="35">
        <v>90102.76</v>
      </c>
      <c r="D38" s="36">
        <v>9660.0610800100021</v>
      </c>
      <c r="E38" s="8">
        <v>45180</v>
      </c>
      <c r="F38" s="5">
        <v>90102.76</v>
      </c>
      <c r="G38" s="7"/>
      <c r="H38" s="74">
        <f t="shared" si="2"/>
        <v>45139</v>
      </c>
      <c r="I38" s="37">
        <f t="shared" si="3"/>
        <v>9660.0610800100021</v>
      </c>
      <c r="J38" s="38">
        <f t="shared" si="4"/>
        <v>0</v>
      </c>
      <c r="N38" s="2"/>
      <c r="O38" s="13">
        <f t="shared" si="8"/>
        <v>0.10721160017750847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9660.0610800100021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G59" sqref="G59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5" t="s">
        <v>75</v>
      </c>
      <c r="C6" s="155"/>
      <c r="D6" s="155"/>
      <c r="E6" s="155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45" t="s">
        <v>48</v>
      </c>
      <c r="B12" s="145" t="s">
        <v>49</v>
      </c>
      <c r="C12" s="145" t="s">
        <v>50</v>
      </c>
      <c r="D12" s="147" t="s">
        <v>51</v>
      </c>
      <c r="E12" s="148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46"/>
      <c r="B13" s="146"/>
      <c r="C13" s="146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49">
        <v>8</v>
      </c>
      <c r="D14" s="152">
        <v>2.9000000000000001E-2</v>
      </c>
      <c r="E14" s="1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50"/>
      <c r="D15" s="153"/>
      <c r="E15" s="153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50"/>
      <c r="D16" s="153"/>
      <c r="E16" s="153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50"/>
      <c r="D17" s="153"/>
      <c r="E17" s="153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51"/>
      <c r="D18" s="154"/>
      <c r="E18" s="154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5" t="s">
        <v>91</v>
      </c>
      <c r="C19" s="155"/>
      <c r="D19" s="155"/>
      <c r="E19" s="155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5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5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5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45" t="s">
        <v>48</v>
      </c>
      <c r="B25" s="145" t="s">
        <v>49</v>
      </c>
      <c r="C25" s="145" t="s">
        <v>50</v>
      </c>
      <c r="D25" s="147" t="s">
        <v>51</v>
      </c>
      <c r="E25" s="148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46"/>
      <c r="B26" s="146"/>
      <c r="C26" s="146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6">
        <v>276187.33</v>
      </c>
      <c r="C27" s="149">
        <v>4</v>
      </c>
      <c r="D27" s="152">
        <v>3.1800000000000002E-2</v>
      </c>
      <c r="E27" s="1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6">
        <v>0</v>
      </c>
      <c r="C28" s="150"/>
      <c r="D28" s="153"/>
      <c r="E28" s="153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6">
        <v>0</v>
      </c>
      <c r="C29" s="150"/>
      <c r="D29" s="153"/>
      <c r="E29" s="153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7">
        <v>276187.33</v>
      </c>
      <c r="C30" s="150"/>
      <c r="D30" s="153"/>
      <c r="E30" s="153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51"/>
      <c r="D31" s="154"/>
      <c r="E31" s="154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5" t="s">
        <v>97</v>
      </c>
      <c r="C32" s="155"/>
      <c r="D32" s="155"/>
      <c r="E32" s="155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45" t="s">
        <v>48</v>
      </c>
      <c r="B38" s="145" t="s">
        <v>49</v>
      </c>
      <c r="C38" s="145" t="s">
        <v>50</v>
      </c>
      <c r="D38" s="147" t="s">
        <v>51</v>
      </c>
      <c r="E38" s="148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46"/>
      <c r="B39" s="146"/>
      <c r="C39" s="146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49">
        <v>4</v>
      </c>
      <c r="D40" s="152">
        <v>4.0099999999999997E-2</v>
      </c>
      <c r="E40" s="1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50"/>
      <c r="D41" s="153"/>
      <c r="E41" s="153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50"/>
      <c r="D42" s="153"/>
      <c r="E42" s="153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20" t="s">
        <v>99</v>
      </c>
      <c r="C43" s="150"/>
      <c r="D43" s="153"/>
      <c r="E43" s="153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51"/>
      <c r="D44" s="154"/>
      <c r="E44" s="154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5" t="s">
        <v>101</v>
      </c>
      <c r="C45" s="155"/>
      <c r="D45" s="155"/>
      <c r="E45" s="155"/>
      <c r="G45" s="59">
        <f>IF(A45="Plan",SUMIF('Control de pagos'!B:B,Descripción!B45,'Control de pagos'!D:D),"")</f>
        <v>85520.01999999999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85520.01999999999</v>
      </c>
    </row>
    <row r="46" spans="1:9">
      <c r="A46" s="46" t="s">
        <v>57</v>
      </c>
      <c r="B46" s="47">
        <v>44981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124" t="s">
        <v>48</v>
      </c>
      <c r="B51" s="124" t="s">
        <v>49</v>
      </c>
      <c r="C51" s="124" t="s">
        <v>50</v>
      </c>
      <c r="D51" s="128" t="s">
        <v>51</v>
      </c>
      <c r="E51" s="129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127"/>
      <c r="B52" s="127"/>
      <c r="C52" s="127"/>
      <c r="D52" s="50" t="s">
        <v>52</v>
      </c>
      <c r="E52" s="50" t="s">
        <v>79</v>
      </c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85520.02</v>
      </c>
      <c r="C53" s="124">
        <v>2</v>
      </c>
      <c r="D53" s="126">
        <v>5.3100000000000001E-2</v>
      </c>
      <c r="E53" s="126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125"/>
      <c r="D54" s="125"/>
      <c r="E54" s="125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125"/>
      <c r="D55" s="125"/>
      <c r="E55" s="125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85520.02</v>
      </c>
      <c r="C56" s="125"/>
      <c r="D56" s="125"/>
      <c r="E56" s="125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5"/>
      <c r="C58" s="155"/>
      <c r="D58" s="155"/>
      <c r="E58" s="15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5"/>
      <c r="C71" s="155"/>
      <c r="D71" s="155"/>
      <c r="E71" s="15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5"/>
      <c r="C84" s="155"/>
      <c r="D84" s="155"/>
      <c r="E84" s="15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5"/>
      <c r="C97" s="155"/>
      <c r="D97" s="155"/>
      <c r="E97" s="15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5"/>
      <c r="C110" s="155"/>
      <c r="D110" s="155"/>
      <c r="E110" s="15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5"/>
      <c r="C123" s="155"/>
      <c r="D123" s="155"/>
      <c r="E123" s="15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5"/>
      <c r="C136" s="155"/>
      <c r="D136" s="155"/>
      <c r="E136" s="15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5"/>
      <c r="C149" s="155"/>
      <c r="D149" s="155"/>
      <c r="E149" s="15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28" activePane="bottomLeft" state="frozen"/>
      <selection pane="bottomLeft" activeCell="N43" sqref="N43:N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6" t="s">
        <v>12</v>
      </c>
      <c r="C1" s="156"/>
      <c r="D1" s="156"/>
      <c r="E1" s="156"/>
      <c r="F1" s="156"/>
      <c r="G1" s="156"/>
      <c r="H1" s="156"/>
      <c r="I1" s="156"/>
      <c r="J1" s="156"/>
      <c r="K1" s="156"/>
      <c r="O1" s="157" t="s">
        <v>17</v>
      </c>
      <c r="P1" s="157"/>
      <c r="Q1" s="157"/>
      <c r="R1" s="157"/>
      <c r="S1" s="157"/>
      <c r="T1" s="157"/>
      <c r="U1" s="15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8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18" t="s">
        <v>97</v>
      </c>
      <c r="B17" s="110" t="s">
        <v>0</v>
      </c>
      <c r="C17" s="110" t="s">
        <v>1</v>
      </c>
      <c r="D17" s="110" t="s">
        <v>2</v>
      </c>
      <c r="E17" s="110" t="s">
        <v>3</v>
      </c>
      <c r="F17" s="110" t="s">
        <v>4</v>
      </c>
      <c r="G17" s="110" t="s">
        <v>5</v>
      </c>
      <c r="H17" s="110" t="s">
        <v>6</v>
      </c>
      <c r="I17" s="110" t="s">
        <v>7</v>
      </c>
      <c r="J17" s="110" t="s">
        <v>8</v>
      </c>
      <c r="K17" s="110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18" t="s">
        <v>97</v>
      </c>
      <c r="B18" s="111">
        <v>2021</v>
      </c>
      <c r="C18" s="111"/>
      <c r="D18" s="111"/>
      <c r="E18" s="112" t="s">
        <v>98</v>
      </c>
      <c r="F18" s="112" t="s">
        <v>10</v>
      </c>
      <c r="G18" s="112" t="s">
        <v>10</v>
      </c>
      <c r="H18" s="113">
        <v>44736</v>
      </c>
      <c r="I18" s="114">
        <v>52399.47</v>
      </c>
      <c r="J18" s="115">
        <v>0</v>
      </c>
      <c r="K18" s="114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18" t="s">
        <v>97</v>
      </c>
      <c r="B19" s="116">
        <v>2021</v>
      </c>
      <c r="C19" s="116"/>
      <c r="D19" s="116"/>
      <c r="E19" s="117" t="s">
        <v>98</v>
      </c>
      <c r="F19" s="117" t="s">
        <v>10</v>
      </c>
      <c r="G19" s="117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101</v>
      </c>
      <c r="B21" s="130" t="s">
        <v>92</v>
      </c>
      <c r="C21"/>
      <c r="D21"/>
      <c r="E21"/>
      <c r="F21"/>
      <c r="G21"/>
      <c r="H21"/>
      <c r="I21"/>
      <c r="J21"/>
      <c r="K21"/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A22" s="3" t="s">
        <v>101</v>
      </c>
      <c r="B22" s="92" t="s">
        <v>0</v>
      </c>
      <c r="C22" s="92" t="s">
        <v>1</v>
      </c>
      <c r="D22" s="92" t="s">
        <v>2</v>
      </c>
      <c r="E22" s="92" t="s">
        <v>3</v>
      </c>
      <c r="F22" s="92" t="s">
        <v>4</v>
      </c>
      <c r="G22" s="92" t="s">
        <v>5</v>
      </c>
      <c r="H22" s="92" t="s">
        <v>6</v>
      </c>
      <c r="I22" s="92" t="s">
        <v>7</v>
      </c>
      <c r="J22" s="92" t="s">
        <v>8</v>
      </c>
      <c r="K22" s="92" t="s">
        <v>9</v>
      </c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A23" s="3" t="s">
        <v>101</v>
      </c>
      <c r="B23" s="87">
        <v>2023</v>
      </c>
      <c r="C23" s="87">
        <v>1</v>
      </c>
      <c r="D23" s="87"/>
      <c r="E23" s="88" t="s">
        <v>102</v>
      </c>
      <c r="F23" s="88" t="s">
        <v>10</v>
      </c>
      <c r="G23" s="88" t="s">
        <v>10</v>
      </c>
      <c r="H23" s="89">
        <v>44981</v>
      </c>
      <c r="I23" s="91">
        <v>85520.02</v>
      </c>
      <c r="J23" s="90">
        <v>0</v>
      </c>
      <c r="K23" s="91">
        <v>85520.02</v>
      </c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8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19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10" t="s">
        <v>13</v>
      </c>
      <c r="P35" s="110" t="s">
        <v>14</v>
      </c>
      <c r="Q35" s="110" t="s">
        <v>3</v>
      </c>
      <c r="R35" s="110" t="s">
        <v>4</v>
      </c>
      <c r="S35" s="110" t="s">
        <v>5</v>
      </c>
      <c r="T35" s="110" t="s">
        <v>15</v>
      </c>
      <c r="U35" s="110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11">
        <v>1</v>
      </c>
      <c r="P36" s="114">
        <v>13478.21</v>
      </c>
      <c r="Q36" s="112" t="s">
        <v>98</v>
      </c>
      <c r="R36" s="112" t="s">
        <v>10</v>
      </c>
      <c r="S36" s="112" t="s">
        <v>10</v>
      </c>
      <c r="T36" s="111" t="s">
        <v>95</v>
      </c>
      <c r="U36" s="111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16">
        <v>2</v>
      </c>
      <c r="P37" s="93">
        <v>14018.69</v>
      </c>
      <c r="Q37" s="117" t="s">
        <v>98</v>
      </c>
      <c r="R37" s="117" t="s">
        <v>10</v>
      </c>
      <c r="S37" s="117" t="s">
        <v>10</v>
      </c>
      <c r="T37" s="116" t="s">
        <v>95</v>
      </c>
      <c r="U37" s="116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16">
        <v>3</v>
      </c>
      <c r="P38" s="93">
        <v>14580.84</v>
      </c>
      <c r="Q38" s="117" t="s">
        <v>98</v>
      </c>
      <c r="R38" s="117" t="s">
        <v>10</v>
      </c>
      <c r="S38" s="117" t="s">
        <v>10</v>
      </c>
      <c r="T38" s="116" t="s">
        <v>95</v>
      </c>
      <c r="U38" s="116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16">
        <v>4</v>
      </c>
      <c r="P39" s="93">
        <v>10321.73</v>
      </c>
      <c r="Q39" s="117" t="s">
        <v>98</v>
      </c>
      <c r="R39" s="117" t="s">
        <v>10</v>
      </c>
      <c r="S39" s="117" t="s">
        <v>10</v>
      </c>
      <c r="T39" s="116" t="s">
        <v>95</v>
      </c>
      <c r="U39" s="116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16">
        <v>4</v>
      </c>
      <c r="P40" s="93">
        <v>4843.8100000000004</v>
      </c>
      <c r="Q40" s="117" t="s">
        <v>98</v>
      </c>
      <c r="R40" s="117" t="s">
        <v>10</v>
      </c>
      <c r="S40" s="117" t="s">
        <v>82</v>
      </c>
      <c r="T40" s="116" t="s">
        <v>95</v>
      </c>
      <c r="U40" s="116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101</v>
      </c>
      <c r="O42" s="130" t="s">
        <v>17</v>
      </c>
      <c r="P42"/>
      <c r="Q42"/>
      <c r="R42"/>
      <c r="S42"/>
      <c r="T42"/>
      <c r="U42"/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101</v>
      </c>
      <c r="O43" s="92" t="s">
        <v>13</v>
      </c>
      <c r="P43" s="92" t="s">
        <v>14</v>
      </c>
      <c r="Q43" s="92" t="s">
        <v>3</v>
      </c>
      <c r="R43" s="92" t="s">
        <v>4</v>
      </c>
      <c r="S43" s="92" t="s">
        <v>5</v>
      </c>
      <c r="T43" s="92" t="s">
        <v>15</v>
      </c>
      <c r="U43" s="92" t="s">
        <v>16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101</v>
      </c>
      <c r="O44" s="82">
        <v>1</v>
      </c>
      <c r="P44" s="85">
        <v>41654.1</v>
      </c>
      <c r="Q44" s="83" t="s">
        <v>102</v>
      </c>
      <c r="R44" s="83" t="s">
        <v>10</v>
      </c>
      <c r="S44" s="83" t="s">
        <v>10</v>
      </c>
      <c r="T44" s="82" t="s">
        <v>103</v>
      </c>
      <c r="U44" s="82" t="s">
        <v>96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101</v>
      </c>
      <c r="O45" s="87">
        <v>2</v>
      </c>
      <c r="P45" s="91">
        <v>43865.919999999998</v>
      </c>
      <c r="Q45" s="88" t="s">
        <v>102</v>
      </c>
      <c r="R45" s="88" t="s">
        <v>10</v>
      </c>
      <c r="S45" s="88" t="s">
        <v>10</v>
      </c>
      <c r="T45" s="87" t="s">
        <v>103</v>
      </c>
      <c r="U45" s="87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12" activePane="bottomLeft" state="frozen"/>
      <selection activeCell="B1" sqref="B1"/>
      <selection pane="bottomLeft" activeCell="O12" sqref="O1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6" t="s">
        <v>30</v>
      </c>
      <c r="D1" s="156"/>
      <c r="E1" s="156"/>
      <c r="F1" s="156"/>
      <c r="G1" s="156"/>
      <c r="H1" s="156"/>
      <c r="K1" s="68">
        <f>'Resumen Mail'!B7</f>
        <v>45139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O565275 1</v>
      </c>
      <c r="B3" s="3" t="str">
        <f>+Descripción!B6</f>
        <v>O565275</v>
      </c>
      <c r="C3" s="158">
        <v>1</v>
      </c>
      <c r="D3" s="160">
        <v>14839.69</v>
      </c>
      <c r="E3" s="96">
        <v>3813.28</v>
      </c>
      <c r="F3" s="97" t="s">
        <v>88</v>
      </c>
      <c r="G3" s="96">
        <v>18652.97</v>
      </c>
      <c r="H3" s="98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thickBot="1">
      <c r="A4" s="11" t="str">
        <f t="shared" ref="A4:A41" si="1">B4&amp;" "&amp;IF(C4="",C3,C4)</f>
        <v>O565275 1</v>
      </c>
      <c r="B4" s="3" t="s">
        <v>75</v>
      </c>
      <c r="C4" s="159"/>
      <c r="D4" s="161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thickBot="1">
      <c r="A5" s="11" t="str">
        <f t="shared" si="1"/>
        <v>O565275 2</v>
      </c>
      <c r="B5" s="3" t="s">
        <v>75</v>
      </c>
      <c r="C5" s="166">
        <v>2</v>
      </c>
      <c r="D5" s="168">
        <v>15270.04</v>
      </c>
      <c r="E5" s="99">
        <v>3382.93</v>
      </c>
      <c r="F5" s="100" t="s">
        <v>88</v>
      </c>
      <c r="G5" s="99">
        <v>18652.97</v>
      </c>
      <c r="H5" s="101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thickBot="1">
      <c r="A6" s="11" t="str">
        <f t="shared" si="1"/>
        <v>O565275 2</v>
      </c>
      <c r="B6" s="3" t="s">
        <v>75</v>
      </c>
      <c r="C6" s="167"/>
      <c r="D6" s="169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thickBot="1">
      <c r="A7" s="11" t="str">
        <f t="shared" si="1"/>
        <v>O565275 3</v>
      </c>
      <c r="B7" s="3" t="s">
        <v>75</v>
      </c>
      <c r="C7" s="166">
        <v>3</v>
      </c>
      <c r="D7" s="168">
        <v>15712.87</v>
      </c>
      <c r="E7" s="99">
        <v>2940.1</v>
      </c>
      <c r="F7" s="100" t="s">
        <v>88</v>
      </c>
      <c r="G7" s="99">
        <v>18652.97</v>
      </c>
      <c r="H7" s="101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thickBot="1">
      <c r="A8" s="11" t="str">
        <f t="shared" si="1"/>
        <v>O565275 3</v>
      </c>
      <c r="B8" s="3" t="s">
        <v>75</v>
      </c>
      <c r="C8" s="167"/>
      <c r="D8" s="169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thickBot="1">
      <c r="A9" s="11" t="str">
        <f t="shared" si="1"/>
        <v>O565275 4</v>
      </c>
      <c r="B9" s="3" t="s">
        <v>75</v>
      </c>
      <c r="C9" s="158">
        <v>4</v>
      </c>
      <c r="D9" s="160">
        <v>16168.54</v>
      </c>
      <c r="E9" s="102">
        <v>2484.4299999999998</v>
      </c>
      <c r="F9" s="103" t="s">
        <v>88</v>
      </c>
      <c r="G9" s="102">
        <v>18652.97</v>
      </c>
      <c r="H9" s="104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thickBot="1">
      <c r="A10" s="11" t="str">
        <f t="shared" si="1"/>
        <v>O565275 4</v>
      </c>
      <c r="B10" s="3" t="s">
        <v>75</v>
      </c>
      <c r="C10" s="159"/>
      <c r="D10" s="161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thickBot="1">
      <c r="A11" s="11" t="str">
        <f t="shared" si="1"/>
        <v>O565275 5</v>
      </c>
      <c r="B11" s="3" t="s">
        <v>75</v>
      </c>
      <c r="C11" s="158">
        <v>5</v>
      </c>
      <c r="D11" s="160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thickBot="1">
      <c r="A12" s="11" t="str">
        <f t="shared" si="1"/>
        <v>O565275 5</v>
      </c>
      <c r="B12" s="3" t="s">
        <v>75</v>
      </c>
      <c r="C12" s="159"/>
      <c r="D12" s="161"/>
      <c r="E12" s="102">
        <v>2015.54</v>
      </c>
      <c r="F12" s="103">
        <v>208.29</v>
      </c>
      <c r="G12" s="102">
        <v>18861.259999999998</v>
      </c>
      <c r="H12" s="104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thickBot="1">
      <c r="A13" s="11" t="str">
        <f t="shared" si="1"/>
        <v>O565275 6</v>
      </c>
      <c r="B13" s="3" t="s">
        <v>75</v>
      </c>
      <c r="C13" s="158">
        <v>6</v>
      </c>
      <c r="D13" s="160">
        <v>17119.91</v>
      </c>
      <c r="E13" s="102">
        <v>1533.06</v>
      </c>
      <c r="F13" s="103" t="s">
        <v>88</v>
      </c>
      <c r="G13" s="102">
        <v>18652.97</v>
      </c>
      <c r="H13" s="104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thickBot="1">
      <c r="A14" s="11" t="str">
        <f t="shared" si="1"/>
        <v>O565275 6</v>
      </c>
      <c r="B14" s="3" t="s">
        <v>75</v>
      </c>
      <c r="C14" s="159"/>
      <c r="D14" s="161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thickBot="1">
      <c r="A15" s="11" t="str">
        <f t="shared" si="1"/>
        <v>O565275 7</v>
      </c>
      <c r="B15" s="3" t="s">
        <v>75</v>
      </c>
      <c r="C15" s="158">
        <v>7</v>
      </c>
      <c r="D15" s="160">
        <v>17616.39</v>
      </c>
      <c r="E15" s="102">
        <v>1036.58</v>
      </c>
      <c r="F15" s="103" t="s">
        <v>88</v>
      </c>
      <c r="G15" s="102">
        <v>18652.97</v>
      </c>
      <c r="H15" s="104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thickBot="1">
      <c r="A16" s="11" t="str">
        <f t="shared" si="1"/>
        <v>O565275 7</v>
      </c>
      <c r="B16" s="3" t="s">
        <v>75</v>
      </c>
      <c r="C16" s="159"/>
      <c r="D16" s="161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thickBot="1">
      <c r="A17" s="11" t="str">
        <f t="shared" si="1"/>
        <v>O565275 8</v>
      </c>
      <c r="B17" s="3" t="s">
        <v>75</v>
      </c>
      <c r="C17" s="158">
        <v>8</v>
      </c>
      <c r="D17" s="160">
        <v>18127.349999999999</v>
      </c>
      <c r="E17" s="103">
        <v>525.62</v>
      </c>
      <c r="F17" s="103" t="s">
        <v>88</v>
      </c>
      <c r="G17" s="102">
        <v>18652.97</v>
      </c>
      <c r="H17" s="104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thickBot="1">
      <c r="A18" s="11" t="str">
        <f t="shared" si="1"/>
        <v>O565275 8</v>
      </c>
      <c r="B18" s="3" t="s">
        <v>75</v>
      </c>
      <c r="C18" s="159"/>
      <c r="D18" s="161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thickBot="1">
      <c r="A20" s="11" t="str">
        <f t="shared" si="1"/>
        <v>P782085 Pago a cuenta</v>
      </c>
      <c r="B20" s="3" t="s">
        <v>91</v>
      </c>
      <c r="C20" s="109" t="s">
        <v>94</v>
      </c>
      <c r="D20" s="102">
        <v>69046.83</v>
      </c>
      <c r="E20" s="103" t="s">
        <v>88</v>
      </c>
      <c r="F20" s="103" t="s">
        <v>88</v>
      </c>
      <c r="G20" s="102">
        <v>69046.83</v>
      </c>
      <c r="H20" s="104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thickBot="1">
      <c r="A21" s="11" t="str">
        <f t="shared" si="1"/>
        <v>P782085 1</v>
      </c>
      <c r="B21" s="3" t="s">
        <v>91</v>
      </c>
      <c r="C21" s="158">
        <v>1</v>
      </c>
      <c r="D21" s="160">
        <v>66896.960000000006</v>
      </c>
      <c r="E21" s="102">
        <v>6587.07</v>
      </c>
      <c r="F21" s="103" t="s">
        <v>88</v>
      </c>
      <c r="G21" s="102">
        <v>73484.03</v>
      </c>
      <c r="H21" s="104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thickBot="1">
      <c r="A22" s="11" t="str">
        <f t="shared" si="1"/>
        <v>P782085 1</v>
      </c>
      <c r="B22" s="3" t="s">
        <v>91</v>
      </c>
      <c r="C22" s="159"/>
      <c r="D22" s="161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thickBot="1">
      <c r="A23" s="11" t="str">
        <f t="shared" si="1"/>
        <v>P782085 2</v>
      </c>
      <c r="B23" s="3" t="s">
        <v>91</v>
      </c>
      <c r="C23" s="158">
        <v>2</v>
      </c>
      <c r="D23" s="160">
        <v>69024.28</v>
      </c>
      <c r="E23" s="102">
        <v>4459.75</v>
      </c>
      <c r="F23" s="103" t="s">
        <v>88</v>
      </c>
      <c r="G23" s="102">
        <v>73484.03</v>
      </c>
      <c r="H23" s="104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thickBot="1">
      <c r="A24" s="11" t="str">
        <f t="shared" si="1"/>
        <v>P782085 2</v>
      </c>
      <c r="B24" s="3" t="s">
        <v>91</v>
      </c>
      <c r="C24" s="159"/>
      <c r="D24" s="161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thickBot="1">
      <c r="A25" s="11" t="str">
        <f t="shared" si="1"/>
        <v>P782085 3</v>
      </c>
      <c r="B25" s="3" t="s">
        <v>91</v>
      </c>
      <c r="C25" s="158">
        <v>3</v>
      </c>
      <c r="D25" s="160">
        <v>71219.259999999995</v>
      </c>
      <c r="E25" s="102">
        <v>2264.77</v>
      </c>
      <c r="F25" s="103" t="s">
        <v>88</v>
      </c>
      <c r="G25" s="102">
        <v>73484.03</v>
      </c>
      <c r="H25" s="104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thickBot="1">
      <c r="A26" s="11" t="str">
        <f t="shared" si="1"/>
        <v>P782085 3</v>
      </c>
      <c r="B26" s="3" t="s">
        <v>91</v>
      </c>
      <c r="C26" s="159"/>
      <c r="D26" s="161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33" t="s">
        <v>97</v>
      </c>
      <c r="C28" s="158">
        <v>1</v>
      </c>
      <c r="D28" s="160">
        <v>13478.21</v>
      </c>
      <c r="E28" s="96">
        <v>2295.46</v>
      </c>
      <c r="F28" s="97" t="s">
        <v>88</v>
      </c>
      <c r="G28" s="96">
        <v>15773.67</v>
      </c>
      <c r="H28" s="98">
        <v>44820</v>
      </c>
      <c r="I28" s="41">
        <v>44820</v>
      </c>
      <c r="J28" s="30">
        <f t="shared" si="3"/>
        <v>44805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3" t="s">
        <v>97</v>
      </c>
      <c r="C29" s="159"/>
      <c r="D29" s="161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3" t="s">
        <v>97</v>
      </c>
      <c r="C30" s="162">
        <v>2</v>
      </c>
      <c r="D30" s="164">
        <v>14018.69</v>
      </c>
      <c r="E30" s="121">
        <v>1754.98</v>
      </c>
      <c r="F30" s="122" t="s">
        <v>88</v>
      </c>
      <c r="G30" s="121">
        <v>15773.67</v>
      </c>
      <c r="H30" s="123">
        <v>44850</v>
      </c>
      <c r="I30" s="41">
        <v>44850</v>
      </c>
      <c r="J30" s="30">
        <f t="shared" si="3"/>
        <v>44835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3" t="s">
        <v>97</v>
      </c>
      <c r="C31" s="163"/>
      <c r="D31" s="165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3" t="s">
        <v>97</v>
      </c>
      <c r="C32" s="162">
        <v>3</v>
      </c>
      <c r="D32" s="164">
        <v>14580.84</v>
      </c>
      <c r="E32" s="121">
        <v>1192.83</v>
      </c>
      <c r="F32" s="122" t="s">
        <v>88</v>
      </c>
      <c r="G32" s="121">
        <v>15773.67</v>
      </c>
      <c r="H32" s="123">
        <v>44881</v>
      </c>
      <c r="I32" s="41">
        <v>44881</v>
      </c>
      <c r="J32" s="30">
        <f t="shared" si="3"/>
        <v>44866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3" t="s">
        <v>97</v>
      </c>
      <c r="C33" s="163"/>
      <c r="D33" s="165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3" t="s">
        <v>97</v>
      </c>
      <c r="C34" s="162">
        <v>4</v>
      </c>
      <c r="D34" s="164">
        <v>15165.54</v>
      </c>
      <c r="E34" s="121">
        <v>608.13</v>
      </c>
      <c r="F34" s="122" t="s">
        <v>88</v>
      </c>
      <c r="G34" s="121">
        <v>15773.67</v>
      </c>
      <c r="H34" s="123">
        <v>44911</v>
      </c>
      <c r="I34" s="41">
        <v>44911</v>
      </c>
      <c r="J34" s="30">
        <f t="shared" si="3"/>
        <v>44896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3" t="s">
        <v>97</v>
      </c>
      <c r="C35" s="163"/>
      <c r="D35" s="165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 ht="15.75" thickBot="1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ht="15.75" thickBot="1">
      <c r="A37" s="11" t="str">
        <f t="shared" si="1"/>
        <v>R286457 1</v>
      </c>
      <c r="B37" s="3" t="s">
        <v>101</v>
      </c>
      <c r="C37" s="158">
        <v>1</v>
      </c>
      <c r="D37" s="160">
        <v>41654.1</v>
      </c>
      <c r="E37" s="96">
        <v>4541.1099999999997</v>
      </c>
      <c r="F37" s="97" t="s">
        <v>88</v>
      </c>
      <c r="G37" s="96">
        <v>46195.21</v>
      </c>
      <c r="H37" s="98">
        <v>45001</v>
      </c>
      <c r="I37" s="41">
        <v>45001</v>
      </c>
      <c r="J37" s="30">
        <f t="shared" si="3"/>
        <v>44986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41654.1</v>
      </c>
    </row>
    <row r="38" spans="1:14" ht="15.75" thickBot="1">
      <c r="A38" s="11" t="str">
        <f t="shared" si="1"/>
        <v>R286457 1</v>
      </c>
      <c r="B38" s="3" t="s">
        <v>101</v>
      </c>
      <c r="C38" s="159"/>
      <c r="D38" s="161"/>
      <c r="E38" s="93">
        <v>4541.1099999999997</v>
      </c>
      <c r="F38" s="94">
        <v>910.05</v>
      </c>
      <c r="G38" s="93">
        <v>47105.26</v>
      </c>
      <c r="H38" s="95">
        <v>45011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41654.1</v>
      </c>
    </row>
    <row r="39" spans="1:14" ht="15.75" thickBot="1">
      <c r="A39" s="11" t="str">
        <f t="shared" si="1"/>
        <v>R286457 2</v>
      </c>
      <c r="B39" s="3" t="s">
        <v>101</v>
      </c>
      <c r="C39" s="162">
        <v>2</v>
      </c>
      <c r="D39" s="164">
        <v>43865.919999999998</v>
      </c>
      <c r="E39" s="121">
        <v>2329.29</v>
      </c>
      <c r="F39" s="122" t="s">
        <v>88</v>
      </c>
      <c r="G39" s="121">
        <v>46195.21</v>
      </c>
      <c r="H39" s="123">
        <v>45032</v>
      </c>
      <c r="I39" s="41">
        <v>45032</v>
      </c>
      <c r="J39" s="30">
        <f t="shared" si="3"/>
        <v>45017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43865.919999999998</v>
      </c>
    </row>
    <row r="40" spans="1:14" ht="15.75" thickBot="1">
      <c r="A40" s="11" t="str">
        <f t="shared" si="1"/>
        <v>R286457 2</v>
      </c>
      <c r="B40" s="3" t="s">
        <v>101</v>
      </c>
      <c r="C40" s="163"/>
      <c r="D40" s="165"/>
      <c r="E40" s="93">
        <v>2329.29</v>
      </c>
      <c r="F40" s="94">
        <v>910.05</v>
      </c>
      <c r="G40" s="93">
        <v>47105.26</v>
      </c>
      <c r="H40" s="95">
        <v>45042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43865.919999999998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5"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D13:D14"/>
    <mergeCell ref="C15:C16"/>
    <mergeCell ref="D15:D16"/>
    <mergeCell ref="C17:C18"/>
    <mergeCell ref="D17:D18"/>
    <mergeCell ref="C21:C22"/>
    <mergeCell ref="D21:D22"/>
    <mergeCell ref="C23:C24"/>
    <mergeCell ref="D23:D24"/>
    <mergeCell ref="C25:C26"/>
    <mergeCell ref="D25:D26"/>
    <mergeCell ref="C28:C29"/>
    <mergeCell ref="D28:D29"/>
    <mergeCell ref="C30:C31"/>
    <mergeCell ref="D30:D31"/>
    <mergeCell ref="C32:C33"/>
    <mergeCell ref="D32:D33"/>
    <mergeCell ref="C37:C38"/>
    <mergeCell ref="D37:D38"/>
    <mergeCell ref="C39:C40"/>
    <mergeCell ref="D39:D40"/>
    <mergeCell ref="C34:C35"/>
    <mergeCell ref="D34:D35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F9" sqref="F9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45139</v>
      </c>
      <c r="C7" s="29">
        <f>SUMIF(SUSS!H:H,'Control de pagos'!K1,SUSS!I:I)</f>
        <v>19465.904578801194</v>
      </c>
      <c r="D7" s="29">
        <f>'Control de pagos'!K2</f>
        <v>0</v>
      </c>
      <c r="E7" s="42">
        <f>C7+D7</f>
        <v>19465.904578801194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R286457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2023-09-14T16:56:16Z</dcterms:modified>
</cp:coreProperties>
</file>