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225" windowWidth="10005" windowHeight="6885" tabRatio="827"/>
  </bookViews>
  <sheets>
    <sheet name="mes" sheetId="2" r:id="rId1"/>
    <sheet name="AGUINALDOS" sheetId="33" state="hidden" r:id="rId2"/>
    <sheet name="SAC DICIEMBRE DIF SAC" sheetId="30" state="hidden" r:id="rId3"/>
    <sheet name="GRATIF EXTRAORDINARIA" sheetId="29" state="hidden" r:id="rId4"/>
    <sheet name="VACACIONES" sheetId="19" state="hidden" r:id="rId5"/>
    <sheet name="VACACIONES (2)" sheetId="34" state="hidden" r:id="rId6"/>
    <sheet name="SAC JUNIO PRESUPUESTO" sheetId="27" state="hidden" r:id="rId7"/>
    <sheet name="VAC" sheetId="16" state="hidden" r:id="rId8"/>
    <sheet name="LIQ. FINAL" sheetId="4" state="hidden" r:id="rId9"/>
    <sheet name="INCREMENTO SOLIDARIO" sheetId="21" state="hidden" r:id="rId10"/>
    <sheet name="SAC AJUSTE" sheetId="17" state="hidden" r:id="rId11"/>
    <sheet name="AJUSTE UOM" sheetId="15" state="hidden" r:id="rId12"/>
    <sheet name="DECRETO 332 1Q" sheetId="25" state="hidden" r:id="rId13"/>
    <sheet name="DECRETO 332 2 Q" sheetId="22" state="hidden" r:id="rId14"/>
    <sheet name="Hoja1" sheetId="23" r:id="rId15"/>
    <sheet name="Hoja2" sheetId="28" r:id="rId16"/>
  </sheets>
  <externalReferences>
    <externalReference r:id="rId17"/>
  </externalReferences>
  <definedNames>
    <definedName name="_xlnm.Print_Area" localSheetId="1">AGUINALDOS!$A$1:$F$26</definedName>
    <definedName name="_xlnm.Print_Area" localSheetId="11">'AJUSTE UOM'!$A$1:$F$29</definedName>
    <definedName name="_xlnm.Print_Area" localSheetId="12">'DECRETO 332 1Q'!$A$4:$H$17</definedName>
    <definedName name="_xlnm.Print_Area" localSheetId="13">'DECRETO 332 2 Q'!$A$1:$K$18</definedName>
    <definedName name="_xlnm.Print_Area" localSheetId="3">'GRATIF EXTRAORDINARIA'!$A$1:$F$29</definedName>
    <definedName name="_xlnm.Print_Area" localSheetId="9">'INCREMENTO SOLIDARIO'!$A$1:$G$20</definedName>
    <definedName name="_xlnm.Print_Area" localSheetId="8">'LIQ. FINAL'!$A$1:$G$18</definedName>
    <definedName name="_xlnm.Print_Area" localSheetId="0">mes!$A$1:$F$30</definedName>
    <definedName name="_xlnm.Print_Area" localSheetId="10">'SAC AJUSTE'!$A$1:$F$29</definedName>
    <definedName name="_xlnm.Print_Area" localSheetId="2">'SAC DICIEMBRE DIF SAC'!$A$1:$F$26</definedName>
    <definedName name="_xlnm.Print_Area" localSheetId="6">'SAC JUNIO PRESUPUESTO'!$A$1:$F$29</definedName>
    <definedName name="_xlnm.Print_Area" localSheetId="7">VAC!$A$1:$F$31</definedName>
    <definedName name="_xlnm.Print_Area" localSheetId="4">VACACIONES!$A$1:$G$26</definedName>
    <definedName name="_xlnm.Print_Area" localSheetId="5">'VACACIONES (2)'!$A$1:$G$26</definedName>
  </definedNames>
  <calcPr calcId="144525"/>
</workbook>
</file>

<file path=xl/calcChain.xml><?xml version="1.0" encoding="utf-8"?>
<calcChain xmlns="http://schemas.openxmlformats.org/spreadsheetml/2006/main">
  <c r="C30" i="2" l="1"/>
  <c r="F16" i="2" l="1"/>
  <c r="D29" i="2" s="1"/>
  <c r="E29" i="2" s="1"/>
  <c r="D17" i="2"/>
  <c r="E17" i="2"/>
  <c r="C17" i="2"/>
  <c r="F8" i="2" l="1"/>
  <c r="F11" i="2"/>
  <c r="D24" i="2" s="1"/>
  <c r="E24" i="2" s="1"/>
  <c r="F12" i="2"/>
  <c r="D25" i="2" s="1"/>
  <c r="E25" i="2" s="1"/>
  <c r="F13" i="2"/>
  <c r="D26" i="2" s="1"/>
  <c r="E26" i="2" s="1"/>
  <c r="F14" i="2"/>
  <c r="D27" i="2" s="1"/>
  <c r="E27" i="2" s="1"/>
  <c r="F15" i="2"/>
  <c r="D28" i="2" s="1"/>
  <c r="E28" i="2" s="1"/>
  <c r="F9" i="2"/>
  <c r="D22" i="2" s="1"/>
  <c r="E22" i="2" s="1"/>
  <c r="F10" i="2"/>
  <c r="D23" i="2" s="1"/>
  <c r="E23" i="2" s="1"/>
  <c r="E32" i="34"/>
  <c r="D25" i="34"/>
  <c r="C25" i="34"/>
  <c r="E25" i="34"/>
  <c r="D24" i="34"/>
  <c r="C24" i="34"/>
  <c r="D23" i="34"/>
  <c r="C23" i="34"/>
  <c r="D22" i="34"/>
  <c r="C22" i="34"/>
  <c r="D21" i="34"/>
  <c r="C21" i="34"/>
  <c r="D20" i="34"/>
  <c r="C20" i="34"/>
  <c r="E20" i="34"/>
  <c r="E16" i="34"/>
  <c r="D16" i="34"/>
  <c r="C16" i="34"/>
  <c r="F15" i="34"/>
  <c r="F14" i="34"/>
  <c r="F12" i="34"/>
  <c r="F11" i="34"/>
  <c r="F10" i="34"/>
  <c r="F9" i="34"/>
  <c r="F8" i="34"/>
  <c r="E5" i="34"/>
  <c r="G3" i="21"/>
  <c r="D23" i="30"/>
  <c r="D24" i="30"/>
  <c r="C24" i="30"/>
  <c r="E24" i="30"/>
  <c r="C23" i="30"/>
  <c r="E23" i="30"/>
  <c r="D21" i="30"/>
  <c r="D22" i="30"/>
  <c r="D25" i="30"/>
  <c r="D20" i="30"/>
  <c r="D27" i="30"/>
  <c r="C21" i="30"/>
  <c r="E21" i="30"/>
  <c r="C22" i="30"/>
  <c r="E22" i="30"/>
  <c r="C25" i="30"/>
  <c r="C26" i="30"/>
  <c r="C20" i="30"/>
  <c r="C20" i="19"/>
  <c r="C21" i="19"/>
  <c r="C22" i="19"/>
  <c r="C23" i="19"/>
  <c r="E23" i="19"/>
  <c r="C24" i="19"/>
  <c r="C25" i="19"/>
  <c r="D21" i="19"/>
  <c r="D22" i="19"/>
  <c r="D23" i="19"/>
  <c r="D24" i="19"/>
  <c r="E24" i="19"/>
  <c r="D25" i="19"/>
  <c r="C16" i="19"/>
  <c r="D16" i="19"/>
  <c r="E16" i="19"/>
  <c r="F15" i="19"/>
  <c r="F11" i="19"/>
  <c r="D20" i="19"/>
  <c r="D20" i="33"/>
  <c r="C20" i="33"/>
  <c r="D22" i="33"/>
  <c r="D23" i="33"/>
  <c r="D24" i="33"/>
  <c r="D25" i="33"/>
  <c r="C25" i="33"/>
  <c r="C22" i="33"/>
  <c r="C23" i="33"/>
  <c r="C24" i="33"/>
  <c r="D21" i="33"/>
  <c r="C21" i="33"/>
  <c r="D47" i="33"/>
  <c r="E16" i="33"/>
  <c r="D16" i="33"/>
  <c r="C16" i="33"/>
  <c r="E5" i="33"/>
  <c r="D29" i="27"/>
  <c r="D25" i="27"/>
  <c r="D26" i="27"/>
  <c r="D27" i="27"/>
  <c r="D28" i="27"/>
  <c r="D24" i="27"/>
  <c r="D21" i="27"/>
  <c r="C29" i="27"/>
  <c r="C27" i="27"/>
  <c r="C26" i="27"/>
  <c r="C25" i="27"/>
  <c r="C24" i="27"/>
  <c r="C21" i="27"/>
  <c r="C28" i="27"/>
  <c r="C22" i="27"/>
  <c r="C23" i="27"/>
  <c r="F9" i="27"/>
  <c r="F10" i="27"/>
  <c r="F11" i="27"/>
  <c r="F12" i="27"/>
  <c r="F13" i="27"/>
  <c r="F14" i="27"/>
  <c r="F15" i="27"/>
  <c r="F16" i="27"/>
  <c r="F8" i="27"/>
  <c r="D17" i="29"/>
  <c r="F10" i="19"/>
  <c r="F8" i="19"/>
  <c r="F9" i="19"/>
  <c r="F12" i="19"/>
  <c r="F14" i="19"/>
  <c r="C16" i="30"/>
  <c r="E16" i="30"/>
  <c r="D48" i="30"/>
  <c r="D26" i="30"/>
  <c r="E25" i="30"/>
  <c r="D16" i="30"/>
  <c r="F15" i="30"/>
  <c r="F14" i="30"/>
  <c r="F13" i="30"/>
  <c r="F12" i="30"/>
  <c r="F11" i="30"/>
  <c r="F10" i="30"/>
  <c r="F9" i="30"/>
  <c r="F8" i="30"/>
  <c r="E5" i="30"/>
  <c r="F8" i="29"/>
  <c r="F17" i="29"/>
  <c r="E17" i="29"/>
  <c r="E17" i="25"/>
  <c r="H16" i="25"/>
  <c r="G9" i="25"/>
  <c r="G10" i="25"/>
  <c r="G11" i="25"/>
  <c r="G12" i="25"/>
  <c r="G13" i="25"/>
  <c r="G14" i="25"/>
  <c r="G15" i="25"/>
  <c r="G16" i="25"/>
  <c r="G8" i="25"/>
  <c r="G17" i="25"/>
  <c r="D22" i="27"/>
  <c r="D23" i="27"/>
  <c r="D17" i="27"/>
  <c r="E21" i="27"/>
  <c r="E22" i="27"/>
  <c r="E23" i="27"/>
  <c r="E24" i="27"/>
  <c r="E25" i="27"/>
  <c r="E26" i="27"/>
  <c r="E27" i="27"/>
  <c r="D29" i="29"/>
  <c r="C29" i="29"/>
  <c r="E29" i="29"/>
  <c r="K9" i="22"/>
  <c r="K10" i="22"/>
  <c r="K11" i="22"/>
  <c r="K12" i="22"/>
  <c r="K13" i="22"/>
  <c r="K14" i="22"/>
  <c r="K15" i="22"/>
  <c r="K8" i="22"/>
  <c r="K16" i="22"/>
  <c r="D17" i="21"/>
  <c r="E17" i="21"/>
  <c r="D25" i="29"/>
  <c r="D24" i="29"/>
  <c r="C25" i="29"/>
  <c r="E25" i="29"/>
  <c r="C24" i="29"/>
  <c r="E24" i="29"/>
  <c r="D28" i="29"/>
  <c r="D26" i="29"/>
  <c r="D21" i="29"/>
  <c r="C28" i="29"/>
  <c r="E28" i="29"/>
  <c r="C26" i="29"/>
  <c r="E26" i="29"/>
  <c r="C21" i="29"/>
  <c r="E21" i="29"/>
  <c r="E37" i="29"/>
  <c r="C22" i="29"/>
  <c r="C23" i="29"/>
  <c r="C27" i="29"/>
  <c r="E36" i="29"/>
  <c r="D51" i="29"/>
  <c r="D27" i="29"/>
  <c r="D23" i="29"/>
  <c r="D22" i="29"/>
  <c r="C17" i="29"/>
  <c r="E5" i="29"/>
  <c r="H9" i="25"/>
  <c r="H10" i="25"/>
  <c r="H11" i="25"/>
  <c r="H12" i="25"/>
  <c r="H13" i="25"/>
  <c r="H14" i="25"/>
  <c r="H15" i="25"/>
  <c r="H8" i="25"/>
  <c r="H17" i="25"/>
  <c r="F17" i="21"/>
  <c r="D51" i="27"/>
  <c r="E17" i="27"/>
  <c r="C17" i="27"/>
  <c r="E28" i="27"/>
  <c r="E37" i="27"/>
  <c r="E5" i="27"/>
  <c r="F17" i="25"/>
  <c r="H16" i="22"/>
  <c r="G16" i="22"/>
  <c r="F16" i="22"/>
  <c r="C16" i="22"/>
  <c r="C10" i="4"/>
  <c r="D10" i="4"/>
  <c r="C15" i="4"/>
  <c r="F15" i="4"/>
  <c r="E10" i="4"/>
  <c r="F9" i="4"/>
  <c r="F10" i="4"/>
  <c r="C17" i="21"/>
  <c r="C68" i="21"/>
  <c r="C67" i="21"/>
  <c r="C66" i="21"/>
  <c r="C65" i="21"/>
  <c r="F68" i="21"/>
  <c r="F67" i="21"/>
  <c r="F66" i="21"/>
  <c r="F65" i="21"/>
  <c r="E32" i="19"/>
  <c r="E5" i="19"/>
  <c r="F14" i="16"/>
  <c r="F17" i="16"/>
  <c r="D23" i="17"/>
  <c r="C23" i="17"/>
  <c r="D22" i="17"/>
  <c r="C22" i="17"/>
  <c r="F22" i="17"/>
  <c r="D21" i="17"/>
  <c r="C21" i="17"/>
  <c r="F21" i="17"/>
  <c r="E18" i="17"/>
  <c r="D18" i="17"/>
  <c r="C18" i="17"/>
  <c r="F16" i="17"/>
  <c r="F15" i="17"/>
  <c r="F14" i="17"/>
  <c r="F13" i="17"/>
  <c r="F12" i="17"/>
  <c r="F11" i="17"/>
  <c r="F10" i="17"/>
  <c r="F9" i="17"/>
  <c r="F8" i="17"/>
  <c r="F18" i="17"/>
  <c r="F5" i="17"/>
  <c r="D25" i="16"/>
  <c r="C25" i="16"/>
  <c r="F25" i="16"/>
  <c r="D24" i="16"/>
  <c r="C24" i="16"/>
  <c r="D21" i="16"/>
  <c r="C21" i="16"/>
  <c r="F21" i="16"/>
  <c r="E34" i="16"/>
  <c r="E17" i="16"/>
  <c r="D17" i="16"/>
  <c r="C17" i="16"/>
  <c r="D26" i="16"/>
  <c r="E5" i="16"/>
  <c r="D18" i="15"/>
  <c r="E18" i="15"/>
  <c r="C18" i="15"/>
  <c r="D24" i="15"/>
  <c r="C24" i="15"/>
  <c r="D46" i="15"/>
  <c r="D23" i="15"/>
  <c r="C23" i="15"/>
  <c r="F23" i="15"/>
  <c r="D22" i="15"/>
  <c r="C22" i="15"/>
  <c r="F22" i="15"/>
  <c r="E32" i="15"/>
  <c r="E31" i="15"/>
  <c r="F5" i="4"/>
  <c r="F5" i="25"/>
  <c r="F24" i="15"/>
  <c r="F18" i="15"/>
  <c r="F23" i="17"/>
  <c r="I16" i="22"/>
  <c r="J16" i="22"/>
  <c r="E22" i="29"/>
  <c r="E23" i="29"/>
  <c r="G17" i="21"/>
  <c r="E27" i="29"/>
  <c r="F24" i="16"/>
  <c r="F16" i="30"/>
  <c r="E36" i="27"/>
  <c r="E20" i="19"/>
  <c r="E33" i="19"/>
  <c r="E22" i="19"/>
  <c r="E25" i="19"/>
  <c r="E21" i="19"/>
  <c r="E26" i="19"/>
  <c r="C26" i="16"/>
  <c r="E33" i="16"/>
  <c r="E33" i="30"/>
  <c r="E29" i="27"/>
  <c r="F17" i="27"/>
  <c r="F16" i="33"/>
  <c r="E20" i="33"/>
  <c r="E33" i="33"/>
  <c r="E21" i="33"/>
  <c r="E22" i="33"/>
  <c r="E23" i="33"/>
  <c r="E24" i="33"/>
  <c r="E25" i="33"/>
  <c r="E32" i="33"/>
  <c r="H15" i="27"/>
  <c r="E26" i="33"/>
  <c r="J22" i="33"/>
  <c r="D15" i="4"/>
  <c r="E26" i="30"/>
  <c r="E20" i="30"/>
  <c r="E34" i="30"/>
  <c r="E27" i="30"/>
  <c r="F16" i="34"/>
  <c r="E21" i="34"/>
  <c r="E22" i="34"/>
  <c r="E23" i="34"/>
  <c r="E24" i="34"/>
  <c r="E33" i="34"/>
  <c r="E26" i="34"/>
  <c r="F16" i="19"/>
  <c r="F17" i="2" l="1"/>
  <c r="D21" i="2"/>
  <c r="D30" i="2" s="1"/>
  <c r="E21" i="2" l="1"/>
  <c r="E30" i="2" s="1"/>
</calcChain>
</file>

<file path=xl/comments1.xml><?xml version="1.0" encoding="utf-8"?>
<comments xmlns="http://schemas.openxmlformats.org/spreadsheetml/2006/main">
  <authors>
    <author>TURNO TARDE</author>
    <author>Laboral02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  <comment ref="J22" authorId="1">
      <text>
        <r>
          <rPr>
            <b/>
            <sz val="9"/>
            <color indexed="81"/>
            <rFont val="Tahoma"/>
            <family val="2"/>
          </rPr>
          <t>Laboral02:</t>
        </r>
        <r>
          <rPr>
            <sz val="9"/>
            <color indexed="81"/>
            <rFont val="Tahoma"/>
            <family val="2"/>
          </rPr>
          <t xml:space="preserve">
DEBE DAR CERO
</t>
        </r>
      </text>
    </comment>
  </commentList>
</comments>
</file>

<file path=xl/comments2.xml><?xml version="1.0" encoding="utf-8"?>
<comments xmlns="http://schemas.openxmlformats.org/spreadsheetml/2006/main">
  <authors>
    <author>TURNO TARDE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3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4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5.xml><?xml version="1.0" encoding="utf-8"?>
<comments xmlns="http://schemas.openxmlformats.org/spreadsheetml/2006/main">
  <authors>
    <author>TURNO TARDE</author>
  </authors>
  <commentList>
    <comment ref="C22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sharedStrings.xml><?xml version="1.0" encoding="utf-8"?>
<sst xmlns="http://schemas.openxmlformats.org/spreadsheetml/2006/main" count="590" uniqueCount="116">
  <si>
    <t>METALURGICA RICCIARDI S.R.L.</t>
  </si>
  <si>
    <t>Planilla de netos de sueldos y jornales por empleados</t>
  </si>
  <si>
    <t>CERIL, VIVIANA</t>
  </si>
  <si>
    <t>GOROSITO, GUADALUPE</t>
  </si>
  <si>
    <t>descuentos del recibo de la media jornada.</t>
  </si>
  <si>
    <t>La suma neta total a cobrar, debe resultar de restar el sueldo bruto de la jornada completa menos los</t>
  </si>
  <si>
    <t>Ceril, Viviana</t>
  </si>
  <si>
    <t>Legajo</t>
  </si>
  <si>
    <t>Nombre</t>
  </si>
  <si>
    <t>Sujeto Retencion</t>
  </si>
  <si>
    <t>Exento Retencion</t>
  </si>
  <si>
    <t>Descuentos</t>
  </si>
  <si>
    <t>COMPLEMENTO</t>
  </si>
  <si>
    <t>Neto</t>
  </si>
  <si>
    <t xml:space="preserve">NETO A COBRAR TOTAL </t>
  </si>
  <si>
    <t>SUELDO x Jornada Completa</t>
  </si>
  <si>
    <t>SUELDO  x Media Jornada</t>
  </si>
  <si>
    <t>Gorosito, Guadalupe</t>
  </si>
  <si>
    <t>Sujeto a retencion</t>
  </si>
  <si>
    <t>Exento retencion</t>
  </si>
  <si>
    <t xml:space="preserve">Correspondiente al Período:        </t>
  </si>
  <si>
    <t>Correspondiente al Período:       LIQUIDACION FINAL</t>
  </si>
  <si>
    <t>NETO</t>
  </si>
  <si>
    <t>Leg.</t>
  </si>
  <si>
    <t>TOTALES</t>
  </si>
  <si>
    <t>Observaciones:</t>
  </si>
  <si>
    <t>Bordón, Miguel</t>
  </si>
  <si>
    <t>Arce, Miguel</t>
  </si>
  <si>
    <t>Rodríguez, Pablo</t>
  </si>
  <si>
    <t>Cabral, Pablo Hugo</t>
  </si>
  <si>
    <t>Villagra, Roberto Carlos</t>
  </si>
  <si>
    <t>Campos, David Ezequiel</t>
  </si>
  <si>
    <t>3911,93*2 (llevarlo al valor jornada completa)</t>
  </si>
  <si>
    <t>7823,86*18,18%=1422,38</t>
  </si>
  <si>
    <t xml:space="preserve">*Calculo Gorosito: Lunes a jueves 4,5 hs y viernes 4 hs (anotada por 22hs semanales) </t>
  </si>
  <si>
    <t>3911,93+1422,38=5334,31 (a eso restarle el valor del Recibo que da como resultado el valor del complemento)</t>
  </si>
  <si>
    <t>trabaja 6hs por dia (6*5=30 hs semanales)</t>
  </si>
  <si>
    <t>Corresponde el 68,18 de la jornada -50 % jornada anotada. 18,18% complemento.</t>
  </si>
  <si>
    <t>Torres Braian</t>
  </si>
  <si>
    <t>Torres, Braia Alejandro</t>
  </si>
  <si>
    <t>Torres Braian Alejandri</t>
  </si>
  <si>
    <t xml:space="preserve">Correspondiente al Período:      </t>
  </si>
  <si>
    <t>Espinoza Jose Luis</t>
  </si>
  <si>
    <t>Correspondiente al Período:    SAC</t>
  </si>
  <si>
    <t xml:space="preserve">Ceril y Gorosito, jornada real de lun a jue de 08 a 16 y viernes de 08 a 15 </t>
  </si>
  <si>
    <t>Antes iban de 07 a 16 y de 07 a 15, es decir 1 hora menos por día</t>
  </si>
  <si>
    <t>9 hs de lun a jue</t>
  </si>
  <si>
    <t>8 hs vier</t>
  </si>
  <si>
    <t>44 hs por semana</t>
  </si>
  <si>
    <t xml:space="preserve">Ahora serían </t>
  </si>
  <si>
    <t>x semana</t>
  </si>
  <si>
    <t>Garcia Claudio Fabian</t>
  </si>
  <si>
    <t>Garcia Caludio Fabian</t>
  </si>
  <si>
    <t>Correspondiente al Período: AJUSTE UOM ABRIL Y MAYO</t>
  </si>
  <si>
    <t>VACACIONES</t>
  </si>
  <si>
    <t>SARATE DARIO VICTOR</t>
  </si>
  <si>
    <t xml:space="preserve">Correspondiente al Período: </t>
  </si>
  <si>
    <t>SALARIO COMPLEMENTARIO DECRETO 332/20</t>
  </si>
  <si>
    <t>MONTO QUE SE DESCUENTA EN ESTA QUINCENA</t>
  </si>
  <si>
    <t>SALARIO COMPLEMENTARIO DECRETO 332/20-1º QUINCENA</t>
  </si>
  <si>
    <t>Correspondiente al Período:       aguinaldo</t>
  </si>
  <si>
    <t>DESCONTADO</t>
  </si>
  <si>
    <t xml:space="preserve">NETO 2° QUINCENA </t>
  </si>
  <si>
    <t>NUEVO NETO</t>
  </si>
  <si>
    <t>atp agosto</t>
  </si>
  <si>
    <t>total a descontar</t>
  </si>
  <si>
    <t>RESTO A DESCONTAR EN  2º quincena septiembre</t>
  </si>
  <si>
    <t>INCREMENTO SOLIDARIO A DESCONTAR EN LA SEGUNDA QUINCENA DE SEPTIEMBRE</t>
  </si>
  <si>
    <t>MONTO QUE FALTABA DESCONTAR DE SEGUNDA QUINCENA AGOSTO</t>
  </si>
  <si>
    <t>monto que se descuenta del recibo de quincena/mes</t>
  </si>
  <si>
    <t>monto que se descuenta del recibo de gratificaciones</t>
  </si>
  <si>
    <t>monto que se descuenta del recibo de vacaciones</t>
  </si>
  <si>
    <t>total atp descontado</t>
  </si>
  <si>
    <t>a descontar en octubre</t>
  </si>
  <si>
    <t>gratificacion neta antes atp</t>
  </si>
  <si>
    <t>vacaciones netas antes de atp</t>
  </si>
  <si>
    <t>monto a descontar de  atp faltante</t>
  </si>
  <si>
    <t>Godoy, Brian Luis</t>
  </si>
  <si>
    <t>NETO 1º QUINCENA DICIEMBRE</t>
  </si>
  <si>
    <t>FALTO DESCONTAR DE 2º QUINC DICIEMBRE</t>
  </si>
  <si>
    <t>MONTO A DESCONTAR EN 2ª QUINCENA</t>
  </si>
  <si>
    <t>Correspondiente al Período:       AJUSTE PRIMER QUINCENA</t>
  </si>
  <si>
    <t xml:space="preserve">NETO EMBARGO </t>
  </si>
  <si>
    <t>Correspondiente al Período:       AGUINALDOS</t>
  </si>
  <si>
    <t>CONTROL</t>
  </si>
  <si>
    <t>Torres, Braian Alejandro</t>
  </si>
  <si>
    <t xml:space="preserve">Correspondiente al Período:       </t>
  </si>
  <si>
    <t>00000001</t>
  </si>
  <si>
    <t>PEREIRA Jorge Emanuel</t>
  </si>
  <si>
    <t>00000002</t>
  </si>
  <si>
    <t>VALLEJOS Miguel Rogelio</t>
  </si>
  <si>
    <t>00000003</t>
  </si>
  <si>
    <t>ZALAZAR Daniel Alejandro</t>
  </si>
  <si>
    <t>00000007</t>
  </si>
  <si>
    <t>BAEZ, Fernando Leonel</t>
  </si>
  <si>
    <t>00000008</t>
  </si>
  <si>
    <t>ELIAS, Martin Ezequiel</t>
  </si>
  <si>
    <t>00000009</t>
  </si>
  <si>
    <t>ELIAS LUCAS GABRIEL</t>
  </si>
  <si>
    <t>00000010</t>
  </si>
  <si>
    <t>ROSSI, CARLOS ALBERTO</t>
  </si>
  <si>
    <t>00000011</t>
  </si>
  <si>
    <t>AGÜERO, FABIAN</t>
  </si>
  <si>
    <t>HABERES CON DTO</t>
  </si>
  <si>
    <t>HABERES SIN DTO</t>
  </si>
  <si>
    <t>RETENCIONES</t>
  </si>
  <si>
    <t>NETOS</t>
  </si>
  <si>
    <t>REAL</t>
  </si>
  <si>
    <t>RECIBO</t>
  </si>
  <si>
    <t>DIFERENCIA A ABONAR</t>
  </si>
  <si>
    <t>BOIAVI SA</t>
  </si>
  <si>
    <t>KM  RECIBO</t>
  </si>
  <si>
    <t>DESCARGA RECIBO</t>
  </si>
  <si>
    <t>00000012</t>
  </si>
  <si>
    <t>LOPEZ, Sergio Fabian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</si>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</sst>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mmmm\-yy"/>
    <numFmt numFmtId="165" formatCode="000"/>
  </numFmts>
  <fonts count="31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Down"/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7" borderId="1" applyNumberFormat="0" applyAlignment="0" applyProtection="0"/>
    <xf numFmtId="0" fontId="17" fillId="17" borderId="0" applyNumberFormat="0" applyBorder="0" applyAlignment="0" applyProtection="0"/>
    <xf numFmtId="43" fontId="4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30" fillId="0" borderId="0"/>
    <xf numFmtId="0" fontId="4" fillId="4" borderId="4" applyNumberFormat="0" applyFont="0" applyAlignment="0" applyProtection="0"/>
    <xf numFmtId="0" fontId="19" fillId="1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</cellStyleXfs>
  <cellXfs count="258">
    <xf numFmtId="0" fontId="0" fillId="0" borderId="0" xfId="0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18" borderId="10" xfId="0" applyFont="1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0" fontId="1" fillId="18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1" fillId="18" borderId="9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1" fillId="0" borderId="9" xfId="0" applyNumberFormat="1" applyFont="1" applyBorder="1" applyAlignment="1">
      <alignment horizontal="center" vertical="center"/>
    </xf>
    <xf numFmtId="164" fontId="1" fillId="18" borderId="12" xfId="0" applyNumberFormat="1" applyFont="1" applyFill="1" applyBorder="1" applyAlignment="1">
      <alignment horizontal="center" vertical="center"/>
    </xf>
    <xf numFmtId="4" fontId="0" fillId="19" borderId="9" xfId="0" applyNumberFormat="1" applyFill="1" applyBorder="1" applyAlignment="1">
      <alignment vertical="center"/>
    </xf>
    <xf numFmtId="165" fontId="1" fillId="20" borderId="9" xfId="0" applyNumberFormat="1" applyFont="1" applyFill="1" applyBorder="1" applyAlignment="1">
      <alignment horizontal="center" vertical="center"/>
    </xf>
    <xf numFmtId="0" fontId="0" fillId="20" borderId="9" xfId="0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6" fillId="20" borderId="0" xfId="0" applyNumberFormat="1" applyFont="1" applyFill="1" applyBorder="1" applyAlignment="1">
      <alignment vertical="center"/>
    </xf>
    <xf numFmtId="4" fontId="0" fillId="20" borderId="0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4" fontId="1" fillId="21" borderId="12" xfId="0" applyNumberFormat="1" applyFont="1" applyFill="1" applyBorder="1" applyAlignment="1">
      <alignment vertical="center"/>
    </xf>
    <xf numFmtId="4" fontId="1" fillId="22" borderId="12" xfId="0" applyNumberFormat="1" applyFont="1" applyFill="1" applyBorder="1" applyAlignment="1">
      <alignment vertical="center"/>
    </xf>
    <xf numFmtId="165" fontId="1" fillId="0" borderId="1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" fontId="0" fillId="23" borderId="9" xfId="0" applyNumberFormat="1" applyFill="1" applyBorder="1" applyAlignment="1">
      <alignment vertical="center"/>
    </xf>
    <xf numFmtId="0" fontId="1" fillId="24" borderId="14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165" fontId="1" fillId="23" borderId="9" xfId="0" applyNumberFormat="1" applyFont="1" applyFill="1" applyBorder="1" applyAlignment="1">
      <alignment horizontal="center" vertical="center"/>
    </xf>
    <xf numFmtId="0" fontId="0" fillId="23" borderId="9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18" borderId="10" xfId="0" applyFont="1" applyFill="1" applyBorder="1" applyAlignment="1">
      <alignment vertical="center"/>
    </xf>
    <xf numFmtId="164" fontId="7" fillId="18" borderId="12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vertical="center" wrapText="1"/>
    </xf>
    <xf numFmtId="165" fontId="1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7" fillId="18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4" fontId="0" fillId="23" borderId="9" xfId="0" applyNumberFormat="1" applyFill="1" applyBorder="1" applyAlignment="1">
      <alignment horizontal="center" vertical="center"/>
    </xf>
    <xf numFmtId="0" fontId="1" fillId="26" borderId="14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0" fillId="27" borderId="12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26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2" fontId="4" fillId="0" borderId="0" xfId="32" applyNumberForma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4" fontId="0" fillId="0" borderId="0" xfId="0" applyNumberFormat="1" applyFill="1" applyAlignment="1">
      <alignment vertical="center"/>
    </xf>
    <xf numFmtId="165" fontId="1" fillId="28" borderId="9" xfId="0" applyNumberFormat="1" applyFont="1" applyFill="1" applyBorder="1" applyAlignment="1">
      <alignment horizontal="center" vertical="center"/>
    </xf>
    <xf numFmtId="0" fontId="4" fillId="28" borderId="9" xfId="0" applyFont="1" applyFill="1" applyBorder="1" applyAlignment="1">
      <alignment vertical="center"/>
    </xf>
    <xf numFmtId="4" fontId="0" fillId="28" borderId="9" xfId="0" applyNumberFormat="1" applyFill="1" applyBorder="1" applyAlignment="1">
      <alignment vertical="center"/>
    </xf>
    <xf numFmtId="4" fontId="4" fillId="28" borderId="9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4" fontId="0" fillId="29" borderId="9" xfId="0" applyNumberForma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165" fontId="1" fillId="0" borderId="14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165" fontId="1" fillId="0" borderId="12" xfId="0" applyNumberFormat="1" applyFont="1" applyFill="1" applyBorder="1" applyAlignment="1">
      <alignment horizontal="center" vertical="center"/>
    </xf>
    <xf numFmtId="0" fontId="0" fillId="27" borderId="12" xfId="0" applyFont="1" applyFill="1" applyBorder="1" applyAlignment="1">
      <alignment vertical="center"/>
    </xf>
    <xf numFmtId="165" fontId="1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Fill="1" applyBorder="1" applyAlignment="1">
      <alignment vertical="center"/>
    </xf>
    <xf numFmtId="4" fontId="0" fillId="0" borderId="18" xfId="0" applyNumberFormat="1" applyFill="1" applyBorder="1" applyAlignment="1">
      <alignment vertical="center"/>
    </xf>
    <xf numFmtId="165" fontId="1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165" fontId="1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4" fontId="1" fillId="0" borderId="19" xfId="0" applyNumberFormat="1" applyFont="1" applyFill="1" applyBorder="1" applyAlignment="1">
      <alignment vertical="center"/>
    </xf>
    <xf numFmtId="4" fontId="1" fillId="0" borderId="20" xfId="0" applyNumberFormat="1" applyFont="1" applyFill="1" applyBorder="1" applyAlignment="1">
      <alignment vertical="center"/>
    </xf>
    <xf numFmtId="165" fontId="1" fillId="29" borderId="21" xfId="0" applyNumberFormat="1" applyFont="1" applyFill="1" applyBorder="1" applyAlignment="1">
      <alignment horizontal="center" vertical="center"/>
    </xf>
    <xf numFmtId="165" fontId="1" fillId="28" borderId="21" xfId="0" applyNumberFormat="1" applyFont="1" applyFill="1" applyBorder="1" applyAlignment="1">
      <alignment horizontal="center" vertical="center"/>
    </xf>
    <xf numFmtId="165" fontId="1" fillId="29" borderId="22" xfId="0" applyNumberFormat="1" applyFont="1" applyFill="1" applyBorder="1" applyAlignment="1">
      <alignment horizontal="center" vertical="center"/>
    </xf>
    <xf numFmtId="0" fontId="0" fillId="29" borderId="23" xfId="0" applyFill="1" applyBorder="1" applyAlignment="1">
      <alignment vertical="center"/>
    </xf>
    <xf numFmtId="0" fontId="0" fillId="28" borderId="9" xfId="0" applyFill="1" applyBorder="1" applyAlignment="1">
      <alignment vertical="center"/>
    </xf>
    <xf numFmtId="4" fontId="1" fillId="28" borderId="9" xfId="0" applyNumberFormat="1" applyFont="1" applyFill="1" applyBorder="1" applyAlignment="1">
      <alignment vertical="center"/>
    </xf>
    <xf numFmtId="4" fontId="28" fillId="22" borderId="12" xfId="0" applyNumberFormat="1" applyFont="1" applyFill="1" applyBorder="1" applyAlignment="1">
      <alignment vertical="center"/>
    </xf>
    <xf numFmtId="4" fontId="28" fillId="21" borderId="12" xfId="0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4" fontId="4" fillId="0" borderId="9" xfId="32" applyNumberFormat="1" applyBorder="1" applyAlignment="1">
      <alignment vertical="center"/>
    </xf>
    <xf numFmtId="2" fontId="4" fillId="30" borderId="0" xfId="32" applyNumberFormat="1" applyFill="1" applyAlignment="1">
      <alignment vertical="center"/>
    </xf>
    <xf numFmtId="4" fontId="4" fillId="23" borderId="9" xfId="32" applyNumberFormat="1" applyFill="1" applyBorder="1" applyAlignment="1">
      <alignment vertical="center"/>
    </xf>
    <xf numFmtId="4" fontId="4" fillId="29" borderId="9" xfId="32" applyNumberFormat="1" applyFill="1" applyBorder="1" applyAlignment="1">
      <alignment vertical="center"/>
    </xf>
    <xf numFmtId="4" fontId="4" fillId="0" borderId="9" xfId="32" applyNumberFormat="1" applyFill="1" applyBorder="1" applyAlignment="1">
      <alignment vertical="center"/>
    </xf>
    <xf numFmtId="0" fontId="0" fillId="30" borderId="9" xfId="0" applyFill="1" applyBorder="1" applyAlignment="1">
      <alignment vertical="center"/>
    </xf>
    <xf numFmtId="4" fontId="4" fillId="30" borderId="9" xfId="32" applyNumberFormat="1" applyFill="1" applyBorder="1" applyAlignment="1">
      <alignment vertical="center"/>
    </xf>
    <xf numFmtId="0" fontId="0" fillId="0" borderId="9" xfId="0" applyBorder="1"/>
    <xf numFmtId="0" fontId="0" fillId="30" borderId="9" xfId="0" applyFill="1" applyBorder="1"/>
    <xf numFmtId="2" fontId="0" fillId="30" borderId="9" xfId="0" applyNumberFormat="1" applyFill="1" applyBorder="1"/>
    <xf numFmtId="0" fontId="4" fillId="28" borderId="25" xfId="0" applyFont="1" applyFill="1" applyBorder="1" applyAlignment="1">
      <alignment vertical="center"/>
    </xf>
    <xf numFmtId="2" fontId="0" fillId="0" borderId="9" xfId="0" applyNumberFormat="1" applyBorder="1"/>
    <xf numFmtId="2" fontId="0" fillId="0" borderId="9" xfId="0" applyNumberFormat="1" applyBorder="1" applyAlignment="1">
      <alignment vertical="center"/>
    </xf>
    <xf numFmtId="0" fontId="1" fillId="18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2" fontId="1" fillId="18" borderId="9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vertical="center"/>
    </xf>
    <xf numFmtId="4" fontId="4" fillId="30" borderId="9" xfId="0" applyNumberFormat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165" fontId="1" fillId="0" borderId="2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vertical="center"/>
    </xf>
    <xf numFmtId="0" fontId="0" fillId="0" borderId="9" xfId="0" applyFill="1" applyBorder="1"/>
    <xf numFmtId="4" fontId="3" fillId="0" borderId="10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165" fontId="1" fillId="31" borderId="21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vertical="center"/>
    </xf>
    <xf numFmtId="165" fontId="1" fillId="32" borderId="9" xfId="0" applyNumberFormat="1" applyFont="1" applyFill="1" applyBorder="1" applyAlignment="1">
      <alignment horizontal="center" vertical="center"/>
    </xf>
    <xf numFmtId="0" fontId="4" fillId="32" borderId="9" xfId="0" applyFont="1" applyFill="1" applyBorder="1" applyAlignment="1">
      <alignment vertical="center"/>
    </xf>
    <xf numFmtId="4" fontId="0" fillId="32" borderId="9" xfId="0" applyNumberFormat="1" applyFill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4" fontId="1" fillId="18" borderId="2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4" fontId="0" fillId="0" borderId="0" xfId="0" applyNumberFormat="1"/>
    <xf numFmtId="4" fontId="3" fillId="0" borderId="17" xfId="0" applyNumberFormat="1" applyFont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0" fillId="30" borderId="0" xfId="0" applyFill="1" applyBorder="1"/>
    <xf numFmtId="4" fontId="4" fillId="3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165" fontId="1" fillId="0" borderId="27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4" fontId="6" fillId="22" borderId="12" xfId="0" applyNumberFormat="1" applyFont="1" applyFill="1" applyBorder="1" applyAlignment="1">
      <alignment horizontal="center" vertical="center"/>
    </xf>
    <xf numFmtId="4" fontId="6" fillId="21" borderId="12" xfId="0" applyNumberFormat="1" applyFont="1" applyFill="1" applyBorder="1" applyAlignment="1">
      <alignment horizontal="center" vertical="center"/>
    </xf>
    <xf numFmtId="4" fontId="0" fillId="28" borderId="0" xfId="0" applyNumberFormat="1" applyFill="1" applyBorder="1" applyAlignment="1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18" borderId="32" xfId="0" applyFont="1" applyFill="1" applyBorder="1" applyAlignment="1">
      <alignment horizontal="center" vertical="center" wrapText="1"/>
    </xf>
    <xf numFmtId="165" fontId="1" fillId="23" borderId="21" xfId="0" applyNumberFormat="1" applyFont="1" applyFill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26" borderId="9" xfId="0" applyFill="1" applyBorder="1" applyAlignment="1">
      <alignment vertical="center"/>
    </xf>
    <xf numFmtId="4" fontId="1" fillId="22" borderId="9" xfId="0" applyNumberFormat="1" applyFont="1" applyFill="1" applyBorder="1" applyAlignment="1">
      <alignment vertical="center"/>
    </xf>
    <xf numFmtId="4" fontId="1" fillId="21" borderId="9" xfId="0" applyNumberFormat="1" applyFont="1" applyFill="1" applyBorder="1" applyAlignment="1">
      <alignment vertical="center"/>
    </xf>
    <xf numFmtId="4" fontId="28" fillId="22" borderId="9" xfId="0" applyNumberFormat="1" applyFont="1" applyFill="1" applyBorder="1" applyAlignment="1">
      <alignment vertical="center"/>
    </xf>
    <xf numFmtId="4" fontId="0" fillId="0" borderId="36" xfId="0" applyNumberFormat="1" applyFill="1" applyBorder="1" applyAlignment="1">
      <alignment horizontal="center" vertical="center"/>
    </xf>
    <xf numFmtId="165" fontId="1" fillId="28" borderId="33" xfId="0" applyNumberFormat="1" applyFont="1" applyFill="1" applyBorder="1" applyAlignment="1">
      <alignment horizontal="center" vertical="center"/>
    </xf>
    <xf numFmtId="0" fontId="4" fillId="28" borderId="34" xfId="0" applyFont="1" applyFill="1" applyBorder="1" applyAlignment="1">
      <alignment vertical="center"/>
    </xf>
    <xf numFmtId="4" fontId="1" fillId="21" borderId="34" xfId="0" applyNumberFormat="1" applyFont="1" applyFill="1" applyBorder="1" applyAlignment="1">
      <alignment vertical="center"/>
    </xf>
    <xf numFmtId="4" fontId="0" fillId="0" borderId="35" xfId="0" applyNumberFormat="1" applyFill="1" applyBorder="1" applyAlignment="1">
      <alignment horizontal="center" vertical="center"/>
    </xf>
    <xf numFmtId="4" fontId="1" fillId="18" borderId="36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26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" fontId="0" fillId="33" borderId="35" xfId="0" applyNumberFormat="1" applyFill="1" applyBorder="1" applyAlignment="1">
      <alignment vertical="center"/>
    </xf>
    <xf numFmtId="4" fontId="0" fillId="23" borderId="36" xfId="0" applyNumberFormat="1" applyFill="1" applyBorder="1" applyAlignment="1">
      <alignment horizontal="center" vertical="center"/>
    </xf>
    <xf numFmtId="4" fontId="1" fillId="22" borderId="34" xfId="0" applyNumberFormat="1" applyFont="1" applyFill="1" applyBorder="1" applyAlignment="1">
      <alignment vertical="center"/>
    </xf>
    <xf numFmtId="4" fontId="0" fillId="23" borderId="35" xfId="0" applyNumberFormat="1" applyFill="1" applyBorder="1" applyAlignment="1">
      <alignment horizontal="center" vertical="center"/>
    </xf>
    <xf numFmtId="0" fontId="0" fillId="23" borderId="18" xfId="0" applyFill="1" applyBorder="1" applyAlignment="1">
      <alignment vertical="center"/>
    </xf>
    <xf numFmtId="2" fontId="0" fillId="30" borderId="18" xfId="0" applyNumberFormat="1" applyFill="1" applyBorder="1"/>
    <xf numFmtId="165" fontId="1" fillId="23" borderId="37" xfId="0" applyNumberFormat="1" applyFont="1" applyFill="1" applyBorder="1" applyAlignment="1">
      <alignment horizontal="center" vertical="center"/>
    </xf>
    <xf numFmtId="4" fontId="1" fillId="18" borderId="38" xfId="0" applyNumberFormat="1" applyFont="1" applyFill="1" applyBorder="1" applyAlignment="1">
      <alignment vertical="center"/>
    </xf>
    <xf numFmtId="165" fontId="1" fillId="28" borderId="17" xfId="0" applyNumberFormat="1" applyFont="1" applyFill="1" applyBorder="1" applyAlignment="1">
      <alignment horizontal="center" vertical="center"/>
    </xf>
    <xf numFmtId="4" fontId="29" fillId="28" borderId="9" xfId="32" applyNumberFormat="1" applyFont="1" applyFill="1" applyBorder="1" applyAlignment="1">
      <alignment vertical="center"/>
    </xf>
    <xf numFmtId="4" fontId="29" fillId="28" borderId="36" xfId="32" applyNumberFormat="1" applyFont="1" applyFill="1" applyBorder="1" applyAlignment="1">
      <alignment vertical="center"/>
    </xf>
    <xf numFmtId="4" fontId="29" fillId="23" borderId="9" xfId="32" applyNumberFormat="1" applyFont="1" applyFill="1" applyBorder="1" applyAlignment="1">
      <alignment vertical="center"/>
    </xf>
    <xf numFmtId="4" fontId="29" fillId="29" borderId="9" xfId="32" applyNumberFormat="1" applyFont="1" applyFill="1" applyBorder="1" applyAlignment="1">
      <alignment vertical="center"/>
    </xf>
    <xf numFmtId="4" fontId="29" fillId="0" borderId="9" xfId="32" applyNumberFormat="1" applyFont="1" applyBorder="1" applyAlignment="1">
      <alignment vertical="center"/>
    </xf>
    <xf numFmtId="4" fontId="29" fillId="0" borderId="36" xfId="32" applyNumberFormat="1" applyFont="1" applyFill="1" applyBorder="1" applyAlignment="1">
      <alignment vertical="center"/>
    </xf>
    <xf numFmtId="4" fontId="29" fillId="0" borderId="9" xfId="32" applyNumberFormat="1" applyFont="1" applyFill="1" applyBorder="1" applyAlignment="1">
      <alignment vertical="center"/>
    </xf>
    <xf numFmtId="4" fontId="29" fillId="30" borderId="9" xfId="32" applyNumberFormat="1" applyFont="1" applyFill="1" applyBorder="1" applyAlignment="1">
      <alignment vertical="center"/>
    </xf>
    <xf numFmtId="4" fontId="0" fillId="0" borderId="9" xfId="0" applyNumberFormat="1" applyBorder="1"/>
    <xf numFmtId="2" fontId="0" fillId="30" borderId="0" xfId="0" applyNumberFormat="1" applyFill="1" applyBorder="1"/>
    <xf numFmtId="0" fontId="4" fillId="31" borderId="9" xfId="0" applyFont="1" applyFill="1" applyBorder="1" applyAlignment="1">
      <alignment vertical="center"/>
    </xf>
    <xf numFmtId="2" fontId="4" fillId="31" borderId="9" xfId="0" applyNumberFormat="1" applyFont="1" applyFill="1" applyBorder="1" applyAlignment="1">
      <alignment vertical="center"/>
    </xf>
    <xf numFmtId="165" fontId="1" fillId="31" borderId="13" xfId="0" applyNumberFormat="1" applyFont="1" applyFill="1" applyBorder="1" applyAlignment="1">
      <alignment horizontal="center" vertical="center"/>
    </xf>
    <xf numFmtId="0" fontId="4" fillId="31" borderId="18" xfId="0" applyFont="1" applyFill="1" applyBorder="1" applyAlignment="1">
      <alignment vertical="center"/>
    </xf>
    <xf numFmtId="4" fontId="1" fillId="32" borderId="9" xfId="0" applyNumberFormat="1" applyFont="1" applyFill="1" applyBorder="1" applyAlignment="1">
      <alignment vertical="center"/>
    </xf>
    <xf numFmtId="4" fontId="0" fillId="34" borderId="36" xfId="0" applyNumberFormat="1" applyFill="1" applyBorder="1" applyAlignment="1">
      <alignment vertical="center"/>
    </xf>
    <xf numFmtId="165" fontId="1" fillId="34" borderId="21" xfId="0" applyNumberFormat="1" applyFont="1" applyFill="1" applyBorder="1" applyAlignment="1">
      <alignment horizontal="center" vertical="center"/>
    </xf>
    <xf numFmtId="0" fontId="0" fillId="34" borderId="9" xfId="0" applyFill="1" applyBorder="1" applyAlignment="1">
      <alignment vertical="center"/>
    </xf>
    <xf numFmtId="0" fontId="0" fillId="34" borderId="9" xfId="0" applyFill="1" applyBorder="1"/>
    <xf numFmtId="2" fontId="0" fillId="34" borderId="9" xfId="0" applyNumberFormat="1" applyFill="1" applyBorder="1"/>
    <xf numFmtId="4" fontId="4" fillId="34" borderId="9" xfId="0" applyNumberFormat="1" applyFont="1" applyFill="1" applyBorder="1" applyAlignment="1">
      <alignment vertical="center"/>
    </xf>
    <xf numFmtId="0" fontId="0" fillId="35" borderId="9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4" fontId="0" fillId="33" borderId="15" xfId="0" applyNumberFormat="1" applyFill="1" applyBorder="1" applyAlignment="1">
      <alignment vertical="center"/>
    </xf>
    <xf numFmtId="0" fontId="30" fillId="0" borderId="0" xfId="34"/>
    <xf numFmtId="0" fontId="30" fillId="0" borderId="0" xfId="34"/>
    <xf numFmtId="0" fontId="30" fillId="0" borderId="0" xfId="34"/>
    <xf numFmtId="0" fontId="30" fillId="0" borderId="0" xfId="34"/>
    <xf numFmtId="165" fontId="1" fillId="36" borderId="21" xfId="0" applyNumberFormat="1" applyFont="1" applyFill="1" applyBorder="1" applyAlignment="1">
      <alignment horizontal="center" vertical="center"/>
    </xf>
    <xf numFmtId="0" fontId="4" fillId="36" borderId="9" xfId="0" applyFont="1" applyFill="1" applyBorder="1" applyAlignment="1">
      <alignment vertical="center"/>
    </xf>
    <xf numFmtId="4" fontId="29" fillId="36" borderId="9" xfId="32" applyNumberFormat="1" applyFont="1" applyFill="1" applyBorder="1" applyAlignment="1">
      <alignment vertical="center"/>
    </xf>
    <xf numFmtId="4" fontId="29" fillId="36" borderId="36" xfId="32" applyNumberFormat="1" applyFont="1" applyFill="1" applyBorder="1" applyAlignment="1">
      <alignment vertical="center"/>
    </xf>
    <xf numFmtId="165" fontId="1" fillId="37" borderId="21" xfId="0" applyNumberFormat="1" applyFont="1" applyFill="1" applyBorder="1" applyAlignment="1">
      <alignment horizontal="center" vertical="center"/>
    </xf>
    <xf numFmtId="0" fontId="0" fillId="37" borderId="9" xfId="0" applyFill="1" applyBorder="1" applyAlignment="1">
      <alignment vertical="center"/>
    </xf>
    <xf numFmtId="4" fontId="29" fillId="37" borderId="9" xfId="32" applyNumberFormat="1" applyFont="1" applyFill="1" applyBorder="1" applyAlignment="1">
      <alignment vertical="center"/>
    </xf>
    <xf numFmtId="165" fontId="1" fillId="36" borderId="33" xfId="0" applyNumberFormat="1" applyFont="1" applyFill="1" applyBorder="1" applyAlignment="1">
      <alignment horizontal="center" vertical="center"/>
    </xf>
    <xf numFmtId="0" fontId="4" fillId="36" borderId="34" xfId="0" applyFont="1" applyFill="1" applyBorder="1" applyAlignment="1">
      <alignment vertical="center"/>
    </xf>
    <xf numFmtId="4" fontId="28" fillId="32" borderId="9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4" fontId="28" fillId="32" borderId="34" xfId="0" applyNumberFormat="1" applyFont="1" applyFill="1" applyBorder="1" applyAlignment="1">
      <alignment vertical="center"/>
    </xf>
    <xf numFmtId="4" fontId="4" fillId="0" borderId="9" xfId="32" applyNumberFormat="1" applyFill="1" applyBorder="1"/>
    <xf numFmtId="4" fontId="4" fillId="0" borderId="25" xfId="32" applyNumberFormat="1" applyFill="1" applyBorder="1" applyAlignment="1">
      <alignment vertical="center"/>
    </xf>
    <xf numFmtId="0" fontId="0" fillId="0" borderId="0" xfId="0" applyFill="1"/>
    <xf numFmtId="0" fontId="30" fillId="0" borderId="0" xfId="34" applyFill="1"/>
    <xf numFmtId="165" fontId="1" fillId="0" borderId="13" xfId="0" applyNumberFormat="1" applyFont="1" applyFill="1" applyBorder="1" applyAlignment="1">
      <alignment horizontal="center" vertical="center"/>
    </xf>
    <xf numFmtId="165" fontId="1" fillId="0" borderId="37" xfId="0" applyNumberFormat="1" applyFont="1" applyFill="1" applyBorder="1" applyAlignment="1">
      <alignment horizontal="center" vertical="center"/>
    </xf>
    <xf numFmtId="4" fontId="4" fillId="38" borderId="9" xfId="32" applyNumberFormat="1" applyFill="1" applyBorder="1" applyAlignment="1">
      <alignment vertical="center"/>
    </xf>
    <xf numFmtId="4" fontId="1" fillId="33" borderId="35" xfId="0" applyNumberFormat="1" applyFont="1" applyFill="1" applyBorder="1" applyAlignment="1">
      <alignment vertical="center"/>
    </xf>
    <xf numFmtId="0" fontId="1" fillId="26" borderId="32" xfId="0" applyFont="1" applyFill="1" applyBorder="1" applyAlignment="1">
      <alignment horizontal="center" vertical="center" wrapText="1"/>
    </xf>
    <xf numFmtId="4" fontId="1" fillId="0" borderId="34" xfId="0" applyNumberFormat="1" applyFont="1" applyBorder="1" applyAlignment="1">
      <alignment vertical="center"/>
    </xf>
    <xf numFmtId="4" fontId="1" fillId="39" borderId="36" xfId="0" applyNumberFormat="1" applyFont="1" applyFill="1" applyBorder="1" applyAlignment="1">
      <alignment vertical="center"/>
    </xf>
    <xf numFmtId="0" fontId="1" fillId="18" borderId="4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30" fillId="0" borderId="9" xfId="34" applyFill="1" applyBorder="1" applyAlignment="1">
      <alignment horizontal="center"/>
    </xf>
    <xf numFmtId="0" fontId="0" fillId="40" borderId="9" xfId="0" applyFill="1" applyBorder="1" applyAlignment="1">
      <alignment vertical="center"/>
    </xf>
    <xf numFmtId="0" fontId="30" fillId="40" borderId="9" xfId="34" applyFill="1" applyBorder="1"/>
    <xf numFmtId="0" fontId="0" fillId="0" borderId="9" xfId="0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4" fontId="6" fillId="22" borderId="17" xfId="0" applyNumberFormat="1" applyFont="1" applyFill="1" applyBorder="1" applyAlignment="1">
      <alignment horizontal="center" vertical="center"/>
    </xf>
    <xf numFmtId="4" fontId="6" fillId="22" borderId="20" xfId="0" applyNumberFormat="1" applyFont="1" applyFill="1" applyBorder="1" applyAlignment="1">
      <alignment horizontal="center" vertical="center"/>
    </xf>
    <xf numFmtId="4" fontId="6" fillId="22" borderId="39" xfId="0" applyNumberFormat="1" applyFont="1" applyFill="1" applyBorder="1" applyAlignment="1">
      <alignment horizontal="center" vertical="center"/>
    </xf>
    <xf numFmtId="4" fontId="6" fillId="21" borderId="10" xfId="0" applyNumberFormat="1" applyFont="1" applyFill="1" applyBorder="1" applyAlignment="1">
      <alignment horizontal="center" vertical="center"/>
    </xf>
    <xf numFmtId="4" fontId="6" fillId="21" borderId="26" xfId="0" applyNumberFormat="1" applyFont="1" applyFill="1" applyBorder="1" applyAlignment="1">
      <alignment horizontal="center" vertical="center"/>
    </xf>
    <xf numFmtId="4" fontId="6" fillId="21" borderId="11" xfId="0" applyNumberFormat="1" applyFont="1" applyFill="1" applyBorder="1" applyAlignment="1">
      <alignment horizontal="center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4" fontId="6" fillId="22" borderId="10" xfId="0" applyNumberFormat="1" applyFont="1" applyFill="1" applyBorder="1" applyAlignment="1">
      <alignment horizontal="center" vertical="center"/>
    </xf>
    <xf numFmtId="4" fontId="6" fillId="22" borderId="26" xfId="0" applyNumberFormat="1" applyFont="1" applyFill="1" applyBorder="1" applyAlignment="1">
      <alignment horizontal="center" vertical="center"/>
    </xf>
    <xf numFmtId="4" fontId="6" fillId="22" borderId="11" xfId="0" applyNumberFormat="1" applyFont="1" applyFill="1" applyBorder="1" applyAlignment="1">
      <alignment horizontal="center" vertical="center"/>
    </xf>
    <xf numFmtId="0" fontId="1" fillId="26" borderId="40" xfId="0" applyFont="1" applyFill="1" applyBorder="1" applyAlignment="1">
      <alignment horizontal="center" vertical="center"/>
    </xf>
    <xf numFmtId="0" fontId="1" fillId="26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 wrapText="1"/>
    </xf>
    <xf numFmtId="0" fontId="1" fillId="18" borderId="26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CLIENTES\MET.%20RICCIARDI\NOMINAS\NOMINAS%20A&#209;O%202021\Nomina%20MET.RICCIARDI%2006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quincena"/>
      <sheetName val="2ª quincena"/>
      <sheetName val="CÁLCULO - IMGR"/>
      <sheetName val="CARGAS SOC."/>
      <sheetName val="BOLETA EMBARGO"/>
      <sheetName val="1º SAC"/>
      <sheetName val="Hoja1"/>
      <sheetName val="2º SAC AJUSTE 12-2020"/>
      <sheetName val="embargo Espinoza"/>
      <sheetName val="VAC 2019"/>
      <sheetName val="VAC 2020"/>
      <sheetName val="VAC 2021"/>
      <sheetName val="VAC 2022"/>
      <sheetName val="2º SAC"/>
      <sheetName val="MONTOS ATP"/>
      <sheetName val="DEC 332"/>
      <sheetName val="2º SAC ajuste"/>
      <sheetName val="TOTAL AJUSTADO"/>
      <sheetName val="AJUSTE MAYO 1º QUINCENA"/>
      <sheetName val="AJUSTA ABRIL"/>
      <sheetName val="VAC 2013"/>
      <sheetName val="VAC 2012"/>
      <sheetName val="VAC 2011"/>
    </sheetNames>
    <sheetDataSet>
      <sheetData sheetId="0"/>
      <sheetData sheetId="1"/>
      <sheetData sheetId="2"/>
      <sheetData sheetId="3"/>
      <sheetData sheetId="4"/>
      <sheetData sheetId="5">
        <row r="13">
          <cell r="X13">
            <v>8897.9594732500009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H30"/>
  <sheetViews>
    <sheetView showGridLines="0" showZeros="0" tabSelected="1" zoomScaleNormal="100" workbookViewId="0">
      <selection activeCell="G28" sqref="G28"/>
    </sheetView>
  </sheetViews>
  <sheetFormatPr baseColWidth="10" defaultRowHeight="12.75" customHeight="1" x14ac:dyDescent="0.2"/>
  <cols>
    <col min="1" max="1" width="10.85546875" style="1" customWidth="1"/>
    <col min="2" max="2" width="28.28515625" style="1" customWidth="1"/>
    <col min="3" max="3" width="14.5703125" style="1" customWidth="1"/>
    <col min="4" max="4" width="14.7109375" style="1" customWidth="1"/>
    <col min="5" max="5" width="16.42578125" style="1" customWidth="1"/>
    <col min="6" max="6" width="16.140625" style="1" customWidth="1"/>
    <col min="7" max="7" width="11.85546875" style="1" customWidth="1"/>
    <col min="8" max="9" width="11.42578125" style="1"/>
    <col min="10" max="10" width="4.42578125" style="1" customWidth="1"/>
    <col min="11" max="16384" width="11.42578125" style="1"/>
  </cols>
  <sheetData>
    <row r="1" spans="1:60" ht="15.75" x14ac:dyDescent="0.2">
      <c r="A1" s="5" t="s">
        <v>110</v>
      </c>
    </row>
    <row r="2" spans="1:60" ht="9" customHeight="1" x14ac:dyDescent="0.2">
      <c r="A2" s="5"/>
    </row>
    <row r="3" spans="1:60" ht="15.75" x14ac:dyDescent="0.2">
      <c r="A3" s="5" t="s">
        <v>1</v>
      </c>
    </row>
    <row r="4" spans="1:60" ht="12.75" customHeight="1" thickBot="1" x14ac:dyDescent="0.25"/>
    <row r="5" spans="1:60" ht="18" customHeight="1" thickBot="1" x14ac:dyDescent="0.25">
      <c r="A5" s="6" t="s">
        <v>86</v>
      </c>
      <c r="B5" s="7"/>
      <c r="C5" s="257" t="s">
        <v>115</v>
      </c>
      <c r="E5" s="40">
        <v>44896</v>
      </c>
    </row>
    <row r="6" spans="1:60" ht="12.75" customHeight="1" thickBot="1" x14ac:dyDescent="0.3">
      <c r="H6"/>
      <c r="I6"/>
      <c r="J6"/>
      <c r="K6" s="202"/>
      <c r="L6" s="204"/>
      <c r="M6" s="203"/>
      <c r="N6" s="205"/>
    </row>
    <row r="7" spans="1:60" ht="25.5" x14ac:dyDescent="0.25">
      <c r="A7" s="144" t="s">
        <v>7</v>
      </c>
      <c r="B7" s="145" t="s">
        <v>8</v>
      </c>
      <c r="C7" s="145" t="s">
        <v>103</v>
      </c>
      <c r="D7" s="145" t="s">
        <v>104</v>
      </c>
      <c r="E7" s="145" t="s">
        <v>105</v>
      </c>
      <c r="F7" s="229" t="s">
        <v>106</v>
      </c>
      <c r="G7" s="230" t="s">
        <v>111</v>
      </c>
      <c r="H7" s="230" t="s">
        <v>112</v>
      </c>
      <c r="I7"/>
      <c r="J7"/>
      <c r="K7" s="202"/>
      <c r="L7" s="204"/>
      <c r="M7" s="203"/>
      <c r="N7" s="205"/>
    </row>
    <row r="8" spans="1:60" s="53" customFormat="1" ht="18" customHeight="1" x14ac:dyDescent="0.25">
      <c r="A8" s="118" t="s">
        <v>87</v>
      </c>
      <c r="B8" s="43" t="s">
        <v>88</v>
      </c>
      <c r="C8" s="218">
        <v>72554.66</v>
      </c>
      <c r="D8" s="218">
        <v>0.59</v>
      </c>
      <c r="E8" s="219">
        <v>-15599.25</v>
      </c>
      <c r="F8" s="224">
        <f t="shared" ref="F8:F16" si="0">+C8+D8+E8</f>
        <v>56956</v>
      </c>
      <c r="G8" s="233"/>
      <c r="H8" s="234"/>
      <c r="I8" s="221"/>
      <c r="J8" s="220"/>
      <c r="K8" s="221"/>
      <c r="L8" s="221"/>
      <c r="M8" s="221"/>
      <c r="N8" s="220"/>
      <c r="O8" s="220"/>
      <c r="P8" s="221">
        <v>47102</v>
      </c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s="53" customFormat="1" ht="18" customHeight="1" x14ac:dyDescent="0.25">
      <c r="A9" s="118" t="s">
        <v>89</v>
      </c>
      <c r="B9" s="43" t="s">
        <v>90</v>
      </c>
      <c r="C9" s="218">
        <v>98905.63</v>
      </c>
      <c r="D9" s="218">
        <v>0.08</v>
      </c>
      <c r="E9" s="100">
        <v>-21264.71</v>
      </c>
      <c r="F9" s="224">
        <f t="shared" si="0"/>
        <v>77641</v>
      </c>
      <c r="G9" s="231"/>
      <c r="H9" s="232"/>
      <c r="I9" s="221"/>
      <c r="J9" s="220"/>
      <c r="K9" s="221"/>
      <c r="L9" s="221"/>
      <c r="M9" s="221"/>
      <c r="N9" s="221"/>
      <c r="O9" s="220"/>
      <c r="P9" s="221">
        <v>18906</v>
      </c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s="53" customFormat="1" ht="18" customHeight="1" x14ac:dyDescent="0.25">
      <c r="A10" s="118" t="s">
        <v>91</v>
      </c>
      <c r="B10" s="43" t="s">
        <v>92</v>
      </c>
      <c r="C10" s="218">
        <v>114851.55</v>
      </c>
      <c r="D10" s="218">
        <v>0.54</v>
      </c>
      <c r="E10" s="218">
        <v>-24693.09</v>
      </c>
      <c r="F10" s="224">
        <f t="shared" si="0"/>
        <v>90159</v>
      </c>
      <c r="G10" s="231"/>
      <c r="H10" s="232"/>
      <c r="I10" s="221"/>
      <c r="K10" s="221"/>
      <c r="L10" s="221"/>
      <c r="M10" s="221"/>
      <c r="N10" s="221"/>
      <c r="O10" s="220"/>
      <c r="P10" s="221">
        <v>18385</v>
      </c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s="53" customFormat="1" ht="18" customHeight="1" x14ac:dyDescent="0.25">
      <c r="A11" s="118" t="s">
        <v>93</v>
      </c>
      <c r="B11" s="110" t="s">
        <v>94</v>
      </c>
      <c r="C11" s="100">
        <v>76477.77</v>
      </c>
      <c r="D11" s="100">
        <v>0.94</v>
      </c>
      <c r="E11" s="219">
        <v>-16442.71</v>
      </c>
      <c r="F11" s="224">
        <f t="shared" si="0"/>
        <v>60036.000000000007</v>
      </c>
      <c r="G11" s="232"/>
      <c r="H11" s="232"/>
      <c r="I11" s="221"/>
      <c r="J11" s="220"/>
      <c r="K11" s="221"/>
      <c r="L11" s="221"/>
      <c r="M11" s="221"/>
      <c r="N11" s="221"/>
      <c r="O11" s="220"/>
      <c r="P11" s="221">
        <v>15983</v>
      </c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 s="53" customFormat="1" ht="18" customHeight="1" x14ac:dyDescent="0.25">
      <c r="A12" s="118" t="s">
        <v>95</v>
      </c>
      <c r="B12" s="110" t="s">
        <v>96</v>
      </c>
      <c r="C12" s="100">
        <v>77404.41</v>
      </c>
      <c r="D12" s="100">
        <v>0.54</v>
      </c>
      <c r="E12" s="219">
        <v>-16641.95</v>
      </c>
      <c r="F12" s="224">
        <f t="shared" si="0"/>
        <v>60763</v>
      </c>
      <c r="G12" s="231"/>
      <c r="H12" s="232"/>
      <c r="I12" s="221"/>
      <c r="J12" s="220"/>
      <c r="K12" s="221"/>
      <c r="L12" s="221"/>
      <c r="M12" s="221"/>
      <c r="N12" s="221"/>
      <c r="O12" s="220"/>
      <c r="P12" s="221">
        <v>15012</v>
      </c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</row>
    <row r="13" spans="1:60" s="53" customFormat="1" ht="18" customHeight="1" x14ac:dyDescent="0.25">
      <c r="A13" s="118" t="s">
        <v>97</v>
      </c>
      <c r="B13" s="110" t="s">
        <v>98</v>
      </c>
      <c r="C13" s="100">
        <v>114851.55</v>
      </c>
      <c r="D13" s="100">
        <v>0.54</v>
      </c>
      <c r="E13" s="219">
        <v>-24693.09</v>
      </c>
      <c r="F13" s="224">
        <f t="shared" si="0"/>
        <v>90159</v>
      </c>
      <c r="G13" s="231"/>
      <c r="H13" s="232"/>
      <c r="I13" s="221"/>
      <c r="J13" s="220"/>
      <c r="K13" s="221"/>
      <c r="L13" s="221"/>
      <c r="M13" s="221"/>
      <c r="N13" s="221"/>
      <c r="O13" s="220"/>
      <c r="P13" s="221">
        <v>16823</v>
      </c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</row>
    <row r="14" spans="1:60" s="53" customFormat="1" ht="18" customHeight="1" x14ac:dyDescent="0.2">
      <c r="A14" s="118" t="s">
        <v>99</v>
      </c>
      <c r="B14" s="110" t="s">
        <v>100</v>
      </c>
      <c r="C14" s="100">
        <v>59720.1</v>
      </c>
      <c r="D14" s="100">
        <v>0.71</v>
      </c>
      <c r="E14" s="219">
        <v>-12839.81</v>
      </c>
      <c r="F14" s="224">
        <f t="shared" si="0"/>
        <v>46881</v>
      </c>
      <c r="G14" s="231"/>
      <c r="H14" s="235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 s="53" customFormat="1" ht="18" customHeight="1" x14ac:dyDescent="0.2">
      <c r="A15" s="42" t="s">
        <v>101</v>
      </c>
      <c r="B15" s="110" t="s">
        <v>102</v>
      </c>
      <c r="C15" s="100">
        <v>34723.040000000001</v>
      </c>
      <c r="D15" s="100">
        <v>0.41</v>
      </c>
      <c r="E15" s="219">
        <v>-7465.45</v>
      </c>
      <c r="F15" s="224">
        <f t="shared" si="0"/>
        <v>27258.000000000004</v>
      </c>
      <c r="G15" s="231"/>
      <c r="H15" s="235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</row>
    <row r="16" spans="1:60" s="53" customFormat="1" ht="18" customHeight="1" thickBot="1" x14ac:dyDescent="0.3">
      <c r="A16" s="222" t="s">
        <v>113</v>
      </c>
      <c r="B16" s="236" t="s">
        <v>114</v>
      </c>
      <c r="C16" s="100">
        <v>25255.35</v>
      </c>
      <c r="D16" s="100">
        <v>0.55000000000000004</v>
      </c>
      <c r="E16" s="219">
        <v>-5429.9</v>
      </c>
      <c r="F16" s="224">
        <f t="shared" si="0"/>
        <v>19826</v>
      </c>
      <c r="G16" s="233"/>
      <c r="H16" s="234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</row>
    <row r="17" spans="1:12" ht="18" customHeight="1" thickBot="1" x14ac:dyDescent="0.25">
      <c r="A17" s="9"/>
      <c r="B17" s="9" t="s">
        <v>24</v>
      </c>
      <c r="C17" s="10">
        <f>SUM(C8:C16)</f>
        <v>674744.06</v>
      </c>
      <c r="D17" s="10">
        <f t="shared" ref="D17:F17" si="1">SUM(D8:D16)</f>
        <v>4.8999999999999995</v>
      </c>
      <c r="E17" s="10">
        <f t="shared" si="1"/>
        <v>-145069.96000000002</v>
      </c>
      <c r="F17" s="10">
        <f t="shared" si="1"/>
        <v>529679</v>
      </c>
      <c r="G17" s="20"/>
      <c r="H17" s="131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H19" s="20"/>
      <c r="I19" s="20"/>
      <c r="L19" s="20"/>
    </row>
    <row r="20" spans="1:12" ht="27" customHeight="1" x14ac:dyDescent="0.2">
      <c r="A20" s="163"/>
      <c r="B20" s="164"/>
      <c r="C20" s="165" t="s">
        <v>107</v>
      </c>
      <c r="D20" s="165" t="s">
        <v>108</v>
      </c>
      <c r="E20" s="226" t="s">
        <v>109</v>
      </c>
      <c r="G20" s="70"/>
      <c r="I20" s="20"/>
    </row>
    <row r="21" spans="1:12" s="53" customFormat="1" ht="18" customHeight="1" x14ac:dyDescent="0.2">
      <c r="A21" s="118" t="s">
        <v>87</v>
      </c>
      <c r="B21" s="43" t="s">
        <v>88</v>
      </c>
      <c r="C21" s="133">
        <v>56956</v>
      </c>
      <c r="D21" s="133">
        <f t="shared" ref="D21:D29" si="2">+F8</f>
        <v>56956</v>
      </c>
      <c r="E21" s="228">
        <f>+C21-D21</f>
        <v>0</v>
      </c>
      <c r="G21" s="59"/>
      <c r="I21" s="59"/>
    </row>
    <row r="22" spans="1:12" s="53" customFormat="1" ht="18" customHeight="1" x14ac:dyDescent="0.2">
      <c r="A22" s="118" t="s">
        <v>89</v>
      </c>
      <c r="B22" s="110" t="s">
        <v>90</v>
      </c>
      <c r="C22" s="133">
        <v>96983</v>
      </c>
      <c r="D22" s="133">
        <f t="shared" si="2"/>
        <v>77641</v>
      </c>
      <c r="E22" s="228">
        <f t="shared" ref="E22:E29" si="3">+C22-D22</f>
        <v>19342</v>
      </c>
      <c r="H22" s="59"/>
    </row>
    <row r="23" spans="1:12" s="53" customFormat="1" ht="18" customHeight="1" x14ac:dyDescent="0.2">
      <c r="A23" s="118" t="s">
        <v>91</v>
      </c>
      <c r="B23" s="110" t="s">
        <v>92</v>
      </c>
      <c r="C23" s="133">
        <v>123808</v>
      </c>
      <c r="D23" s="133">
        <f t="shared" si="2"/>
        <v>90159</v>
      </c>
      <c r="E23" s="228">
        <f t="shared" si="3"/>
        <v>33649</v>
      </c>
    </row>
    <row r="24" spans="1:12" s="53" customFormat="1" ht="18" customHeight="1" x14ac:dyDescent="0.2">
      <c r="A24" s="118" t="s">
        <v>93</v>
      </c>
      <c r="B24" s="110" t="s">
        <v>94</v>
      </c>
      <c r="C24" s="133">
        <v>78883</v>
      </c>
      <c r="D24" s="133">
        <f t="shared" si="2"/>
        <v>60036.000000000007</v>
      </c>
      <c r="E24" s="228">
        <f t="shared" si="3"/>
        <v>18846.999999999993</v>
      </c>
    </row>
    <row r="25" spans="1:12" s="53" customFormat="1" ht="18" customHeight="1" x14ac:dyDescent="0.2">
      <c r="A25" s="118" t="s">
        <v>95</v>
      </c>
      <c r="B25" s="110" t="s">
        <v>96</v>
      </c>
      <c r="C25" s="133">
        <v>87649</v>
      </c>
      <c r="D25" s="133">
        <f t="shared" si="2"/>
        <v>60763</v>
      </c>
      <c r="E25" s="228">
        <f t="shared" si="3"/>
        <v>26886</v>
      </c>
    </row>
    <row r="26" spans="1:12" s="53" customFormat="1" ht="18" customHeight="1" x14ac:dyDescent="0.2">
      <c r="A26" s="118" t="s">
        <v>97</v>
      </c>
      <c r="B26" s="110" t="s">
        <v>98</v>
      </c>
      <c r="C26" s="133">
        <v>117503</v>
      </c>
      <c r="D26" s="133">
        <f t="shared" si="2"/>
        <v>90159</v>
      </c>
      <c r="E26" s="228">
        <f t="shared" si="3"/>
        <v>27344</v>
      </c>
    </row>
    <row r="27" spans="1:12" s="53" customFormat="1" ht="18" customHeight="1" x14ac:dyDescent="0.2">
      <c r="A27" s="223" t="s">
        <v>99</v>
      </c>
      <c r="B27" s="77" t="s">
        <v>100</v>
      </c>
      <c r="C27" s="74">
        <v>46881</v>
      </c>
      <c r="D27" s="133">
        <f t="shared" si="2"/>
        <v>46881</v>
      </c>
      <c r="E27" s="228">
        <f t="shared" si="3"/>
        <v>0</v>
      </c>
    </row>
    <row r="28" spans="1:12" s="53" customFormat="1" ht="18" customHeight="1" x14ac:dyDescent="0.2">
      <c r="A28" s="42" t="s">
        <v>101</v>
      </c>
      <c r="B28" s="110" t="s">
        <v>102</v>
      </c>
      <c r="C28" s="74">
        <v>37238</v>
      </c>
      <c r="D28" s="133">
        <f t="shared" si="2"/>
        <v>27258.000000000004</v>
      </c>
      <c r="E28" s="228">
        <f t="shared" si="3"/>
        <v>9979.9999999999964</v>
      </c>
    </row>
    <row r="29" spans="1:12" s="53" customFormat="1" ht="18" customHeight="1" x14ac:dyDescent="0.2">
      <c r="A29" s="222" t="s">
        <v>113</v>
      </c>
      <c r="B29" s="236" t="s">
        <v>114</v>
      </c>
      <c r="C29" s="74">
        <v>19826</v>
      </c>
      <c r="D29" s="133">
        <f t="shared" si="2"/>
        <v>19826</v>
      </c>
      <c r="E29" s="228">
        <f t="shared" si="3"/>
        <v>0</v>
      </c>
    </row>
    <row r="30" spans="1:12" ht="18" customHeight="1" thickBot="1" x14ac:dyDescent="0.25">
      <c r="A30" s="167"/>
      <c r="B30" s="168"/>
      <c r="C30" s="227">
        <f>SUM(C21:C29)</f>
        <v>665727</v>
      </c>
      <c r="D30" s="227">
        <f t="shared" ref="D30:E30" si="4">SUM(D21:D29)</f>
        <v>529679</v>
      </c>
      <c r="E30" s="225">
        <f t="shared" si="4"/>
        <v>136048</v>
      </c>
      <c r="H30" s="20"/>
    </row>
  </sheetData>
  <pageMargins left="0.57999999999999996" right="0" top="0.47244094488188981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Q74"/>
  <sheetViews>
    <sheetView showGridLines="0" showZeros="0" topLeftCell="A13" zoomScaleNormal="100" workbookViewId="0">
      <selection activeCell="A16" sqref="A16:IV16"/>
    </sheetView>
  </sheetViews>
  <sheetFormatPr baseColWidth="10" defaultRowHeight="12.75" customHeight="1" x14ac:dyDescent="0.2"/>
  <cols>
    <col min="1" max="1" width="6.5703125" style="1" customWidth="1"/>
    <col min="2" max="2" width="29.140625" style="1" customWidth="1"/>
    <col min="3" max="7" width="15.5703125" style="1" customWidth="1"/>
    <col min="8" max="16384" width="11.42578125" style="1"/>
  </cols>
  <sheetData>
    <row r="1" spans="1:10" ht="15.75" x14ac:dyDescent="0.2">
      <c r="A1" s="5" t="s">
        <v>0</v>
      </c>
    </row>
    <row r="2" spans="1:10" ht="9" customHeight="1" thickBot="1" x14ac:dyDescent="0.25">
      <c r="A2" s="5"/>
    </row>
    <row r="3" spans="1:10" ht="16.5" thickBot="1" x14ac:dyDescent="0.25">
      <c r="A3" s="5" t="s">
        <v>1</v>
      </c>
      <c r="G3" s="40">
        <f>+mes!E5</f>
        <v>44896</v>
      </c>
    </row>
    <row r="4" spans="1:10" ht="19.5" customHeight="1" thickBot="1" x14ac:dyDescent="0.25"/>
    <row r="5" spans="1:10" ht="13.5" thickBot="1" x14ac:dyDescent="0.25">
      <c r="A5" s="6" t="s">
        <v>20</v>
      </c>
      <c r="B5" s="7"/>
      <c r="C5" s="254" t="s">
        <v>67</v>
      </c>
      <c r="D5" s="255"/>
      <c r="E5" s="255"/>
      <c r="F5" s="255"/>
      <c r="G5" s="256"/>
    </row>
    <row r="7" spans="1:10" ht="76.5" x14ac:dyDescent="0.2">
      <c r="A7" s="4" t="s">
        <v>7</v>
      </c>
      <c r="B7" s="4" t="s">
        <v>8</v>
      </c>
      <c r="C7" s="4" t="s">
        <v>68</v>
      </c>
      <c r="D7" s="4" t="s">
        <v>64</v>
      </c>
      <c r="E7" s="4" t="s">
        <v>65</v>
      </c>
      <c r="F7" s="4" t="s">
        <v>61</v>
      </c>
      <c r="G7" s="4" t="s">
        <v>66</v>
      </c>
      <c r="H7"/>
      <c r="I7"/>
      <c r="J7"/>
    </row>
    <row r="8" spans="1:10" ht="18" customHeight="1" x14ac:dyDescent="0.2">
      <c r="A8" s="42">
        <v>5</v>
      </c>
      <c r="B8" s="43" t="s">
        <v>6</v>
      </c>
      <c r="C8" s="44"/>
      <c r="D8" s="44"/>
      <c r="E8" s="44"/>
      <c r="F8" s="120"/>
      <c r="G8" s="44"/>
      <c r="H8"/>
      <c r="I8"/>
      <c r="J8"/>
    </row>
    <row r="9" spans="1:10" ht="18" customHeight="1" x14ac:dyDescent="0.2">
      <c r="A9" s="42">
        <v>7</v>
      </c>
      <c r="B9" s="43" t="s">
        <v>27</v>
      </c>
      <c r="C9" s="44"/>
      <c r="D9" s="44"/>
      <c r="E9" s="44"/>
      <c r="F9" s="120"/>
      <c r="G9" s="44"/>
      <c r="H9"/>
      <c r="I9"/>
      <c r="J9"/>
    </row>
    <row r="10" spans="1:10" ht="18" customHeight="1" x14ac:dyDescent="0.2">
      <c r="A10" s="42">
        <v>11</v>
      </c>
      <c r="B10" s="43" t="s">
        <v>28</v>
      </c>
      <c r="C10" s="44"/>
      <c r="D10" s="44"/>
      <c r="E10" s="44"/>
      <c r="F10" s="120"/>
      <c r="G10" s="44"/>
      <c r="H10"/>
      <c r="I10"/>
      <c r="J10"/>
    </row>
    <row r="11" spans="1:10" ht="18" customHeight="1" x14ac:dyDescent="0.2">
      <c r="A11" s="42">
        <v>29</v>
      </c>
      <c r="B11" s="43" t="s">
        <v>17</v>
      </c>
      <c r="C11" s="44"/>
      <c r="D11" s="44"/>
      <c r="E11" s="44"/>
      <c r="F11" s="120"/>
      <c r="G11" s="44"/>
      <c r="H11"/>
      <c r="I11"/>
      <c r="J11"/>
    </row>
    <row r="12" spans="1:10" ht="18" customHeight="1" x14ac:dyDescent="0.2">
      <c r="A12" s="42">
        <v>31</v>
      </c>
      <c r="B12" s="43" t="s">
        <v>29</v>
      </c>
      <c r="C12" s="44"/>
      <c r="D12" s="44"/>
      <c r="E12" s="44"/>
      <c r="F12" s="120"/>
      <c r="G12" s="44"/>
      <c r="H12"/>
      <c r="I12"/>
      <c r="J12"/>
    </row>
    <row r="13" spans="1:10" ht="18" customHeight="1" x14ac:dyDescent="0.2">
      <c r="A13" s="42">
        <v>35</v>
      </c>
      <c r="B13" s="43" t="s">
        <v>30</v>
      </c>
      <c r="C13" s="44"/>
      <c r="D13" s="44"/>
      <c r="E13" s="44"/>
      <c r="F13" s="120"/>
      <c r="G13" s="44"/>
      <c r="H13"/>
      <c r="I13"/>
      <c r="J13"/>
    </row>
    <row r="14" spans="1:10" ht="18" customHeight="1" x14ac:dyDescent="0.2">
      <c r="A14" s="42">
        <v>50</v>
      </c>
      <c r="B14" s="110" t="s">
        <v>39</v>
      </c>
      <c r="C14" s="44"/>
      <c r="D14" s="44"/>
      <c r="E14" s="44"/>
      <c r="F14" s="44"/>
      <c r="G14" s="44"/>
      <c r="H14"/>
      <c r="I14"/>
      <c r="J14"/>
    </row>
    <row r="15" spans="1:10" ht="18" customHeight="1" x14ac:dyDescent="0.2">
      <c r="A15" s="42">
        <v>51</v>
      </c>
      <c r="B15" s="43" t="s">
        <v>42</v>
      </c>
      <c r="C15" s="44"/>
      <c r="D15" s="44"/>
      <c r="E15" s="44"/>
      <c r="F15" s="44"/>
      <c r="G15" s="44"/>
      <c r="H15"/>
      <c r="I15"/>
      <c r="J15"/>
    </row>
    <row r="16" spans="1:10" ht="18" customHeight="1" thickBot="1" x14ac:dyDescent="0.25">
      <c r="A16" s="64">
        <v>55</v>
      </c>
      <c r="B16" s="37" t="s">
        <v>77</v>
      </c>
      <c r="C16" s="44"/>
      <c r="D16" s="44"/>
      <c r="E16" s="44"/>
      <c r="F16" s="44"/>
      <c r="G16" s="44"/>
      <c r="H16"/>
      <c r="I16"/>
      <c r="J16"/>
    </row>
    <row r="17" spans="1:10" ht="18" customHeight="1" thickBot="1" x14ac:dyDescent="0.25">
      <c r="A17" s="9"/>
      <c r="B17" s="9"/>
      <c r="C17" s="10">
        <f>SUM(C8:C15)</f>
        <v>0</v>
      </c>
      <c r="D17" s="124">
        <f>SUM(D8:D15)</f>
        <v>0</v>
      </c>
      <c r="E17" s="124">
        <f>SUM(E8:E15)</f>
        <v>0</v>
      </c>
      <c r="F17" s="121">
        <f>SUM(F8:F15)</f>
        <v>0</v>
      </c>
      <c r="G17" s="122">
        <f>SUM(G8:G15)</f>
        <v>0</v>
      </c>
      <c r="H17"/>
      <c r="I17"/>
      <c r="J17"/>
    </row>
    <row r="21" spans="1:10" ht="12.75" customHeight="1" x14ac:dyDescent="0.2">
      <c r="B21" s="53"/>
    </row>
    <row r="22" spans="1:10" ht="12.75" customHeight="1" x14ac:dyDescent="0.2">
      <c r="B22" s="53"/>
    </row>
    <row r="23" spans="1:10" ht="12.75" customHeight="1" x14ac:dyDescent="0.2">
      <c r="B23" s="53"/>
    </row>
    <row r="24" spans="1:10" ht="12.75" customHeight="1" x14ac:dyDescent="0.2">
      <c r="B24" s="53"/>
    </row>
    <row r="25" spans="1:10" ht="12.75" customHeight="1" x14ac:dyDescent="0.2">
      <c r="B25" s="53"/>
    </row>
    <row r="26" spans="1:10" ht="12.75" customHeight="1" x14ac:dyDescent="0.2">
      <c r="B26" s="53"/>
    </row>
    <row r="27" spans="1:10" ht="12.75" customHeight="1" x14ac:dyDescent="0.2">
      <c r="B27" s="53"/>
    </row>
    <row r="28" spans="1:10" ht="12.75" customHeight="1" x14ac:dyDescent="0.2">
      <c r="B28" s="53"/>
    </row>
    <row r="29" spans="1:10" ht="12.75" customHeight="1" x14ac:dyDescent="0.2">
      <c r="B29" s="53"/>
    </row>
    <row r="30" spans="1:10" ht="12.75" customHeight="1" x14ac:dyDescent="0.2">
      <c r="B30" s="53"/>
    </row>
    <row r="31" spans="1:10" ht="12.75" customHeight="1" x14ac:dyDescent="0.2">
      <c r="B31" s="53"/>
    </row>
    <row r="32" spans="1:10" ht="12.75" customHeight="1" x14ac:dyDescent="0.2">
      <c r="B32" s="53"/>
    </row>
    <row r="33" spans="2:2" ht="12.75" customHeight="1" x14ac:dyDescent="0.2">
      <c r="B33" s="53"/>
    </row>
    <row r="34" spans="2:2" ht="12.75" customHeight="1" x14ac:dyDescent="0.2">
      <c r="B34" s="53"/>
    </row>
    <row r="35" spans="2:2" ht="12.75" customHeight="1" x14ac:dyDescent="0.2">
      <c r="B35" s="53"/>
    </row>
    <row r="36" spans="2:2" ht="12.75" customHeight="1" x14ac:dyDescent="0.2">
      <c r="B36" s="53"/>
    </row>
    <row r="37" spans="2:2" ht="12.75" customHeight="1" x14ac:dyDescent="0.2">
      <c r="B37" s="53"/>
    </row>
    <row r="38" spans="2:2" ht="12.75" customHeight="1" x14ac:dyDescent="0.2">
      <c r="B38" s="53"/>
    </row>
    <row r="63" spans="3:7" ht="13.5" thickBot="1" x14ac:dyDescent="0.25">
      <c r="G63" s="20"/>
    </row>
    <row r="64" spans="3:7" ht="13.5" thickBot="1" x14ac:dyDescent="0.25">
      <c r="C64" s="25">
        <v>1</v>
      </c>
      <c r="D64" s="25"/>
      <c r="E64" s="25"/>
      <c r="F64" s="25">
        <v>2</v>
      </c>
      <c r="G64" s="31"/>
    </row>
    <row r="65" spans="1:251" ht="13.5" thickBot="1" x14ac:dyDescent="0.25">
      <c r="A65" s="29">
        <v>5</v>
      </c>
      <c r="B65" s="24" t="s">
        <v>2</v>
      </c>
      <c r="C65" s="28">
        <f>+C8*2</f>
        <v>0</v>
      </c>
      <c r="D65" s="28"/>
      <c r="E65" s="28"/>
      <c r="F65" s="27">
        <f>+C8</f>
        <v>0</v>
      </c>
    </row>
    <row r="66" spans="1:251" ht="13.5" thickBot="1" x14ac:dyDescent="0.25">
      <c r="A66" s="29">
        <v>29</v>
      </c>
      <c r="B66" s="24" t="s">
        <v>3</v>
      </c>
      <c r="C66" s="28">
        <f>+C11*2</f>
        <v>0</v>
      </c>
      <c r="D66" s="28"/>
      <c r="E66" s="28"/>
      <c r="F66" s="27">
        <f>+C11</f>
        <v>0</v>
      </c>
    </row>
    <row r="67" spans="1:251" ht="13.5" thickBot="1" x14ac:dyDescent="0.25">
      <c r="A67" s="29">
        <v>50</v>
      </c>
      <c r="B67" s="46" t="s">
        <v>39</v>
      </c>
      <c r="C67" s="28">
        <f>+C14*2</f>
        <v>0</v>
      </c>
      <c r="D67" s="28"/>
      <c r="E67" s="28"/>
      <c r="F67" s="27">
        <f>+C14</f>
        <v>0</v>
      </c>
    </row>
    <row r="68" spans="1:251" s="95" customFormat="1" ht="13.5" thickBot="1" x14ac:dyDescent="0.25">
      <c r="A68" s="68">
        <v>53</v>
      </c>
      <c r="B68" s="110" t="s">
        <v>55</v>
      </c>
      <c r="C68" s="28" t="e">
        <f>+#REF!*2</f>
        <v>#REF!</v>
      </c>
      <c r="D68" s="28"/>
      <c r="E68" s="28"/>
      <c r="F68" s="27" t="e">
        <f>+#REF!</f>
        <v>#REF!</v>
      </c>
      <c r="G68" s="94"/>
    </row>
    <row r="69" spans="1:251" s="81" customFormat="1" x14ac:dyDescent="0.2">
      <c r="A69" s="79"/>
      <c r="B69" s="80"/>
      <c r="C69" s="84"/>
      <c r="D69" s="84"/>
      <c r="E69" s="84"/>
      <c r="F69" s="84"/>
      <c r="G69" s="30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95"/>
      <c r="GD69" s="95"/>
      <c r="GE69" s="95"/>
      <c r="GF69" s="95"/>
      <c r="GG69" s="95"/>
      <c r="GH69" s="95"/>
      <c r="GI69" s="95"/>
      <c r="GJ69" s="95"/>
      <c r="GK69" s="95"/>
      <c r="GL69" s="95"/>
      <c r="GM69" s="95"/>
      <c r="GN69" s="95"/>
      <c r="GO69" s="95"/>
      <c r="GP69" s="95"/>
      <c r="GQ69" s="95"/>
      <c r="GR69" s="95"/>
      <c r="GS69" s="95"/>
      <c r="GT69" s="95"/>
      <c r="GU69" s="95"/>
      <c r="GV69" s="95"/>
      <c r="GW69" s="95"/>
      <c r="GX69" s="95"/>
      <c r="GY69" s="95"/>
      <c r="GZ69" s="95"/>
      <c r="HA69" s="95"/>
      <c r="HB69" s="95"/>
      <c r="HC69" s="95"/>
      <c r="HD69" s="95"/>
      <c r="HE69" s="95"/>
      <c r="HF69" s="95"/>
      <c r="HG69" s="95"/>
      <c r="HH69" s="95"/>
      <c r="HI69" s="95"/>
      <c r="HJ69" s="95"/>
      <c r="HK69" s="95"/>
      <c r="HL69" s="95"/>
      <c r="HM69" s="95"/>
      <c r="HN69" s="95"/>
      <c r="HO69" s="95"/>
      <c r="HP69" s="95"/>
      <c r="HQ69" s="95"/>
      <c r="HR69" s="95"/>
      <c r="HS69" s="95"/>
      <c r="HT69" s="95"/>
      <c r="HU69" s="95"/>
      <c r="HV69" s="95"/>
      <c r="HW69" s="95"/>
      <c r="HX69" s="95"/>
      <c r="HY69" s="95"/>
      <c r="HZ69" s="95"/>
      <c r="IA69" s="95"/>
      <c r="IB69" s="95"/>
      <c r="IC69" s="95"/>
      <c r="ID69" s="95"/>
      <c r="IE69" s="95"/>
      <c r="IF69" s="95"/>
      <c r="IG69" s="95"/>
      <c r="IH69" s="95"/>
      <c r="II69" s="95"/>
      <c r="IJ69" s="95"/>
      <c r="IK69" s="95"/>
      <c r="IL69" s="95"/>
      <c r="IM69" s="95"/>
      <c r="IN69" s="95"/>
      <c r="IO69" s="95"/>
      <c r="IP69" s="95"/>
      <c r="IQ69" s="95"/>
    </row>
    <row r="70" spans="1:251" s="95" customFormat="1" ht="13.5" thickBot="1" x14ac:dyDescent="0.25">
      <c r="A70" s="82"/>
      <c r="B70" s="83"/>
      <c r="C70" s="85"/>
      <c r="D70" s="85"/>
      <c r="E70" s="85"/>
      <c r="F70" s="85"/>
      <c r="G70" s="30"/>
    </row>
    <row r="71" spans="1:251" ht="13.5" thickBot="1" x14ac:dyDescent="0.25">
      <c r="A71" s="78">
        <v>1</v>
      </c>
      <c r="B71" s="237" t="s">
        <v>15</v>
      </c>
      <c r="C71" s="238"/>
      <c r="D71" s="238"/>
      <c r="E71" s="238"/>
      <c r="F71" s="239"/>
      <c r="G71" s="22"/>
    </row>
    <row r="72" spans="1:251" ht="13.5" thickBot="1" x14ac:dyDescent="0.25">
      <c r="A72" s="26">
        <v>2</v>
      </c>
      <c r="B72" s="240" t="s">
        <v>16</v>
      </c>
      <c r="C72" s="241"/>
      <c r="D72" s="241"/>
      <c r="E72" s="241"/>
      <c r="F72" s="242"/>
      <c r="G72" s="12"/>
    </row>
    <row r="73" spans="1:251" x14ac:dyDescent="0.2">
      <c r="B73" s="38" t="s">
        <v>5</v>
      </c>
    </row>
    <row r="74" spans="1:251" x14ac:dyDescent="0.2">
      <c r="B74" s="38" t="s">
        <v>4</v>
      </c>
    </row>
  </sheetData>
  <mergeCells count="3">
    <mergeCell ref="C5:G5"/>
    <mergeCell ref="B71:F71"/>
    <mergeCell ref="B72:F72"/>
  </mergeCells>
  <pageMargins left="0.6692913385826772" right="0.2755905511811023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V30"/>
  <sheetViews>
    <sheetView showGridLines="0" showZeros="0" topLeftCell="A10" zoomScaleNormal="100" workbookViewId="0">
      <selection activeCell="A21" sqref="A21:IV21"/>
    </sheetView>
  </sheetViews>
  <sheetFormatPr baseColWidth="10" defaultRowHeight="12.75" customHeight="1" x14ac:dyDescent="0.2"/>
  <cols>
    <col min="1" max="1" width="6.140625" style="1" customWidth="1"/>
    <col min="2" max="2" width="31.7109375" style="1" customWidth="1"/>
    <col min="3" max="3" width="15.7109375" style="1" customWidth="1"/>
    <col min="4" max="4" width="11.42578125" style="1"/>
    <col min="5" max="5" width="14" style="1" customWidth="1"/>
    <col min="6" max="6" width="15.28515625" style="1" customWidth="1"/>
    <col min="7" max="7" width="11" style="1" customWidth="1"/>
    <col min="8" max="8" width="12.7109375" style="1" customWidth="1"/>
    <col min="9" max="9" width="9.42578125" style="1" customWidth="1"/>
    <col min="10" max="10" width="7.85546875" style="1" customWidth="1"/>
    <col min="11" max="16384" width="11.42578125" style="1"/>
  </cols>
  <sheetData>
    <row r="1" spans="1:256" ht="15.75" x14ac:dyDescent="0.2">
      <c r="A1" s="5" t="s">
        <v>0</v>
      </c>
    </row>
    <row r="2" spans="1:256" ht="9" customHeight="1" x14ac:dyDescent="0.2">
      <c r="A2" s="5"/>
    </row>
    <row r="3" spans="1:256" ht="15.75" x14ac:dyDescent="0.2">
      <c r="A3" s="5" t="s">
        <v>1</v>
      </c>
    </row>
    <row r="4" spans="1:256" ht="12.75" customHeight="1" thickBot="1" x14ac:dyDescent="0.25"/>
    <row r="5" spans="1:256" ht="20.25" customHeight="1" thickBot="1" x14ac:dyDescent="0.25">
      <c r="A5" s="39" t="s">
        <v>43</v>
      </c>
      <c r="B5" s="7"/>
      <c r="F5" s="40" t="e">
        <f>#REF!</f>
        <v>#REF!</v>
      </c>
    </row>
    <row r="7" spans="1:256" ht="25.5" x14ac:dyDescent="0.2">
      <c r="A7" s="4" t="s">
        <v>23</v>
      </c>
      <c r="B7" s="4" t="s">
        <v>8</v>
      </c>
      <c r="C7" s="4" t="s">
        <v>18</v>
      </c>
      <c r="D7" s="4" t="s">
        <v>19</v>
      </c>
      <c r="E7" s="4" t="s">
        <v>11</v>
      </c>
      <c r="F7" s="45" t="s">
        <v>22</v>
      </c>
    </row>
    <row r="8" spans="1:256" ht="18" customHeight="1" x14ac:dyDescent="0.2">
      <c r="A8" s="15">
        <v>1</v>
      </c>
      <c r="B8" s="2" t="s">
        <v>26</v>
      </c>
      <c r="C8" s="65"/>
      <c r="D8" s="65"/>
      <c r="E8" s="65"/>
      <c r="F8" s="11">
        <f>+C8+D8+E8</f>
        <v>0</v>
      </c>
      <c r="H8"/>
      <c r="I8"/>
    </row>
    <row r="9" spans="1:256" ht="18" customHeight="1" x14ac:dyDescent="0.2">
      <c r="A9" s="36">
        <v>5</v>
      </c>
      <c r="B9" s="37" t="s">
        <v>6</v>
      </c>
      <c r="C9" s="65"/>
      <c r="D9" s="65"/>
      <c r="E9" s="65"/>
      <c r="F9" s="11">
        <f t="shared" ref="F9:F16" si="0">+C9+D9+E9</f>
        <v>0</v>
      </c>
      <c r="H9"/>
      <c r="I9"/>
    </row>
    <row r="10" spans="1:256" ht="18" customHeight="1" x14ac:dyDescent="0.2">
      <c r="A10" s="15">
        <v>7</v>
      </c>
      <c r="B10" s="2" t="s">
        <v>27</v>
      </c>
      <c r="C10" s="65"/>
      <c r="D10" s="65"/>
      <c r="E10" s="65"/>
      <c r="F10" s="11">
        <f t="shared" si="0"/>
        <v>0</v>
      </c>
      <c r="H10"/>
      <c r="I10"/>
    </row>
    <row r="11" spans="1:256" ht="18" customHeight="1" x14ac:dyDescent="0.2">
      <c r="A11" s="15">
        <v>11</v>
      </c>
      <c r="B11" s="2" t="s">
        <v>28</v>
      </c>
      <c r="C11" s="65"/>
      <c r="D11" s="65"/>
      <c r="E11" s="65"/>
      <c r="F11" s="11">
        <f t="shared" si="0"/>
        <v>0</v>
      </c>
      <c r="H11"/>
      <c r="I11"/>
    </row>
    <row r="12" spans="1:256" ht="18" customHeight="1" x14ac:dyDescent="0.2">
      <c r="A12" s="36">
        <v>29</v>
      </c>
      <c r="B12" s="37" t="s">
        <v>17</v>
      </c>
      <c r="C12" s="65"/>
      <c r="D12" s="65"/>
      <c r="E12" s="65"/>
      <c r="F12" s="11">
        <f t="shared" si="0"/>
        <v>0</v>
      </c>
      <c r="H12"/>
      <c r="I12"/>
    </row>
    <row r="13" spans="1:256" ht="18" customHeight="1" x14ac:dyDescent="0.2">
      <c r="A13" s="15">
        <v>31</v>
      </c>
      <c r="B13" s="2" t="s">
        <v>29</v>
      </c>
      <c r="C13" s="65"/>
      <c r="D13" s="65"/>
      <c r="E13" s="65"/>
      <c r="F13" s="11">
        <f t="shared" si="0"/>
        <v>0</v>
      </c>
      <c r="H13"/>
      <c r="I13"/>
    </row>
    <row r="14" spans="1:256" ht="18" customHeight="1" x14ac:dyDescent="0.2">
      <c r="A14" s="15">
        <v>35</v>
      </c>
      <c r="B14" s="2" t="s">
        <v>30</v>
      </c>
      <c r="C14" s="65"/>
      <c r="D14" s="65"/>
      <c r="E14" s="65"/>
      <c r="F14" s="11">
        <f t="shared" si="0"/>
        <v>0</v>
      </c>
      <c r="H14"/>
      <c r="I14"/>
    </row>
    <row r="15" spans="1:256" ht="18" customHeight="1" x14ac:dyDescent="0.2">
      <c r="A15" s="60">
        <v>50</v>
      </c>
      <c r="B15" s="90" t="s">
        <v>39</v>
      </c>
      <c r="C15" s="62"/>
      <c r="D15" s="62"/>
      <c r="E15" s="62"/>
      <c r="F15" s="62">
        <f t="shared" si="0"/>
        <v>0</v>
      </c>
      <c r="H15"/>
      <c r="I15"/>
    </row>
    <row r="16" spans="1:256" ht="18" customHeight="1" x14ac:dyDescent="0.2">
      <c r="A16" s="15">
        <v>51</v>
      </c>
      <c r="B16" s="2" t="s">
        <v>42</v>
      </c>
      <c r="C16" s="65"/>
      <c r="D16" s="65"/>
      <c r="E16" s="65"/>
      <c r="F16" s="11">
        <f t="shared" si="0"/>
        <v>0</v>
      </c>
      <c r="H16"/>
      <c r="I16"/>
      <c r="DS16" s="1">
        <v>47</v>
      </c>
      <c r="DT16" s="1" t="s">
        <v>31</v>
      </c>
      <c r="DU16" s="1">
        <v>47</v>
      </c>
      <c r="DV16" s="1" t="s">
        <v>31</v>
      </c>
      <c r="DW16" s="1">
        <v>47</v>
      </c>
      <c r="DX16" s="1" t="s">
        <v>31</v>
      </c>
      <c r="DY16" s="1">
        <v>47</v>
      </c>
      <c r="DZ16" s="1" t="s">
        <v>31</v>
      </c>
      <c r="EA16" s="1">
        <v>47</v>
      </c>
      <c r="EB16" s="1" t="s">
        <v>31</v>
      </c>
      <c r="EC16" s="1">
        <v>47</v>
      </c>
      <c r="ED16" s="1" t="s">
        <v>31</v>
      </c>
      <c r="EE16" s="1">
        <v>47</v>
      </c>
      <c r="EF16" s="1" t="s">
        <v>31</v>
      </c>
      <c r="EG16" s="1">
        <v>47</v>
      </c>
      <c r="EH16" s="1" t="s">
        <v>31</v>
      </c>
      <c r="EI16" s="1">
        <v>47</v>
      </c>
      <c r="EJ16" s="1" t="s">
        <v>31</v>
      </c>
      <c r="EK16" s="1">
        <v>47</v>
      </c>
      <c r="EL16" s="1" t="s">
        <v>31</v>
      </c>
      <c r="EM16" s="1">
        <v>47</v>
      </c>
      <c r="EN16" s="1" t="s">
        <v>31</v>
      </c>
      <c r="EO16" s="1">
        <v>47</v>
      </c>
      <c r="EP16" s="1" t="s">
        <v>31</v>
      </c>
      <c r="EQ16" s="1">
        <v>47</v>
      </c>
      <c r="ER16" s="1" t="s">
        <v>31</v>
      </c>
      <c r="ES16" s="1">
        <v>47</v>
      </c>
      <c r="ET16" s="1" t="s">
        <v>31</v>
      </c>
      <c r="EU16" s="1">
        <v>47</v>
      </c>
      <c r="EV16" s="1" t="s">
        <v>31</v>
      </c>
      <c r="EW16" s="1">
        <v>47</v>
      </c>
      <c r="EX16" s="1" t="s">
        <v>31</v>
      </c>
      <c r="EY16" s="1">
        <v>47</v>
      </c>
      <c r="EZ16" s="1" t="s">
        <v>31</v>
      </c>
      <c r="FA16" s="1">
        <v>47</v>
      </c>
      <c r="FB16" s="1" t="s">
        <v>31</v>
      </c>
      <c r="FC16" s="1">
        <v>47</v>
      </c>
      <c r="FD16" s="1" t="s">
        <v>31</v>
      </c>
      <c r="FE16" s="1">
        <v>47</v>
      </c>
      <c r="FF16" s="1" t="s">
        <v>31</v>
      </c>
      <c r="FG16" s="1">
        <v>47</v>
      </c>
      <c r="FH16" s="1" t="s">
        <v>31</v>
      </c>
      <c r="FI16" s="1">
        <v>47</v>
      </c>
      <c r="FJ16" s="1" t="s">
        <v>31</v>
      </c>
      <c r="FK16" s="1">
        <v>47</v>
      </c>
      <c r="FL16" s="1" t="s">
        <v>31</v>
      </c>
      <c r="FM16" s="1">
        <v>47</v>
      </c>
      <c r="FN16" s="1" t="s">
        <v>31</v>
      </c>
      <c r="FO16" s="1">
        <v>47</v>
      </c>
      <c r="FP16" s="1" t="s">
        <v>31</v>
      </c>
      <c r="FQ16" s="1">
        <v>47</v>
      </c>
      <c r="FR16" s="1" t="s">
        <v>31</v>
      </c>
      <c r="FS16" s="1">
        <v>47</v>
      </c>
      <c r="FT16" s="1" t="s">
        <v>31</v>
      </c>
      <c r="FU16" s="1">
        <v>47</v>
      </c>
      <c r="FV16" s="1" t="s">
        <v>31</v>
      </c>
      <c r="FW16" s="1">
        <v>47</v>
      </c>
      <c r="FX16" s="1" t="s">
        <v>31</v>
      </c>
      <c r="FY16" s="1">
        <v>47</v>
      </c>
      <c r="FZ16" s="1" t="s">
        <v>31</v>
      </c>
      <c r="GA16" s="1">
        <v>47</v>
      </c>
      <c r="GB16" s="1" t="s">
        <v>31</v>
      </c>
      <c r="GC16" s="1">
        <v>47</v>
      </c>
      <c r="GD16" s="1" t="s">
        <v>31</v>
      </c>
      <c r="GE16" s="1">
        <v>47</v>
      </c>
      <c r="GF16" s="1" t="s">
        <v>31</v>
      </c>
      <c r="GG16" s="1">
        <v>47</v>
      </c>
      <c r="GH16" s="1" t="s">
        <v>31</v>
      </c>
      <c r="GI16" s="1">
        <v>47</v>
      </c>
      <c r="GJ16" s="1" t="s">
        <v>31</v>
      </c>
      <c r="GK16" s="1">
        <v>47</v>
      </c>
      <c r="GL16" s="1" t="s">
        <v>31</v>
      </c>
      <c r="GM16" s="1">
        <v>47</v>
      </c>
      <c r="GN16" s="1" t="s">
        <v>31</v>
      </c>
      <c r="GO16" s="1">
        <v>47</v>
      </c>
      <c r="GP16" s="1" t="s">
        <v>31</v>
      </c>
      <c r="GQ16" s="1">
        <v>47</v>
      </c>
      <c r="GR16" s="1" t="s">
        <v>31</v>
      </c>
      <c r="GS16" s="1">
        <v>47</v>
      </c>
      <c r="GT16" s="1" t="s">
        <v>31</v>
      </c>
      <c r="GU16" s="1">
        <v>47</v>
      </c>
      <c r="GV16" s="1" t="s">
        <v>31</v>
      </c>
      <c r="GW16" s="1">
        <v>47</v>
      </c>
      <c r="GX16" s="1" t="s">
        <v>31</v>
      </c>
      <c r="GY16" s="1">
        <v>47</v>
      </c>
      <c r="GZ16" s="1" t="s">
        <v>31</v>
      </c>
      <c r="HA16" s="1">
        <v>47</v>
      </c>
      <c r="HB16" s="1" t="s">
        <v>31</v>
      </c>
      <c r="HC16" s="1">
        <v>47</v>
      </c>
      <c r="HD16" s="1" t="s">
        <v>31</v>
      </c>
      <c r="HE16" s="1">
        <v>47</v>
      </c>
      <c r="HF16" s="1" t="s">
        <v>31</v>
      </c>
      <c r="HG16" s="1">
        <v>47</v>
      </c>
      <c r="HH16" s="1" t="s">
        <v>31</v>
      </c>
      <c r="HI16" s="1">
        <v>47</v>
      </c>
      <c r="HJ16" s="1" t="s">
        <v>31</v>
      </c>
      <c r="HK16" s="1">
        <v>47</v>
      </c>
      <c r="HL16" s="1" t="s">
        <v>31</v>
      </c>
      <c r="HM16" s="1">
        <v>47</v>
      </c>
      <c r="HN16" s="1" t="s">
        <v>31</v>
      </c>
      <c r="HO16" s="1">
        <v>47</v>
      </c>
      <c r="HP16" s="1" t="s">
        <v>31</v>
      </c>
      <c r="HQ16" s="1">
        <v>47</v>
      </c>
      <c r="HR16" s="1" t="s">
        <v>31</v>
      </c>
      <c r="HS16" s="1">
        <v>47</v>
      </c>
      <c r="HT16" s="1" t="s">
        <v>31</v>
      </c>
      <c r="HU16" s="1">
        <v>47</v>
      </c>
      <c r="HV16" s="1" t="s">
        <v>31</v>
      </c>
      <c r="HW16" s="1">
        <v>47</v>
      </c>
      <c r="HX16" s="1" t="s">
        <v>31</v>
      </c>
      <c r="HY16" s="1">
        <v>47</v>
      </c>
      <c r="HZ16" s="1" t="s">
        <v>31</v>
      </c>
      <c r="IA16" s="1">
        <v>47</v>
      </c>
      <c r="IB16" s="1" t="s">
        <v>31</v>
      </c>
      <c r="IC16" s="1">
        <v>47</v>
      </c>
      <c r="ID16" s="1" t="s">
        <v>31</v>
      </c>
      <c r="IE16" s="1">
        <v>47</v>
      </c>
      <c r="IF16" s="1" t="s">
        <v>31</v>
      </c>
      <c r="IG16" s="1">
        <v>47</v>
      </c>
      <c r="IH16" s="1" t="s">
        <v>31</v>
      </c>
      <c r="II16" s="1">
        <v>47</v>
      </c>
      <c r="IJ16" s="1" t="s">
        <v>31</v>
      </c>
      <c r="IK16" s="1">
        <v>47</v>
      </c>
      <c r="IL16" s="1" t="s">
        <v>31</v>
      </c>
      <c r="IM16" s="1">
        <v>47</v>
      </c>
      <c r="IN16" s="1" t="s">
        <v>31</v>
      </c>
      <c r="IO16" s="1">
        <v>47</v>
      </c>
      <c r="IP16" s="1" t="s">
        <v>31</v>
      </c>
      <c r="IQ16" s="1">
        <v>47</v>
      </c>
      <c r="IR16" s="1" t="s">
        <v>31</v>
      </c>
      <c r="IS16" s="1">
        <v>47</v>
      </c>
      <c r="IT16" s="1" t="s">
        <v>31</v>
      </c>
      <c r="IU16" s="1">
        <v>47</v>
      </c>
      <c r="IV16" s="1" t="s">
        <v>31</v>
      </c>
    </row>
    <row r="17" spans="1:11" ht="18" customHeight="1" thickBot="1" x14ac:dyDescent="0.25">
      <c r="A17" s="37"/>
      <c r="B17" s="37" t="s">
        <v>77</v>
      </c>
      <c r="C17" s="143"/>
      <c r="D17" s="143"/>
      <c r="E17" s="143"/>
      <c r="F17" s="143"/>
      <c r="H17"/>
      <c r="I17"/>
    </row>
    <row r="18" spans="1:11" ht="18" customHeight="1" thickBot="1" x14ac:dyDescent="0.25">
      <c r="A18" s="9"/>
      <c r="B18" s="9" t="s">
        <v>24</v>
      </c>
      <c r="C18" s="10">
        <f>SUM(C8:C16)</f>
        <v>0</v>
      </c>
      <c r="D18" s="10">
        <f>SUM(D8:D16)</f>
        <v>0</v>
      </c>
      <c r="E18" s="10">
        <f>SUM(E8:E16)</f>
        <v>0</v>
      </c>
      <c r="F18" s="10">
        <f>SUM(F8:F16)</f>
        <v>0</v>
      </c>
      <c r="H18" s="20"/>
      <c r="I18" s="20"/>
      <c r="K18" s="20"/>
    </row>
    <row r="19" spans="1:11" ht="18" customHeight="1" thickBot="1" x14ac:dyDescent="0.25">
      <c r="E19" s="20"/>
      <c r="G19" s="21"/>
    </row>
    <row r="20" spans="1:11" customFormat="1" ht="13.5" thickBot="1" x14ac:dyDescent="0.25">
      <c r="C20" s="25">
        <v>1</v>
      </c>
      <c r="D20" s="25">
        <v>2</v>
      </c>
      <c r="F20" s="49" t="s">
        <v>12</v>
      </c>
      <c r="G20" s="31"/>
    </row>
    <row r="21" spans="1:11" customFormat="1" ht="13.5" thickBot="1" x14ac:dyDescent="0.25">
      <c r="A21" s="29">
        <v>29</v>
      </c>
      <c r="B21" s="50" t="s">
        <v>3</v>
      </c>
      <c r="C21" s="28">
        <f>+C12*2</f>
        <v>0</v>
      </c>
      <c r="D21" s="27">
        <f>+C12</f>
        <v>0</v>
      </c>
      <c r="F21" s="17">
        <f>+(C21-D21)</f>
        <v>0</v>
      </c>
    </row>
    <row r="22" spans="1:11" customFormat="1" ht="12.75" customHeight="1" thickBot="1" x14ac:dyDescent="0.25">
      <c r="A22" s="71">
        <v>47</v>
      </c>
      <c r="B22" s="72" t="s">
        <v>38</v>
      </c>
      <c r="C22" s="28">
        <f>+C15*2</f>
        <v>0</v>
      </c>
      <c r="D22" s="27">
        <f>+C15</f>
        <v>0</v>
      </c>
      <c r="F22" s="17">
        <f>+(C22-D22)</f>
        <v>0</v>
      </c>
    </row>
    <row r="23" spans="1:11" ht="13.5" thickBot="1" x14ac:dyDescent="0.25">
      <c r="A23" s="73">
        <v>54</v>
      </c>
      <c r="B23" s="50" t="s">
        <v>52</v>
      </c>
      <c r="C23" s="28" t="e">
        <f>+#REF!*2</f>
        <v>#REF!</v>
      </c>
      <c r="D23" s="27" t="e">
        <f>+#REF!</f>
        <v>#REF!</v>
      </c>
      <c r="F23" s="17" t="e">
        <f>+C23-D23</f>
        <v>#REF!</v>
      </c>
    </row>
    <row r="24" spans="1:11" customFormat="1" ht="13.5" thickBot="1" x14ac:dyDescent="0.25"/>
    <row r="25" spans="1:11" customFormat="1" ht="13.5" thickBot="1" x14ac:dyDescent="0.25">
      <c r="C25" s="26">
        <v>1</v>
      </c>
      <c r="D25" s="245" t="s">
        <v>15</v>
      </c>
      <c r="E25" s="246"/>
      <c r="F25" s="247"/>
      <c r="G25" s="22"/>
      <c r="H25" s="23"/>
    </row>
    <row r="26" spans="1:11" customFormat="1" ht="13.5" thickBot="1" x14ac:dyDescent="0.25">
      <c r="C26" s="26">
        <v>2</v>
      </c>
      <c r="D26" s="240" t="s">
        <v>16</v>
      </c>
      <c r="E26" s="241"/>
      <c r="F26" s="242"/>
      <c r="G26" s="12"/>
      <c r="H26" s="12"/>
    </row>
    <row r="27" spans="1:11" customFormat="1" x14ac:dyDescent="0.2">
      <c r="B27" s="14" t="s">
        <v>5</v>
      </c>
      <c r="D27" s="1"/>
    </row>
    <row r="28" spans="1:11" customFormat="1" x14ac:dyDescent="0.2">
      <c r="B28" s="14" t="s">
        <v>4</v>
      </c>
      <c r="D28" s="1"/>
    </row>
    <row r="30" spans="1:11" ht="12.75" customHeight="1" x14ac:dyDescent="0.2">
      <c r="B30" s="14"/>
    </row>
  </sheetData>
  <mergeCells count="2">
    <mergeCell ref="D25:F25"/>
    <mergeCell ref="D26:F26"/>
  </mergeCells>
  <pageMargins left="0.65" right="0" top="0.72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6"/>
  <sheetViews>
    <sheetView showGridLines="0" showZeros="0" topLeftCell="A13" zoomScaleNormal="100" workbookViewId="0">
      <selection activeCell="A22" sqref="A22:IV22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14062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53</v>
      </c>
      <c r="B5" s="7"/>
      <c r="C5" s="7"/>
      <c r="E5" s="40"/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H7"/>
      <c r="I7"/>
      <c r="J7"/>
      <c r="K7"/>
      <c r="L7"/>
      <c r="M7"/>
    </row>
    <row r="8" spans="1:13" ht="18" customHeight="1" x14ac:dyDescent="0.2">
      <c r="A8" s="15">
        <v>1</v>
      </c>
      <c r="B8" s="2" t="s">
        <v>26</v>
      </c>
      <c r="C8" s="65"/>
      <c r="D8" s="44"/>
      <c r="E8" s="44"/>
      <c r="F8" s="11"/>
      <c r="H8"/>
      <c r="I8"/>
      <c r="J8"/>
      <c r="K8"/>
      <c r="L8"/>
      <c r="M8"/>
    </row>
    <row r="9" spans="1:13" ht="18" customHeight="1" x14ac:dyDescent="0.2">
      <c r="A9" s="36">
        <v>5</v>
      </c>
      <c r="B9" s="37" t="s">
        <v>6</v>
      </c>
      <c r="C9" s="65"/>
      <c r="D9" s="44"/>
      <c r="E9" s="44"/>
      <c r="F9" s="11"/>
      <c r="G9" s="59"/>
      <c r="H9"/>
      <c r="I9"/>
      <c r="J9"/>
      <c r="K9"/>
      <c r="L9"/>
      <c r="M9"/>
    </row>
    <row r="10" spans="1:13" ht="18" customHeight="1" x14ac:dyDescent="0.2">
      <c r="A10" s="18">
        <v>7</v>
      </c>
      <c r="B10" s="19" t="s">
        <v>27</v>
      </c>
      <c r="C10" s="65"/>
      <c r="D10" s="44"/>
      <c r="E10" s="44"/>
      <c r="F10" s="11"/>
      <c r="G10" s="53"/>
      <c r="H10"/>
      <c r="I10"/>
      <c r="J10"/>
      <c r="K10"/>
      <c r="L10"/>
      <c r="M10"/>
    </row>
    <row r="11" spans="1:13" ht="18" customHeight="1" x14ac:dyDescent="0.2">
      <c r="A11" s="15">
        <v>11</v>
      </c>
      <c r="B11" s="2" t="s">
        <v>28</v>
      </c>
      <c r="C11" s="65"/>
      <c r="D11" s="44"/>
      <c r="E11" s="44"/>
      <c r="F11" s="11"/>
      <c r="G11" s="53"/>
      <c r="H11"/>
      <c r="I11"/>
      <c r="J11"/>
      <c r="K11"/>
      <c r="L11"/>
      <c r="M11"/>
    </row>
    <row r="12" spans="1:13" ht="18" customHeight="1" x14ac:dyDescent="0.2">
      <c r="A12" s="36">
        <v>29</v>
      </c>
      <c r="B12" s="37" t="s">
        <v>17</v>
      </c>
      <c r="C12" s="65"/>
      <c r="D12" s="44"/>
      <c r="E12" s="44"/>
      <c r="F12" s="11"/>
      <c r="G12" s="53"/>
      <c r="H12"/>
      <c r="I12"/>
      <c r="J12"/>
      <c r="K12"/>
      <c r="L12"/>
      <c r="M12"/>
    </row>
    <row r="13" spans="1:13" ht="18" customHeight="1" x14ac:dyDescent="0.2">
      <c r="A13" s="42">
        <v>31</v>
      </c>
      <c r="B13" s="43" t="s">
        <v>29</v>
      </c>
      <c r="C13" s="65"/>
      <c r="D13" s="44"/>
      <c r="E13" s="44"/>
      <c r="F13" s="11"/>
      <c r="G13" s="53"/>
      <c r="H13"/>
      <c r="I13"/>
      <c r="J13"/>
      <c r="K13"/>
      <c r="L13"/>
      <c r="M13"/>
    </row>
    <row r="14" spans="1:13" ht="18" customHeight="1" x14ac:dyDescent="0.2">
      <c r="A14" s="42">
        <v>35</v>
      </c>
      <c r="B14" s="43" t="s">
        <v>30</v>
      </c>
      <c r="C14" s="44"/>
      <c r="D14" s="44"/>
      <c r="E14" s="44"/>
      <c r="F14" s="11"/>
      <c r="G14" s="59"/>
      <c r="H14"/>
      <c r="I14"/>
      <c r="J14"/>
      <c r="K14"/>
      <c r="L14"/>
      <c r="M14"/>
    </row>
    <row r="15" spans="1:13" ht="18" customHeight="1" x14ac:dyDescent="0.2">
      <c r="A15" s="60">
        <v>50</v>
      </c>
      <c r="B15" s="61" t="s">
        <v>39</v>
      </c>
      <c r="C15" s="62"/>
      <c r="D15" s="63"/>
      <c r="E15" s="62"/>
      <c r="F15" s="91"/>
      <c r="G15" s="64"/>
      <c r="H15"/>
      <c r="I15"/>
      <c r="J15"/>
      <c r="K15"/>
      <c r="L15"/>
      <c r="M15"/>
    </row>
    <row r="16" spans="1:13" ht="18" customHeight="1" x14ac:dyDescent="0.2">
      <c r="A16" s="76">
        <v>51</v>
      </c>
      <c r="B16" s="77" t="s">
        <v>42</v>
      </c>
      <c r="C16" s="75"/>
      <c r="D16" s="74"/>
      <c r="E16" s="75"/>
      <c r="F16" s="11"/>
      <c r="G16" s="64"/>
      <c r="H16"/>
      <c r="I16"/>
      <c r="J16"/>
      <c r="K16"/>
      <c r="L16"/>
      <c r="M16"/>
    </row>
    <row r="17" spans="1:13" ht="18" customHeight="1" thickBot="1" x14ac:dyDescent="0.25">
      <c r="A17" s="60">
        <v>54</v>
      </c>
      <c r="B17" s="61" t="s">
        <v>51</v>
      </c>
      <c r="C17" s="62"/>
      <c r="D17" s="63"/>
      <c r="E17" s="62"/>
      <c r="F17" s="91"/>
      <c r="G17" s="64"/>
      <c r="H17"/>
      <c r="I17"/>
      <c r="J17"/>
      <c r="K17"/>
      <c r="L17"/>
      <c r="M17"/>
    </row>
    <row r="18" spans="1:13" ht="18" customHeight="1" thickBot="1" x14ac:dyDescent="0.25">
      <c r="A18" s="9"/>
      <c r="B18" s="66" t="s">
        <v>24</v>
      </c>
      <c r="C18" s="67">
        <f>SUM(C8:C17)</f>
        <v>0</v>
      </c>
      <c r="D18" s="67">
        <f>SUM(D8:D17)</f>
        <v>0</v>
      </c>
      <c r="E18" s="67">
        <f>SUM(E8:E17)</f>
        <v>0</v>
      </c>
      <c r="F18" s="67">
        <f>SUM(F8:F17)</f>
        <v>0</v>
      </c>
      <c r="G18" s="20"/>
      <c r="H18" s="20"/>
      <c r="I18" s="20"/>
    </row>
    <row r="19" spans="1:13" ht="18" customHeight="1" x14ac:dyDescent="0.2">
      <c r="C19" s="20"/>
      <c r="F19" s="20"/>
      <c r="G19" s="20"/>
      <c r="H19" s="20"/>
      <c r="I19" s="20"/>
    </row>
    <row r="20" spans="1:13" ht="13.5" thickBot="1" x14ac:dyDescent="0.25">
      <c r="E20" s="20"/>
    </row>
    <row r="21" spans="1:13" ht="13.5" thickBot="1" x14ac:dyDescent="0.25">
      <c r="C21" s="25">
        <v>1</v>
      </c>
      <c r="D21" s="25">
        <v>2</v>
      </c>
      <c r="E21" s="31"/>
      <c r="F21" s="48" t="s">
        <v>12</v>
      </c>
      <c r="G21" s="70"/>
      <c r="I21" s="20"/>
      <c r="J21" s="20"/>
    </row>
    <row r="22" spans="1:13" ht="13.5" thickBot="1" x14ac:dyDescent="0.25">
      <c r="A22" s="29">
        <v>29</v>
      </c>
      <c r="B22" s="52" t="s">
        <v>3</v>
      </c>
      <c r="C22" s="28">
        <f>+C12*2</f>
        <v>0</v>
      </c>
      <c r="D22" s="27">
        <f>+C12</f>
        <v>0</v>
      </c>
      <c r="E22" s="51"/>
      <c r="F22" s="47">
        <f>+C22-D22</f>
        <v>0</v>
      </c>
      <c r="G22" s="59"/>
      <c r="I22" s="20"/>
    </row>
    <row r="23" spans="1:13" ht="13.5" thickBot="1" x14ac:dyDescent="0.25">
      <c r="A23" s="69">
        <v>50</v>
      </c>
      <c r="B23" s="46" t="s">
        <v>40</v>
      </c>
      <c r="C23" s="28">
        <f>+C15*2</f>
        <v>0</v>
      </c>
      <c r="D23" s="27">
        <f>C15</f>
        <v>0</v>
      </c>
      <c r="F23" s="47">
        <f>+C23-D23</f>
        <v>0</v>
      </c>
      <c r="H23" s="20"/>
    </row>
    <row r="24" spans="1:13" ht="13.5" thickBot="1" x14ac:dyDescent="0.25">
      <c r="A24" s="73">
        <v>54</v>
      </c>
      <c r="B24" s="46" t="s">
        <v>51</v>
      </c>
      <c r="C24" s="28">
        <f>+C17*2</f>
        <v>0</v>
      </c>
      <c r="D24" s="27">
        <f>+C17</f>
        <v>0</v>
      </c>
      <c r="F24" s="47">
        <f>+C24-D24</f>
        <v>0</v>
      </c>
    </row>
    <row r="25" spans="1:13" ht="12.75" customHeight="1" thickBot="1" x14ac:dyDescent="0.25">
      <c r="H25" s="20"/>
    </row>
    <row r="26" spans="1:13" ht="13.5" thickBot="1" x14ac:dyDescent="0.25">
      <c r="A26" s="26">
        <v>1</v>
      </c>
      <c r="B26" s="245" t="s">
        <v>15</v>
      </c>
      <c r="C26" s="246"/>
      <c r="D26" s="247"/>
      <c r="E26" s="22"/>
      <c r="F26" s="23"/>
      <c r="G26" s="12"/>
    </row>
    <row r="27" spans="1:13" ht="13.5" thickBot="1" x14ac:dyDescent="0.25">
      <c r="A27" s="26">
        <v>2</v>
      </c>
      <c r="B27" s="240" t="s">
        <v>16</v>
      </c>
      <c r="C27" s="241"/>
      <c r="D27" s="242"/>
      <c r="E27" s="12"/>
      <c r="F27" s="12"/>
      <c r="G27" s="12"/>
    </row>
    <row r="28" spans="1:13" x14ac:dyDescent="0.2">
      <c r="B28" s="13" t="s">
        <v>5</v>
      </c>
    </row>
    <row r="29" spans="1:13" x14ac:dyDescent="0.2">
      <c r="B29" s="13" t="s">
        <v>4</v>
      </c>
    </row>
    <row r="31" spans="1:13" ht="13.5" thickBot="1" x14ac:dyDescent="0.25">
      <c r="A31" s="29">
        <v>5</v>
      </c>
      <c r="B31" s="24" t="s">
        <v>2</v>
      </c>
      <c r="C31" s="243" t="s">
        <v>14</v>
      </c>
      <c r="D31" s="244"/>
      <c r="E31" s="32" t="e">
        <f>+F9+#REF!+D9</f>
        <v>#REF!</v>
      </c>
      <c r="F31" s="20"/>
    </row>
    <row r="32" spans="1:13" ht="13.5" thickBot="1" x14ac:dyDescent="0.25">
      <c r="A32" s="29">
        <v>29</v>
      </c>
      <c r="B32" s="24" t="s">
        <v>3</v>
      </c>
      <c r="C32" s="243" t="s">
        <v>14</v>
      </c>
      <c r="D32" s="244"/>
      <c r="E32" s="32">
        <f>+F22+F12+D12</f>
        <v>0</v>
      </c>
      <c r="F32" s="20"/>
    </row>
    <row r="35" spans="1:5" ht="12.75" customHeight="1" x14ac:dyDescent="0.2">
      <c r="A35" s="1" t="s">
        <v>34</v>
      </c>
    </row>
    <row r="36" spans="1:5" ht="12.75" customHeight="1" x14ac:dyDescent="0.2">
      <c r="A36" s="1" t="s">
        <v>36</v>
      </c>
    </row>
    <row r="37" spans="1:5" ht="12.75" customHeight="1" x14ac:dyDescent="0.2">
      <c r="A37" s="1" t="s">
        <v>37</v>
      </c>
    </row>
    <row r="39" spans="1:5" ht="12.75" customHeight="1" x14ac:dyDescent="0.2">
      <c r="B39" s="1" t="s">
        <v>32</v>
      </c>
    </row>
    <row r="40" spans="1:5" ht="12.75" customHeight="1" x14ac:dyDescent="0.2">
      <c r="B40" s="1" t="s">
        <v>33</v>
      </c>
    </row>
    <row r="41" spans="1:5" ht="12.75" customHeight="1" x14ac:dyDescent="0.2">
      <c r="B41" s="1" t="s">
        <v>35</v>
      </c>
    </row>
    <row r="43" spans="1:5" ht="12.75" customHeight="1" x14ac:dyDescent="0.2">
      <c r="A43" s="1" t="s">
        <v>44</v>
      </c>
    </row>
    <row r="44" spans="1:5" ht="12.75" customHeight="1" x14ac:dyDescent="0.2">
      <c r="A44" s="1" t="s">
        <v>45</v>
      </c>
    </row>
    <row r="45" spans="1:5" ht="12.75" customHeight="1" x14ac:dyDescent="0.2">
      <c r="B45" s="1" t="s">
        <v>46</v>
      </c>
      <c r="C45" s="1" t="s">
        <v>48</v>
      </c>
    </row>
    <row r="46" spans="1:5" ht="12.75" customHeight="1" x14ac:dyDescent="0.2">
      <c r="B46" s="1" t="s">
        <v>47</v>
      </c>
      <c r="C46" s="1" t="s">
        <v>49</v>
      </c>
      <c r="D46" s="1">
        <f>8*4+7</f>
        <v>39</v>
      </c>
      <c r="E46" s="1" t="s">
        <v>50</v>
      </c>
    </row>
  </sheetData>
  <mergeCells count="4">
    <mergeCell ref="B26:D26"/>
    <mergeCell ref="B27:D27"/>
    <mergeCell ref="C31:D31"/>
    <mergeCell ref="C32:D32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opLeftCell="A10" workbookViewId="0">
      <selection activeCell="D19" sqref="D19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4" width="14" style="1" customWidth="1"/>
    <col min="5" max="5" width="14.28515625" style="1" customWidth="1"/>
    <col min="6" max="7" width="16.140625" style="1" customWidth="1"/>
    <col min="8" max="8" width="15.85546875" style="1" customWidth="1"/>
    <col min="9" max="11" width="11.42578125" style="1"/>
    <col min="12" max="12" width="11.5703125" style="1" bestFit="1" customWidth="1"/>
    <col min="13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56</v>
      </c>
      <c r="B5" s="7"/>
      <c r="C5" s="115" t="s">
        <v>59</v>
      </c>
      <c r="D5" s="115"/>
      <c r="E5" s="115"/>
      <c r="F5" s="40">
        <f>+mes!E5</f>
        <v>44896</v>
      </c>
    </row>
    <row r="6" spans="1:14" ht="12.75" customHeight="1" x14ac:dyDescent="0.2"/>
    <row r="7" spans="1:14" ht="72" customHeight="1" x14ac:dyDescent="0.2">
      <c r="A7" s="4" t="s">
        <v>7</v>
      </c>
      <c r="B7" s="4" t="s">
        <v>8</v>
      </c>
      <c r="C7" s="4" t="s">
        <v>78</v>
      </c>
      <c r="D7" s="4"/>
      <c r="E7" s="4" t="s">
        <v>79</v>
      </c>
      <c r="F7" s="4" t="s">
        <v>58</v>
      </c>
      <c r="G7" s="128" t="s">
        <v>63</v>
      </c>
      <c r="H7" s="130" t="s">
        <v>80</v>
      </c>
      <c r="I7"/>
      <c r="J7"/>
      <c r="K7"/>
      <c r="L7"/>
      <c r="M7"/>
      <c r="N7"/>
    </row>
    <row r="8" spans="1:14" ht="18" customHeight="1" x14ac:dyDescent="0.2">
      <c r="A8" s="36">
        <v>5</v>
      </c>
      <c r="B8" s="37" t="s">
        <v>6</v>
      </c>
      <c r="C8" s="65"/>
      <c r="D8" s="65"/>
      <c r="E8" s="65"/>
      <c r="F8" s="44"/>
      <c r="G8" s="129">
        <f>+C8-F8</f>
        <v>0</v>
      </c>
      <c r="H8" s="3">
        <f>+E8-F8</f>
        <v>0</v>
      </c>
      <c r="I8"/>
      <c r="J8"/>
      <c r="K8" s="131"/>
      <c r="L8"/>
      <c r="M8"/>
      <c r="N8"/>
    </row>
    <row r="9" spans="1:14" ht="18" customHeight="1" x14ac:dyDescent="0.2">
      <c r="A9" s="18">
        <v>7</v>
      </c>
      <c r="B9" s="19" t="s">
        <v>27</v>
      </c>
      <c r="C9" s="65"/>
      <c r="D9" s="65"/>
      <c r="E9" s="65"/>
      <c r="F9" s="44"/>
      <c r="G9" s="129">
        <f t="shared" ref="G9:G16" si="0">+C9-F9</f>
        <v>0</v>
      </c>
      <c r="H9" s="3">
        <f t="shared" ref="H9:H16" si="1">+E9-F9</f>
        <v>0</v>
      </c>
      <c r="I9"/>
      <c r="J9"/>
      <c r="K9"/>
      <c r="L9"/>
      <c r="M9"/>
      <c r="N9"/>
    </row>
    <row r="10" spans="1:14" ht="18" customHeight="1" x14ac:dyDescent="0.2">
      <c r="A10" s="15">
        <v>11</v>
      </c>
      <c r="B10" s="2" t="s">
        <v>28</v>
      </c>
      <c r="C10" s="65"/>
      <c r="D10" s="65"/>
      <c r="E10" s="65"/>
      <c r="F10" s="44"/>
      <c r="G10" s="129">
        <f t="shared" si="0"/>
        <v>0</v>
      </c>
      <c r="H10" s="3">
        <f t="shared" si="1"/>
        <v>0</v>
      </c>
      <c r="K10" s="20"/>
      <c r="M10"/>
      <c r="N10"/>
    </row>
    <row r="11" spans="1:14" ht="18" customHeight="1" x14ac:dyDescent="0.2">
      <c r="A11" s="36">
        <v>29</v>
      </c>
      <c r="B11" s="37" t="s">
        <v>17</v>
      </c>
      <c r="C11" s="65"/>
      <c r="D11" s="65"/>
      <c r="E11" s="65"/>
      <c r="F11" s="44"/>
      <c r="G11" s="129">
        <f t="shared" si="0"/>
        <v>0</v>
      </c>
      <c r="H11" s="3">
        <f t="shared" si="1"/>
        <v>0</v>
      </c>
      <c r="I11"/>
      <c r="J11"/>
      <c r="K11" s="131"/>
      <c r="L11"/>
      <c r="M11"/>
      <c r="N11"/>
    </row>
    <row r="12" spans="1:14" ht="18" customHeight="1" x14ac:dyDescent="0.2">
      <c r="A12" s="125">
        <v>31</v>
      </c>
      <c r="B12" s="126" t="s">
        <v>29</v>
      </c>
      <c r="C12" s="127"/>
      <c r="D12" s="127"/>
      <c r="E12" s="127"/>
      <c r="F12" s="44"/>
      <c r="G12" s="129">
        <f t="shared" si="0"/>
        <v>0</v>
      </c>
      <c r="H12" s="3">
        <f t="shared" si="1"/>
        <v>0</v>
      </c>
      <c r="I12"/>
      <c r="J12"/>
      <c r="K12"/>
      <c r="L12"/>
      <c r="M12"/>
      <c r="N12"/>
    </row>
    <row r="13" spans="1:14" ht="18" customHeight="1" x14ac:dyDescent="0.2">
      <c r="A13" s="125">
        <v>35</v>
      </c>
      <c r="B13" s="126" t="s">
        <v>30</v>
      </c>
      <c r="C13" s="127"/>
      <c r="D13" s="127"/>
      <c r="E13" s="127"/>
      <c r="F13" s="44"/>
      <c r="G13" s="129">
        <f t="shared" si="0"/>
        <v>0</v>
      </c>
      <c r="H13" s="3">
        <f t="shared" si="1"/>
        <v>0</v>
      </c>
      <c r="I13"/>
      <c r="J13"/>
      <c r="K13"/>
      <c r="L13"/>
      <c r="M13"/>
      <c r="N13"/>
    </row>
    <row r="14" spans="1:14" ht="18" customHeight="1" x14ac:dyDescent="0.2">
      <c r="A14" s="125">
        <v>50</v>
      </c>
      <c r="B14" s="126" t="s">
        <v>39</v>
      </c>
      <c r="C14" s="127"/>
      <c r="D14" s="127"/>
      <c r="E14" s="127"/>
      <c r="F14" s="44"/>
      <c r="G14" s="129">
        <f t="shared" si="0"/>
        <v>0</v>
      </c>
      <c r="H14" s="3">
        <f t="shared" si="1"/>
        <v>0</v>
      </c>
      <c r="I14"/>
      <c r="J14"/>
      <c r="K14"/>
      <c r="L14"/>
      <c r="M14"/>
      <c r="N14"/>
    </row>
    <row r="15" spans="1:14" ht="18" customHeight="1" x14ac:dyDescent="0.2">
      <c r="A15" s="125">
        <v>51</v>
      </c>
      <c r="B15" s="126" t="s">
        <v>42</v>
      </c>
      <c r="C15" s="127"/>
      <c r="D15" s="127"/>
      <c r="E15" s="127"/>
      <c r="F15" s="44"/>
      <c r="G15" s="129">
        <f t="shared" si="0"/>
        <v>0</v>
      </c>
      <c r="H15" s="3">
        <f t="shared" si="1"/>
        <v>0</v>
      </c>
      <c r="I15"/>
      <c r="J15"/>
      <c r="K15"/>
      <c r="L15"/>
      <c r="M15"/>
      <c r="N15"/>
    </row>
    <row r="16" spans="1:14" ht="18" customHeight="1" thickBot="1" x14ac:dyDescent="0.25">
      <c r="A16" s="125">
        <v>55</v>
      </c>
      <c r="B16" s="126" t="s">
        <v>77</v>
      </c>
      <c r="C16" s="127"/>
      <c r="D16" s="127"/>
      <c r="E16" s="127"/>
      <c r="F16" s="44"/>
      <c r="G16" s="129">
        <f t="shared" si="0"/>
        <v>0</v>
      </c>
      <c r="H16" s="3">
        <f t="shared" si="1"/>
        <v>0</v>
      </c>
      <c r="I16"/>
      <c r="J16"/>
      <c r="K16"/>
      <c r="L16"/>
      <c r="M16"/>
      <c r="N16"/>
    </row>
    <row r="17" spans="1:10" ht="18" customHeight="1" thickBot="1" x14ac:dyDescent="0.25">
      <c r="A17" s="9"/>
      <c r="B17" s="9" t="s">
        <v>24</v>
      </c>
      <c r="C17" s="10">
        <v>0</v>
      </c>
      <c r="D17" s="10"/>
      <c r="E17" s="10">
        <f>SUM(E8:E16)</f>
        <v>0</v>
      </c>
      <c r="F17" s="10">
        <f>SUM(F8:F15)</f>
        <v>0</v>
      </c>
      <c r="G17" s="124">
        <f>SUM(G8:G16)</f>
        <v>0</v>
      </c>
      <c r="H17" s="10">
        <f>SUM(H8:H15)</f>
        <v>0</v>
      </c>
      <c r="I17" s="20"/>
      <c r="J17" s="20"/>
    </row>
    <row r="18" spans="1:10" x14ac:dyDescent="0.2">
      <c r="E18" s="20"/>
    </row>
    <row r="19" spans="1:10" x14ac:dyDescent="0.2">
      <c r="A19" s="14"/>
      <c r="B19" s="14"/>
      <c r="D19" s="20"/>
      <c r="F19" s="20"/>
      <c r="G19" s="2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A16" sqref="A16:IV16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3" width="14" style="1" customWidth="1"/>
    <col min="4" max="5" width="11" style="1" customWidth="1"/>
    <col min="6" max="6" width="15.5703125" style="1" customWidth="1"/>
    <col min="7" max="10" width="16.140625" style="1" customWidth="1"/>
    <col min="11" max="14" width="11.42578125" style="1"/>
    <col min="15" max="15" width="11.5703125" style="1" bestFit="1" customWidth="1"/>
    <col min="16" max="16384" width="11.42578125" style="1"/>
  </cols>
  <sheetData>
    <row r="1" spans="1:17" ht="15.75" x14ac:dyDescent="0.2">
      <c r="A1" s="5" t="s">
        <v>0</v>
      </c>
    </row>
    <row r="2" spans="1:17" ht="9" customHeight="1" x14ac:dyDescent="0.2">
      <c r="A2" s="5"/>
    </row>
    <row r="3" spans="1:17" ht="15.75" x14ac:dyDescent="0.2">
      <c r="A3" s="5" t="s">
        <v>1</v>
      </c>
    </row>
    <row r="4" spans="1:17" ht="12.75" customHeight="1" thickBot="1" x14ac:dyDescent="0.25"/>
    <row r="5" spans="1:17" ht="18" customHeight="1" thickBot="1" x14ac:dyDescent="0.25">
      <c r="A5" s="6" t="s">
        <v>56</v>
      </c>
      <c r="B5" s="7"/>
      <c r="C5" s="115" t="s">
        <v>57</v>
      </c>
      <c r="D5" s="115"/>
      <c r="E5" s="115"/>
      <c r="F5" s="115"/>
      <c r="G5" s="115"/>
      <c r="H5" s="115"/>
      <c r="I5" s="40"/>
    </row>
    <row r="6" spans="1:17" ht="12.75" customHeight="1" x14ac:dyDescent="0.2"/>
    <row r="7" spans="1:17" ht="51" x14ac:dyDescent="0.2">
      <c r="A7" s="4" t="s">
        <v>7</v>
      </c>
      <c r="B7" s="4" t="s">
        <v>8</v>
      </c>
      <c r="C7" s="4" t="s">
        <v>62</v>
      </c>
      <c r="D7" s="4" t="s">
        <v>74</v>
      </c>
      <c r="E7" s="4" t="s">
        <v>75</v>
      </c>
      <c r="F7" s="8" t="s">
        <v>76</v>
      </c>
      <c r="G7" s="8" t="s">
        <v>69</v>
      </c>
      <c r="H7" s="8" t="s">
        <v>70</v>
      </c>
      <c r="I7" s="4" t="s">
        <v>71</v>
      </c>
      <c r="J7" s="4" t="s">
        <v>72</v>
      </c>
      <c r="K7" s="4" t="s">
        <v>73</v>
      </c>
      <c r="L7"/>
      <c r="M7"/>
      <c r="N7"/>
      <c r="O7"/>
      <c r="P7"/>
      <c r="Q7"/>
    </row>
    <row r="8" spans="1:17" ht="18" customHeight="1" x14ac:dyDescent="0.2">
      <c r="A8" s="42">
        <v>5</v>
      </c>
      <c r="B8" s="43" t="s">
        <v>6</v>
      </c>
      <c r="C8" s="44"/>
      <c r="D8" s="44"/>
      <c r="E8" s="44"/>
      <c r="F8" s="44"/>
      <c r="G8" s="44"/>
      <c r="H8" s="44"/>
      <c r="I8" s="44"/>
      <c r="J8" s="129"/>
      <c r="K8" s="44">
        <f>+F8-J8</f>
        <v>0</v>
      </c>
      <c r="L8"/>
      <c r="M8"/>
      <c r="N8"/>
      <c r="O8"/>
      <c r="P8"/>
      <c r="Q8"/>
    </row>
    <row r="9" spans="1:17" ht="18" customHeight="1" x14ac:dyDescent="0.2">
      <c r="A9" s="42">
        <v>7</v>
      </c>
      <c r="B9" s="43" t="s">
        <v>27</v>
      </c>
      <c r="C9" s="44"/>
      <c r="D9" s="44"/>
      <c r="E9" s="44"/>
      <c r="F9" s="44"/>
      <c r="G9" s="44"/>
      <c r="H9" s="44"/>
      <c r="I9" s="44"/>
      <c r="J9" s="129"/>
      <c r="K9" s="44">
        <f t="shared" ref="K9:K15" si="0">+F9-J9</f>
        <v>0</v>
      </c>
      <c r="L9"/>
      <c r="M9"/>
      <c r="N9"/>
      <c r="O9"/>
      <c r="P9"/>
      <c r="Q9"/>
    </row>
    <row r="10" spans="1:17" ht="18" customHeight="1" x14ac:dyDescent="0.2">
      <c r="A10" s="42">
        <v>11</v>
      </c>
      <c r="B10" s="43" t="s">
        <v>28</v>
      </c>
      <c r="C10" s="44"/>
      <c r="D10" s="44"/>
      <c r="E10" s="44"/>
      <c r="F10" s="44"/>
      <c r="G10" s="44"/>
      <c r="H10" s="44"/>
      <c r="I10" s="44"/>
      <c r="J10" s="129"/>
      <c r="K10" s="44">
        <f t="shared" si="0"/>
        <v>0</v>
      </c>
      <c r="L10"/>
      <c r="M10"/>
      <c r="N10"/>
      <c r="O10"/>
      <c r="P10"/>
      <c r="Q10"/>
    </row>
    <row r="11" spans="1:17" ht="18" customHeight="1" x14ac:dyDescent="0.2">
      <c r="A11" s="42">
        <v>29</v>
      </c>
      <c r="B11" s="43" t="s">
        <v>17</v>
      </c>
      <c r="C11" s="44"/>
      <c r="D11" s="44"/>
      <c r="E11" s="44"/>
      <c r="F11" s="44"/>
      <c r="G11" s="44"/>
      <c r="H11" s="44"/>
      <c r="I11" s="44"/>
      <c r="J11" s="129"/>
      <c r="K11" s="44">
        <f t="shared" si="0"/>
        <v>0</v>
      </c>
      <c r="L11"/>
      <c r="M11"/>
      <c r="N11"/>
      <c r="O11"/>
      <c r="P11"/>
      <c r="Q11"/>
    </row>
    <row r="12" spans="1:17" ht="18" customHeight="1" x14ac:dyDescent="0.2">
      <c r="A12" s="42">
        <v>31</v>
      </c>
      <c r="B12" s="110" t="s">
        <v>29</v>
      </c>
      <c r="C12" s="44"/>
      <c r="D12" s="44"/>
      <c r="E12" s="44"/>
      <c r="F12" s="133"/>
      <c r="G12" s="133"/>
      <c r="H12" s="133"/>
      <c r="I12" s="44"/>
      <c r="J12" s="129"/>
      <c r="K12" s="44">
        <f t="shared" si="0"/>
        <v>0</v>
      </c>
      <c r="L12"/>
      <c r="M12"/>
      <c r="N12"/>
      <c r="O12"/>
      <c r="P12"/>
      <c r="Q12"/>
    </row>
    <row r="13" spans="1:17" ht="18" customHeight="1" x14ac:dyDescent="0.2">
      <c r="A13" s="42">
        <v>35</v>
      </c>
      <c r="B13" s="110" t="s">
        <v>30</v>
      </c>
      <c r="C13" s="44"/>
      <c r="D13" s="44"/>
      <c r="E13" s="44"/>
      <c r="F13" s="133"/>
      <c r="G13" s="133"/>
      <c r="H13" s="133"/>
      <c r="I13" s="44"/>
      <c r="J13" s="129"/>
      <c r="K13" s="44">
        <f t="shared" si="0"/>
        <v>0</v>
      </c>
      <c r="L13"/>
      <c r="M13"/>
      <c r="N13"/>
      <c r="O13"/>
      <c r="P13"/>
      <c r="Q13"/>
    </row>
    <row r="14" spans="1:17" ht="18" customHeight="1" x14ac:dyDescent="0.2">
      <c r="A14" s="42">
        <v>50</v>
      </c>
      <c r="B14" s="110" t="s">
        <v>39</v>
      </c>
      <c r="C14" s="44"/>
      <c r="D14" s="44"/>
      <c r="E14" s="44"/>
      <c r="F14" s="133"/>
      <c r="G14" s="133"/>
      <c r="H14" s="133"/>
      <c r="I14" s="44"/>
      <c r="J14" s="129"/>
      <c r="K14" s="44">
        <f t="shared" si="0"/>
        <v>0</v>
      </c>
      <c r="L14"/>
      <c r="M14"/>
      <c r="N14"/>
      <c r="O14"/>
      <c r="P14"/>
      <c r="Q14"/>
    </row>
    <row r="15" spans="1:17" ht="18" customHeight="1" thickBot="1" x14ac:dyDescent="0.25">
      <c r="A15" s="42">
        <v>51</v>
      </c>
      <c r="B15" s="110" t="s">
        <v>42</v>
      </c>
      <c r="C15" s="44"/>
      <c r="D15" s="44"/>
      <c r="E15" s="44"/>
      <c r="F15" s="133"/>
      <c r="G15" s="133"/>
      <c r="H15" s="133"/>
      <c r="I15" s="44"/>
      <c r="J15" s="129"/>
      <c r="K15" s="44">
        <f t="shared" si="0"/>
        <v>0</v>
      </c>
      <c r="L15"/>
      <c r="M15"/>
      <c r="N15"/>
      <c r="O15"/>
      <c r="P15"/>
      <c r="Q15"/>
    </row>
    <row r="16" spans="1:17" ht="18" customHeight="1" thickBot="1" x14ac:dyDescent="0.25">
      <c r="A16" s="9"/>
      <c r="B16" s="66" t="s">
        <v>24</v>
      </c>
      <c r="C16" s="67">
        <f>SUM(C8:C15)</f>
        <v>0</v>
      </c>
      <c r="D16" s="67"/>
      <c r="E16" s="67"/>
      <c r="F16" s="67">
        <f t="shared" ref="F16:K16" si="1">SUM(F8:F15)</f>
        <v>0</v>
      </c>
      <c r="G16" s="67">
        <f t="shared" si="1"/>
        <v>0</v>
      </c>
      <c r="H16" s="67">
        <f t="shared" si="1"/>
        <v>0</v>
      </c>
      <c r="I16" s="67">
        <f t="shared" si="1"/>
        <v>0</v>
      </c>
      <c r="J16" s="132">
        <f t="shared" si="1"/>
        <v>0</v>
      </c>
      <c r="K16" s="132">
        <f t="shared" si="1"/>
        <v>0</v>
      </c>
      <c r="L16" s="20"/>
      <c r="M16" s="20"/>
    </row>
    <row r="18" spans="1:9" x14ac:dyDescent="0.2">
      <c r="A18" s="14"/>
      <c r="B18" s="14"/>
      <c r="I18" s="20"/>
    </row>
  </sheetData>
  <pageMargins left="0.31496062992125984" right="0.19685039370078741" top="0.74803149606299213" bottom="0.74803149606299213" header="0.27559055118110237" footer="0.31496062992125984"/>
  <pageSetup paperSize="9" scale="92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7"/>
  <sheetViews>
    <sheetView showGridLines="0" showZeros="0" topLeftCell="A7" zoomScaleNormal="100" workbookViewId="0">
      <selection activeCell="A15" sqref="A15:B15"/>
    </sheetView>
  </sheetViews>
  <sheetFormatPr baseColWidth="10" defaultRowHeight="12.75" customHeight="1" x14ac:dyDescent="0.2"/>
  <cols>
    <col min="1" max="1" width="8.8554687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1.42578125" style="1"/>
    <col min="8" max="8" width="13.85546875" style="1" customWidth="1"/>
    <col min="9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83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7">
        <v>52445</v>
      </c>
      <c r="D8" s="107">
        <v>0.78</v>
      </c>
      <c r="E8" s="103">
        <v>-10226.780000000001</v>
      </c>
      <c r="F8" s="162">
        <v>42219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>
        <v>49416.63</v>
      </c>
      <c r="D9" s="108">
        <v>0.62</v>
      </c>
      <c r="E9" s="103">
        <v>-9636.25</v>
      </c>
      <c r="F9" s="162">
        <v>39781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94">
        <v>29</v>
      </c>
      <c r="B10" s="195" t="s">
        <v>17</v>
      </c>
      <c r="C10" s="196">
        <v>17288.86</v>
      </c>
      <c r="D10" s="197">
        <v>7.0000000000000007E-2</v>
      </c>
      <c r="E10" s="198">
        <v>-4022.93</v>
      </c>
      <c r="F10" s="162">
        <v>13266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23">
        <v>31</v>
      </c>
      <c r="B11" s="188" t="s">
        <v>29</v>
      </c>
      <c r="C11" s="189">
        <v>19075.13</v>
      </c>
      <c r="D11" s="188">
        <v>0.77</v>
      </c>
      <c r="E11" s="189">
        <v>-4291.8999999999996</v>
      </c>
      <c r="F11" s="162">
        <v>14784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23">
        <v>35</v>
      </c>
      <c r="B12" s="188" t="s">
        <v>30</v>
      </c>
      <c r="C12" s="188">
        <v>19245.689999999999</v>
      </c>
      <c r="D12" s="189">
        <v>0.59</v>
      </c>
      <c r="E12" s="188">
        <v>-4330.28</v>
      </c>
      <c r="F12" s="162">
        <v>14916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23">
        <v>50</v>
      </c>
      <c r="B13" s="188" t="s">
        <v>39</v>
      </c>
      <c r="C13" s="188">
        <v>17893.48</v>
      </c>
      <c r="D13" s="188">
        <v>0.55000000000000004</v>
      </c>
      <c r="E13" s="188">
        <v>-4026.03</v>
      </c>
      <c r="F13" s="162">
        <v>13868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23">
        <v>51</v>
      </c>
      <c r="B14" s="188" t="s">
        <v>42</v>
      </c>
      <c r="C14" s="189">
        <v>18079.87</v>
      </c>
      <c r="D14" s="188">
        <v>0.97</v>
      </c>
      <c r="E14" s="188">
        <v>-4364.84</v>
      </c>
      <c r="F14" s="162">
        <v>13716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90">
        <v>55</v>
      </c>
      <c r="B15" s="188" t="s">
        <v>77</v>
      </c>
      <c r="C15" s="191">
        <v>13364.28</v>
      </c>
      <c r="D15" s="191">
        <v>0.69</v>
      </c>
      <c r="E15" s="191">
        <v>-3006.97</v>
      </c>
      <c r="F15" s="162">
        <v>10358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206808.94</v>
      </c>
      <c r="D16" s="10">
        <f>SUM(D8:D15)</f>
        <v>5.0399999999999991</v>
      </c>
      <c r="E16" s="10">
        <f>SUM(E8:E15)</f>
        <v>-43905.979999999996</v>
      </c>
      <c r="F16" s="10">
        <f>SUM(F8:F15)</f>
        <v>162908</v>
      </c>
      <c r="G16" s="20"/>
      <c r="H16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L18" s="20"/>
    </row>
    <row r="19" spans="1:12" x14ac:dyDescent="0.2">
      <c r="A19" s="163"/>
      <c r="B19" s="164"/>
      <c r="C19" s="165">
        <v>1</v>
      </c>
      <c r="D19" s="165">
        <v>2</v>
      </c>
      <c r="E19" s="166" t="s">
        <v>12</v>
      </c>
      <c r="G19" s="70"/>
      <c r="I19" s="20"/>
    </row>
    <row r="20" spans="1:12" ht="13.5" thickBot="1" x14ac:dyDescent="0.25">
      <c r="A20" s="148">
        <v>29</v>
      </c>
      <c r="B20" s="199" t="s">
        <v>3</v>
      </c>
      <c r="C20" s="192">
        <f t="shared" ref="C20:C25" si="0">(C10+D10)*2</f>
        <v>34577.86</v>
      </c>
      <c r="D20" s="155">
        <f>+C10+D10</f>
        <v>17288.93</v>
      </c>
      <c r="E20" s="193">
        <f t="shared" ref="E20:E25" si="1">+C20-D20</f>
        <v>17288.93</v>
      </c>
      <c r="G20" s="59"/>
      <c r="I20" s="20"/>
    </row>
    <row r="21" spans="1:12" x14ac:dyDescent="0.2">
      <c r="A21" s="123">
        <v>31</v>
      </c>
      <c r="B21" s="188" t="s">
        <v>29</v>
      </c>
      <c r="C21" s="192">
        <f t="shared" si="0"/>
        <v>38151.800000000003</v>
      </c>
      <c r="D21" s="155">
        <f>C11+D11</f>
        <v>19075.900000000001</v>
      </c>
      <c r="E21" s="193">
        <f t="shared" si="1"/>
        <v>19075.900000000001</v>
      </c>
      <c r="H21" s="20"/>
      <c r="J21" s="200" t="s">
        <v>84</v>
      </c>
    </row>
    <row r="22" spans="1:12" ht="13.5" thickBot="1" x14ac:dyDescent="0.25">
      <c r="A22" s="123">
        <v>35</v>
      </c>
      <c r="B22" s="188" t="s">
        <v>30</v>
      </c>
      <c r="C22" s="192">
        <f t="shared" si="0"/>
        <v>38492.559999999998</v>
      </c>
      <c r="D22" s="155">
        <f>C12+D12</f>
        <v>19246.28</v>
      </c>
      <c r="E22" s="193">
        <f t="shared" si="1"/>
        <v>19246.28</v>
      </c>
      <c r="G22" s="20"/>
      <c r="J22" s="201">
        <f>+C16+D16-C8-D8-C9-D9-E26</f>
        <v>0</v>
      </c>
    </row>
    <row r="23" spans="1:12" x14ac:dyDescent="0.2">
      <c r="A23" s="123">
        <v>48</v>
      </c>
      <c r="B23" s="188" t="s">
        <v>38</v>
      </c>
      <c r="C23" s="192">
        <f t="shared" si="0"/>
        <v>35788.06</v>
      </c>
      <c r="D23" s="155">
        <f>C13+D13</f>
        <v>17894.03</v>
      </c>
      <c r="E23" s="193">
        <f t="shared" si="1"/>
        <v>17894.03</v>
      </c>
    </row>
    <row r="24" spans="1:12" x14ac:dyDescent="0.2">
      <c r="A24" s="123">
        <v>51</v>
      </c>
      <c r="B24" s="188" t="s">
        <v>42</v>
      </c>
      <c r="C24" s="192">
        <f t="shared" si="0"/>
        <v>36161.68</v>
      </c>
      <c r="D24" s="155">
        <f>C14+D14</f>
        <v>18080.84</v>
      </c>
      <c r="E24" s="193">
        <f t="shared" si="1"/>
        <v>18080.84</v>
      </c>
    </row>
    <row r="25" spans="1:12" x14ac:dyDescent="0.2">
      <c r="A25" s="123">
        <v>55</v>
      </c>
      <c r="B25" s="188" t="s">
        <v>77</v>
      </c>
      <c r="C25" s="192">
        <f t="shared" si="0"/>
        <v>26729.940000000002</v>
      </c>
      <c r="D25" s="155">
        <f>C15+D15</f>
        <v>13364.970000000001</v>
      </c>
      <c r="E25" s="193">
        <f t="shared" si="1"/>
        <v>13364.970000000001</v>
      </c>
    </row>
    <row r="26" spans="1:12" ht="12.75" customHeight="1" thickBot="1" x14ac:dyDescent="0.25">
      <c r="A26" s="167"/>
      <c r="B26" s="168"/>
      <c r="C26" s="168"/>
      <c r="D26" s="168"/>
      <c r="E26" s="169">
        <f>SUM(E20:E25)</f>
        <v>104950.95</v>
      </c>
      <c r="G26" s="20"/>
      <c r="H26" s="20"/>
    </row>
    <row r="27" spans="1:12" ht="13.5" thickBot="1" x14ac:dyDescent="0.25">
      <c r="A27" s="78">
        <v>1</v>
      </c>
      <c r="B27" s="237" t="s">
        <v>15</v>
      </c>
      <c r="C27" s="238"/>
      <c r="D27" s="239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2" spans="1:12" ht="13.5" thickBot="1" x14ac:dyDescent="0.25">
      <c r="A32" s="29">
        <v>5</v>
      </c>
      <c r="B32" s="24" t="s">
        <v>2</v>
      </c>
      <c r="C32" s="243" t="s">
        <v>14</v>
      </c>
      <c r="D32" s="244"/>
      <c r="E32" s="32" t="e">
        <f>+#REF!+#REF!</f>
        <v>#REF!</v>
      </c>
      <c r="F32" s="20"/>
    </row>
    <row r="33" spans="1:6" ht="13.5" thickBot="1" x14ac:dyDescent="0.25">
      <c r="A33" s="29">
        <v>29</v>
      </c>
      <c r="B33" s="24" t="s">
        <v>3</v>
      </c>
      <c r="C33" s="243" t="s">
        <v>14</v>
      </c>
      <c r="D33" s="244"/>
      <c r="E33" s="32">
        <f>+E20+F10</f>
        <v>30554.93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  <row r="44" spans="1:6" ht="12.75" customHeight="1" x14ac:dyDescent="0.2">
      <c r="A44" s="1" t="s">
        <v>44</v>
      </c>
    </row>
    <row r="45" spans="1:6" ht="12.75" customHeight="1" x14ac:dyDescent="0.2">
      <c r="A45" s="1" t="s">
        <v>45</v>
      </c>
    </row>
    <row r="46" spans="1:6" ht="12.75" customHeight="1" x14ac:dyDescent="0.2">
      <c r="B46" s="1" t="s">
        <v>46</v>
      </c>
      <c r="C46" s="1" t="s">
        <v>48</v>
      </c>
    </row>
    <row r="47" spans="1:6" ht="12.75" customHeight="1" x14ac:dyDescent="0.2">
      <c r="B47" s="1" t="s">
        <v>47</v>
      </c>
      <c r="C47" s="1" t="s">
        <v>49</v>
      </c>
      <c r="D47" s="1">
        <f>8*4+7</f>
        <v>39</v>
      </c>
      <c r="E47" s="1" t="s">
        <v>50</v>
      </c>
    </row>
  </sheetData>
  <mergeCells count="4">
    <mergeCell ref="B27:D27"/>
    <mergeCell ref="B28:D28"/>
    <mergeCell ref="C32:D32"/>
    <mergeCell ref="C33:D33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8"/>
  <sheetViews>
    <sheetView showGridLines="0" showZeros="0" zoomScaleNormal="100" workbookViewId="0">
      <selection activeCell="E5" sqref="E5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3">
        <v>732.29</v>
      </c>
      <c r="D8" s="107">
        <v>53.41</v>
      </c>
      <c r="E8" s="103">
        <v>-145.69999999999999</v>
      </c>
      <c r="F8" s="162">
        <f t="shared" ref="F8:F15" si="0">+C8+D8+E8</f>
        <v>640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/>
      <c r="D9" s="108"/>
      <c r="E9" s="103"/>
      <c r="F9" s="162">
        <f t="shared" si="0"/>
        <v>0</v>
      </c>
      <c r="G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7">
        <v>29</v>
      </c>
      <c r="B10" s="37" t="s">
        <v>17</v>
      </c>
      <c r="C10" s="104">
        <v>614.55999999999995</v>
      </c>
      <c r="D10" s="105">
        <v>44.52</v>
      </c>
      <c r="E10" s="116">
        <v>-147.08000000000001</v>
      </c>
      <c r="F10" s="162">
        <f t="shared" si="0"/>
        <v>511.99999999999989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18">
        <v>31</v>
      </c>
      <c r="B11" s="110" t="s">
        <v>29</v>
      </c>
      <c r="C11" s="119">
        <v>3333.52</v>
      </c>
      <c r="D11" s="110">
        <v>740.4</v>
      </c>
      <c r="E11" s="110">
        <v>-812.92</v>
      </c>
      <c r="F11" s="162">
        <f t="shared" si="0"/>
        <v>3261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35</v>
      </c>
      <c r="B12" s="110" t="s">
        <v>30</v>
      </c>
      <c r="C12" s="110">
        <v>398.09</v>
      </c>
      <c r="D12" s="110">
        <v>28.9</v>
      </c>
      <c r="E12" s="110">
        <v>-91.99</v>
      </c>
      <c r="F12" s="162">
        <f t="shared" si="0"/>
        <v>334.99999999999994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47">
        <v>50</v>
      </c>
      <c r="B13" s="37" t="s">
        <v>39</v>
      </c>
      <c r="C13" s="104">
        <v>3824</v>
      </c>
      <c r="D13" s="105">
        <v>0.4</v>
      </c>
      <c r="E13" s="116">
        <v>-860.4</v>
      </c>
      <c r="F13" s="162">
        <f t="shared" si="0"/>
        <v>2964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18">
        <v>51</v>
      </c>
      <c r="B14" s="110" t="s">
        <v>42</v>
      </c>
      <c r="C14" s="110">
        <v>976.62</v>
      </c>
      <c r="D14" s="110">
        <v>71.09</v>
      </c>
      <c r="E14" s="110">
        <v>-225.71</v>
      </c>
      <c r="F14" s="162">
        <f t="shared" si="0"/>
        <v>822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75">
        <v>55</v>
      </c>
      <c r="B15" s="173" t="s">
        <v>77</v>
      </c>
      <c r="C15" s="134"/>
      <c r="D15" s="174"/>
      <c r="E15" s="135"/>
      <c r="F15" s="176">
        <f t="shared" si="0"/>
        <v>0</v>
      </c>
      <c r="G15"/>
      <c r="H15" s="20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9879.08</v>
      </c>
      <c r="D16" s="10">
        <f>SUM(D8:D15)</f>
        <v>938.71999999999991</v>
      </c>
      <c r="E16" s="10">
        <f>SUM(E8:E15)</f>
        <v>-2283.7999999999997</v>
      </c>
      <c r="F16" s="10">
        <f>SUM(F8:F15)</f>
        <v>8534</v>
      </c>
    </row>
    <row r="17" spans="1:8" ht="18" customHeight="1" x14ac:dyDescent="0.2">
      <c r="C17" s="20"/>
      <c r="F17" s="20"/>
      <c r="G17" s="20"/>
    </row>
    <row r="18" spans="1:8" ht="13.5" thickBot="1" x14ac:dyDescent="0.25">
      <c r="E18" s="20"/>
      <c r="F18" s="20"/>
    </row>
    <row r="19" spans="1:8" ht="13.5" thickBot="1" x14ac:dyDescent="0.25">
      <c r="C19" s="152">
        <v>1</v>
      </c>
      <c r="D19" s="152">
        <v>2</v>
      </c>
      <c r="E19" s="48" t="s">
        <v>12</v>
      </c>
      <c r="G19" s="70"/>
      <c r="H19" s="20"/>
    </row>
    <row r="20" spans="1:8" ht="13.5" thickBot="1" x14ac:dyDescent="0.25">
      <c r="A20" s="29">
        <v>29</v>
      </c>
      <c r="B20" s="52" t="s">
        <v>3</v>
      </c>
      <c r="C20" s="28">
        <f>(+C10+D10)*2</f>
        <v>1318.1599999999999</v>
      </c>
      <c r="D20" s="27">
        <f>+C10+D10</f>
        <v>659.07999999999993</v>
      </c>
      <c r="E20" s="170">
        <f t="shared" ref="E20:E26" si="1">+C20-D20</f>
        <v>659.07999999999993</v>
      </c>
      <c r="G20" s="59"/>
    </row>
    <row r="21" spans="1:8" ht="13.5" thickBot="1" x14ac:dyDescent="0.25">
      <c r="A21" s="87">
        <v>31</v>
      </c>
      <c r="B21" s="106" t="s">
        <v>29</v>
      </c>
      <c r="C21" s="28">
        <f>(+C11+D11)*2</f>
        <v>8147.84</v>
      </c>
      <c r="D21" s="27">
        <f>+C11+D11</f>
        <v>4073.92</v>
      </c>
      <c r="E21" s="170">
        <f t="shared" si="1"/>
        <v>4073.92</v>
      </c>
    </row>
    <row r="22" spans="1:8" ht="13.5" thickBot="1" x14ac:dyDescent="0.25">
      <c r="A22" s="87">
        <v>35</v>
      </c>
      <c r="B22" s="106" t="s">
        <v>30</v>
      </c>
      <c r="C22" s="28">
        <f>(+C12+D12)*2</f>
        <v>853.9799999999999</v>
      </c>
      <c r="D22" s="27">
        <f>+C12+D12</f>
        <v>426.98999999999995</v>
      </c>
      <c r="E22" s="170">
        <f t="shared" si="1"/>
        <v>426.98999999999995</v>
      </c>
    </row>
    <row r="23" spans="1:8" ht="13.5" thickBot="1" x14ac:dyDescent="0.25">
      <c r="A23" s="87">
        <v>48</v>
      </c>
      <c r="B23" s="106" t="s">
        <v>38</v>
      </c>
      <c r="C23" s="28">
        <f>(+C13+D13)*2</f>
        <v>7648.8</v>
      </c>
      <c r="D23" s="27">
        <f>+C13+D13</f>
        <v>3824.4</v>
      </c>
      <c r="E23" s="170">
        <f t="shared" si="1"/>
        <v>3824.4</v>
      </c>
    </row>
    <row r="24" spans="1:8" ht="13.5" thickBot="1" x14ac:dyDescent="0.25">
      <c r="A24" s="87">
        <v>51</v>
      </c>
      <c r="B24" s="106" t="s">
        <v>42</v>
      </c>
      <c r="C24" s="28">
        <f>(+C14+D14)*2</f>
        <v>2095.42</v>
      </c>
      <c r="D24" s="27">
        <f>+C14+D14</f>
        <v>1047.71</v>
      </c>
      <c r="E24" s="170">
        <f t="shared" si="1"/>
        <v>1047.71</v>
      </c>
    </row>
    <row r="25" spans="1:8" ht="13.5" hidden="1" thickBot="1" x14ac:dyDescent="0.25">
      <c r="A25" s="87">
        <v>51</v>
      </c>
      <c r="B25" s="106" t="s">
        <v>42</v>
      </c>
      <c r="C25" s="28">
        <f>(+C17+D17)*2</f>
        <v>0</v>
      </c>
      <c r="D25" s="27">
        <f>+C17+D17</f>
        <v>0</v>
      </c>
      <c r="E25" s="170">
        <f t="shared" si="1"/>
        <v>0</v>
      </c>
    </row>
    <row r="26" spans="1:8" ht="13.5" thickBot="1" x14ac:dyDescent="0.25">
      <c r="A26" s="177">
        <v>56</v>
      </c>
      <c r="B26" s="159" t="s">
        <v>77</v>
      </c>
      <c r="C26" s="28">
        <f>(+C18+D18)*2</f>
        <v>0</v>
      </c>
      <c r="D26" s="27">
        <f>+C15</f>
        <v>0</v>
      </c>
      <c r="E26" s="172">
        <f t="shared" si="1"/>
        <v>0</v>
      </c>
    </row>
    <row r="27" spans="1:8" ht="12.75" customHeight="1" thickBot="1" x14ac:dyDescent="0.25">
      <c r="D27" s="20">
        <f>SUM(D20:D26)</f>
        <v>10032.099999999999</v>
      </c>
      <c r="E27" s="20">
        <f>SUM(E20:E26)</f>
        <v>10032.099999999999</v>
      </c>
    </row>
    <row r="28" spans="1:8" ht="13.5" thickBot="1" x14ac:dyDescent="0.25">
      <c r="A28" s="26">
        <v>1</v>
      </c>
      <c r="B28" s="245" t="s">
        <v>15</v>
      </c>
      <c r="C28" s="246"/>
      <c r="D28" s="247"/>
      <c r="E28" s="22"/>
      <c r="F28" s="23"/>
      <c r="G28" s="12"/>
    </row>
    <row r="29" spans="1:8" ht="13.5" thickBot="1" x14ac:dyDescent="0.25">
      <c r="A29" s="26">
        <v>2</v>
      </c>
      <c r="B29" s="240" t="s">
        <v>16</v>
      </c>
      <c r="C29" s="241"/>
      <c r="D29" s="242"/>
      <c r="E29" s="12"/>
      <c r="F29" s="12"/>
      <c r="G29" s="12"/>
    </row>
    <row r="30" spans="1:8" x14ac:dyDescent="0.2">
      <c r="B30" s="13" t="s">
        <v>5</v>
      </c>
    </row>
    <row r="31" spans="1:8" x14ac:dyDescent="0.2">
      <c r="B31" s="13" t="s">
        <v>4</v>
      </c>
    </row>
    <row r="33" spans="1:6" ht="13.5" thickBot="1" x14ac:dyDescent="0.25">
      <c r="A33" s="29">
        <v>5</v>
      </c>
      <c r="B33" s="24" t="s">
        <v>2</v>
      </c>
      <c r="C33" s="243" t="s">
        <v>14</v>
      </c>
      <c r="D33" s="244"/>
      <c r="E33" s="32" t="e">
        <f>+#REF!+#REF!</f>
        <v>#REF!</v>
      </c>
      <c r="F33" s="20"/>
    </row>
    <row r="34" spans="1:6" ht="13.5" thickBot="1" x14ac:dyDescent="0.25">
      <c r="A34" s="29">
        <v>29</v>
      </c>
      <c r="B34" s="24" t="s">
        <v>3</v>
      </c>
      <c r="C34" s="243" t="s">
        <v>14</v>
      </c>
      <c r="D34" s="244"/>
      <c r="E34" s="32">
        <f>+E20+F10</f>
        <v>1171.08</v>
      </c>
      <c r="F34" s="20"/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1" spans="1:6" ht="12.75" customHeight="1" x14ac:dyDescent="0.2">
      <c r="B41" s="1" t="s">
        <v>32</v>
      </c>
    </row>
    <row r="42" spans="1:6" ht="12.75" customHeight="1" x14ac:dyDescent="0.2">
      <c r="B42" s="1" t="s">
        <v>33</v>
      </c>
    </row>
    <row r="43" spans="1:6" ht="12.75" customHeight="1" x14ac:dyDescent="0.2">
      <c r="B43" s="1" t="s">
        <v>35</v>
      </c>
    </row>
    <row r="45" spans="1:6" ht="12.75" customHeight="1" x14ac:dyDescent="0.2">
      <c r="A45" s="1" t="s">
        <v>44</v>
      </c>
    </row>
    <row r="46" spans="1:6" ht="12.75" customHeight="1" x14ac:dyDescent="0.2">
      <c r="A46" s="1" t="s">
        <v>45</v>
      </c>
    </row>
    <row r="47" spans="1:6" ht="12.75" customHeight="1" x14ac:dyDescent="0.2">
      <c r="B47" s="1" t="s">
        <v>46</v>
      </c>
      <c r="C47" s="1" t="s">
        <v>48</v>
      </c>
    </row>
    <row r="48" spans="1:6" ht="12.75" customHeight="1" x14ac:dyDescent="0.2">
      <c r="B48" s="1" t="s">
        <v>47</v>
      </c>
      <c r="C48" s="1" t="s">
        <v>49</v>
      </c>
      <c r="D48" s="1">
        <f>8*4+7</f>
        <v>39</v>
      </c>
      <c r="E48" s="1" t="s">
        <v>50</v>
      </c>
    </row>
  </sheetData>
  <mergeCells count="4">
    <mergeCell ref="B28:D28"/>
    <mergeCell ref="B29:D29"/>
    <mergeCell ref="C33:D33"/>
    <mergeCell ref="C34:D34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J51"/>
  <sheetViews>
    <sheetView showGridLines="0" showZeros="0" topLeftCell="A7" zoomScaleNormal="100" workbookViewId="0">
      <selection activeCell="A21" sqref="A21:IV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16384" width="11.42578125" style="1"/>
  </cols>
  <sheetData>
    <row r="1" spans="1:62" ht="15.75" x14ac:dyDescent="0.2">
      <c r="A1" s="5" t="s">
        <v>0</v>
      </c>
    </row>
    <row r="2" spans="1:62" ht="9" customHeight="1" x14ac:dyDescent="0.2">
      <c r="A2" s="5"/>
    </row>
    <row r="3" spans="1:62" ht="15.75" x14ac:dyDescent="0.2">
      <c r="A3" s="5" t="s">
        <v>1</v>
      </c>
    </row>
    <row r="4" spans="1:62" ht="12.75" customHeight="1" thickBot="1" x14ac:dyDescent="0.25"/>
    <row r="5" spans="1:62" ht="18" customHeight="1" thickBot="1" x14ac:dyDescent="0.25">
      <c r="A5" s="6" t="s">
        <v>81</v>
      </c>
      <c r="B5" s="7"/>
      <c r="C5" s="7"/>
      <c r="D5" s="7"/>
      <c r="E5" s="40" t="e">
        <f>#REF!</f>
        <v>#REF!</v>
      </c>
      <c r="H5" s="117"/>
    </row>
    <row r="6" spans="1:62" ht="12.75" customHeight="1" thickBot="1" x14ac:dyDescent="0.25"/>
    <row r="7" spans="1:62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</row>
    <row r="8" spans="1:62" ht="18" customHeight="1" x14ac:dyDescent="0.2">
      <c r="A8" s="147">
        <v>5</v>
      </c>
      <c r="B8" s="37" t="s">
        <v>6</v>
      </c>
      <c r="C8" s="105">
        <v>0</v>
      </c>
      <c r="D8" s="105"/>
      <c r="E8" s="116"/>
      <c r="F8" s="162">
        <f>+D8+E8</f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ht="18" customHeight="1" x14ac:dyDescent="0.2">
      <c r="A9" s="86">
        <v>7</v>
      </c>
      <c r="B9" s="19" t="s">
        <v>27</v>
      </c>
      <c r="C9" s="103">
        <v>0</v>
      </c>
      <c r="D9" s="107"/>
      <c r="E9" s="107"/>
      <c r="F9" s="162">
        <v>3600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ht="18" customHeight="1" x14ac:dyDescent="0.2">
      <c r="A10" s="148">
        <v>11</v>
      </c>
      <c r="B10" s="2" t="s">
        <v>28</v>
      </c>
      <c r="C10" s="103">
        <v>0</v>
      </c>
      <c r="D10" s="108"/>
      <c r="E10" s="107"/>
      <c r="F10" s="162">
        <v>3229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18" customHeight="1" x14ac:dyDescent="0.2">
      <c r="A11" s="147">
        <v>29</v>
      </c>
      <c r="B11" s="37" t="s">
        <v>17</v>
      </c>
      <c r="C11" s="104">
        <v>0</v>
      </c>
      <c r="D11" s="105"/>
      <c r="E11" s="116"/>
      <c r="F11" s="162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18" customHeight="1" x14ac:dyDescent="0.2">
      <c r="A12" s="147">
        <v>31</v>
      </c>
      <c r="B12" s="37" t="s">
        <v>29</v>
      </c>
      <c r="C12" s="104">
        <v>0</v>
      </c>
      <c r="D12" s="105"/>
      <c r="E12" s="116"/>
      <c r="F12" s="162">
        <v>1332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18" customHeight="1" x14ac:dyDescent="0.2">
      <c r="A13" s="147">
        <v>35</v>
      </c>
      <c r="B13" s="37" t="s">
        <v>30</v>
      </c>
      <c r="C13" s="104">
        <v>0</v>
      </c>
      <c r="D13" s="105"/>
      <c r="E13" s="116"/>
      <c r="F13" s="162">
        <v>1296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8" customHeight="1" x14ac:dyDescent="0.2">
      <c r="A14" s="147">
        <v>50</v>
      </c>
      <c r="B14" s="37" t="s">
        <v>39</v>
      </c>
      <c r="C14" s="104">
        <v>0</v>
      </c>
      <c r="D14" s="105"/>
      <c r="E14" s="116"/>
      <c r="F14" s="162">
        <v>1249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ht="18" customHeight="1" x14ac:dyDescent="0.2">
      <c r="A15" s="147">
        <v>51</v>
      </c>
      <c r="B15" s="37" t="s">
        <v>42</v>
      </c>
      <c r="C15" s="104">
        <v>0</v>
      </c>
      <c r="D15" s="105"/>
      <c r="E15" s="116"/>
      <c r="F15" s="162">
        <v>1249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ht="18" customHeight="1" thickBot="1" x14ac:dyDescent="0.25">
      <c r="A16" s="147">
        <v>54</v>
      </c>
      <c r="B16" s="37" t="s">
        <v>77</v>
      </c>
      <c r="C16" s="134"/>
      <c r="D16" s="105"/>
      <c r="E16" s="116"/>
      <c r="F16" s="162">
        <v>894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11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SUM(E8:E16)</f>
        <v>0</v>
      </c>
      <c r="F17" s="10">
        <f>SUM(F8:F16)</f>
        <v>12849</v>
      </c>
      <c r="G17"/>
      <c r="H17"/>
      <c r="I17"/>
      <c r="J17"/>
      <c r="K17"/>
    </row>
    <row r="18" spans="1:11" ht="18" customHeight="1" thickBot="1" x14ac:dyDescent="0.25">
      <c r="C18" s="20"/>
      <c r="F18" s="20"/>
      <c r="G18" s="20"/>
    </row>
    <row r="19" spans="1:11" x14ac:dyDescent="0.2">
      <c r="A19" s="95"/>
      <c r="B19" s="95"/>
      <c r="C19" s="250">
        <v>1</v>
      </c>
      <c r="D19" s="252">
        <v>2</v>
      </c>
      <c r="E19" s="248" t="s">
        <v>12</v>
      </c>
      <c r="F19" s="20"/>
      <c r="K19" s="20"/>
    </row>
    <row r="20" spans="1:11" x14ac:dyDescent="0.2">
      <c r="A20" s="95"/>
      <c r="B20" s="95"/>
      <c r="C20" s="251"/>
      <c r="D20" s="253"/>
      <c r="E20" s="249"/>
      <c r="G20" s="70"/>
      <c r="I20" s="20"/>
    </row>
    <row r="21" spans="1:11" x14ac:dyDescent="0.2">
      <c r="A21" s="148">
        <v>29</v>
      </c>
      <c r="B21" s="153" t="s">
        <v>3</v>
      </c>
      <c r="C21" s="154">
        <f>+D11*2</f>
        <v>0</v>
      </c>
      <c r="D21" s="155">
        <f>+D11</f>
        <v>0</v>
      </c>
      <c r="E21" s="170">
        <f t="shared" ref="E21:E29" si="0">+C21-D21</f>
        <v>0</v>
      </c>
      <c r="G21" s="59"/>
      <c r="I21" s="20"/>
    </row>
    <row r="22" spans="1:11" hidden="1" x14ac:dyDescent="0.2">
      <c r="A22" s="87">
        <v>31</v>
      </c>
      <c r="B22" s="61" t="s">
        <v>29</v>
      </c>
      <c r="C22" s="154">
        <f>+D10*2</f>
        <v>0</v>
      </c>
      <c r="D22" s="155">
        <f>+C12</f>
        <v>0</v>
      </c>
      <c r="E22" s="170">
        <f t="shared" si="0"/>
        <v>0</v>
      </c>
      <c r="H22" s="20"/>
    </row>
    <row r="23" spans="1:11" hidden="1" x14ac:dyDescent="0.2">
      <c r="A23" s="87">
        <v>35</v>
      </c>
      <c r="B23" s="61" t="s">
        <v>30</v>
      </c>
      <c r="C23" s="154">
        <f>+D11*2</f>
        <v>0</v>
      </c>
      <c r="D23" s="155">
        <f>+C13</f>
        <v>0</v>
      </c>
      <c r="E23" s="170">
        <f t="shared" si="0"/>
        <v>0</v>
      </c>
    </row>
    <row r="24" spans="1:11" x14ac:dyDescent="0.2">
      <c r="A24" s="87">
        <v>31</v>
      </c>
      <c r="B24" s="61" t="s">
        <v>29</v>
      </c>
      <c r="C24" s="154">
        <f>+D12*2</f>
        <v>0</v>
      </c>
      <c r="D24" s="155">
        <f>+D12</f>
        <v>0</v>
      </c>
      <c r="E24" s="170">
        <f t="shared" si="0"/>
        <v>0</v>
      </c>
    </row>
    <row r="25" spans="1:11" x14ac:dyDescent="0.2">
      <c r="A25" s="87">
        <v>35</v>
      </c>
      <c r="B25" s="61" t="s">
        <v>30</v>
      </c>
      <c r="C25" s="154">
        <f>+D13*2</f>
        <v>0</v>
      </c>
      <c r="D25" s="155">
        <f>+D13</f>
        <v>0</v>
      </c>
      <c r="E25" s="170">
        <f t="shared" si="0"/>
        <v>0</v>
      </c>
    </row>
    <row r="26" spans="1:11" x14ac:dyDescent="0.2">
      <c r="A26" s="87">
        <v>48</v>
      </c>
      <c r="B26" s="61" t="s">
        <v>38</v>
      </c>
      <c r="C26" s="154">
        <f>+D14*2</f>
        <v>0</v>
      </c>
      <c r="D26" s="155">
        <f>+D14</f>
        <v>0</v>
      </c>
      <c r="E26" s="170">
        <f t="shared" si="0"/>
        <v>0</v>
      </c>
    </row>
    <row r="27" spans="1:11" hidden="1" x14ac:dyDescent="0.2">
      <c r="A27" s="87">
        <v>51</v>
      </c>
      <c r="B27" s="61" t="s">
        <v>42</v>
      </c>
      <c r="C27" s="154">
        <f>+D13*2</f>
        <v>0</v>
      </c>
      <c r="D27" s="155">
        <f>+C15</f>
        <v>0</v>
      </c>
      <c r="E27" s="170">
        <f t="shared" si="0"/>
        <v>0</v>
      </c>
    </row>
    <row r="28" spans="1:11" x14ac:dyDescent="0.2">
      <c r="A28" s="87">
        <v>51</v>
      </c>
      <c r="B28" s="61" t="s">
        <v>42</v>
      </c>
      <c r="C28" s="154">
        <f>+D15*2</f>
        <v>0</v>
      </c>
      <c r="D28" s="155">
        <f>+D15</f>
        <v>0</v>
      </c>
      <c r="E28" s="170">
        <f t="shared" si="0"/>
        <v>0</v>
      </c>
    </row>
    <row r="29" spans="1:11" ht="13.5" thickBot="1" x14ac:dyDescent="0.25">
      <c r="A29" s="158">
        <v>56</v>
      </c>
      <c r="B29" s="159" t="s">
        <v>77</v>
      </c>
      <c r="C29" s="171">
        <f>+D16*2</f>
        <v>0</v>
      </c>
      <c r="D29" s="160">
        <f>+D16</f>
        <v>0</v>
      </c>
      <c r="E29" s="172">
        <f t="shared" si="0"/>
        <v>0</v>
      </c>
    </row>
    <row r="30" spans="1:11" ht="12.75" customHeight="1" thickBot="1" x14ac:dyDescent="0.25">
      <c r="H30" s="20"/>
    </row>
    <row r="31" spans="1:11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1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7">
    <mergeCell ref="E19:E20"/>
    <mergeCell ref="B31:D31"/>
    <mergeCell ref="B32:D32"/>
    <mergeCell ref="C36:D36"/>
    <mergeCell ref="C37:D37"/>
    <mergeCell ref="C19:C20"/>
    <mergeCell ref="D19:D20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7" zoomScaleNormal="100" workbookViewId="0">
      <selection activeCell="H10" sqref="H1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>
        <v>287939.09999999998</v>
      </c>
      <c r="D8" s="182">
        <v>0.02</v>
      </c>
      <c r="E8" s="182">
        <v>-56148.12</v>
      </c>
      <c r="F8" s="183">
        <f t="shared" ref="F8:F15" si="0">+C8+D8+E8</f>
        <v>231791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147">
        <v>29</v>
      </c>
      <c r="B10" s="101" t="s">
        <v>17</v>
      </c>
      <c r="C10" s="185"/>
      <c r="D10" s="185"/>
      <c r="E10" s="180"/>
      <c r="F10" s="180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87">
        <v>31</v>
      </c>
      <c r="B11" s="61" t="s">
        <v>29</v>
      </c>
      <c r="C11" s="178"/>
      <c r="D11" s="178"/>
      <c r="E11" s="178"/>
      <c r="F11" s="17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87">
        <v>35</v>
      </c>
      <c r="B12" s="61" t="s">
        <v>30</v>
      </c>
      <c r="C12" s="178"/>
      <c r="D12" s="178"/>
      <c r="E12" s="178"/>
      <c r="F12" s="179">
        <f t="shared" si="0"/>
        <v>0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87">
        <v>50</v>
      </c>
      <c r="B13" s="61" t="s">
        <v>85</v>
      </c>
      <c r="C13" s="178"/>
      <c r="D13" s="178"/>
      <c r="E13" s="178"/>
      <c r="F13" s="17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87">
        <v>51</v>
      </c>
      <c r="B14" s="61" t="s">
        <v>42</v>
      </c>
      <c r="C14" s="178"/>
      <c r="D14" s="178"/>
      <c r="E14" s="178"/>
      <c r="F14" s="17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87"/>
      <c r="B15" s="61"/>
      <c r="C15" s="178"/>
      <c r="D15" s="178"/>
      <c r="E15" s="178"/>
      <c r="F15" s="17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287939.09999999998</v>
      </c>
      <c r="D16" s="151">
        <f>SUM(D8:D15)</f>
        <v>0.02</v>
      </c>
      <c r="E16" s="151">
        <f>SUM(E8:E15)</f>
        <v>-56148.12</v>
      </c>
      <c r="F16" s="151">
        <f>SUM(F8:F15)</f>
        <v>231791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48" t="s">
        <v>12</v>
      </c>
      <c r="G19" s="70"/>
      <c r="I19" s="20"/>
      <c r="J19" s="20"/>
    </row>
    <row r="20" spans="1:12" x14ac:dyDescent="0.2">
      <c r="A20" s="148">
        <v>29</v>
      </c>
      <c r="B20" s="153" t="s">
        <v>3</v>
      </c>
      <c r="C20" s="156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87">
        <v>31</v>
      </c>
      <c r="B21" s="61" t="s">
        <v>29</v>
      </c>
      <c r="C21" s="156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87">
        <v>35</v>
      </c>
      <c r="B22" s="61" t="s">
        <v>30</v>
      </c>
      <c r="C22" s="156">
        <f t="shared" si="1"/>
        <v>0</v>
      </c>
      <c r="D22" s="155">
        <f t="shared" si="2"/>
        <v>0</v>
      </c>
      <c r="E22" s="157">
        <f t="shared" si="3"/>
        <v>0</v>
      </c>
      <c r="J22" s="30"/>
    </row>
    <row r="23" spans="1:12" ht="15" customHeight="1" x14ac:dyDescent="0.2">
      <c r="A23" s="87">
        <v>48</v>
      </c>
      <c r="B23" s="61" t="s">
        <v>38</v>
      </c>
      <c r="C23" s="156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87">
        <v>51</v>
      </c>
      <c r="B24" s="61" t="s">
        <v>42</v>
      </c>
      <c r="C24" s="156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158"/>
      <c r="B25" s="159"/>
      <c r="C25" s="156">
        <f t="shared" si="1"/>
        <v>0</v>
      </c>
      <c r="D25" s="155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0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10" zoomScaleNormal="100" workbookViewId="0">
      <selection activeCell="F20" sqref="F2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/>
      <c r="D8" s="182"/>
      <c r="E8" s="182"/>
      <c r="F8" s="183">
        <f t="shared" ref="F8:F15" si="0">+C8+D8+E8</f>
        <v>0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210">
        <v>29</v>
      </c>
      <c r="B10" s="211" t="s">
        <v>17</v>
      </c>
      <c r="C10" s="212"/>
      <c r="D10" s="212"/>
      <c r="E10" s="212"/>
      <c r="F10" s="212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206">
        <v>31</v>
      </c>
      <c r="B11" s="207" t="s">
        <v>29</v>
      </c>
      <c r="C11" s="208"/>
      <c r="D11" s="208"/>
      <c r="E11" s="208"/>
      <c r="F11" s="20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206">
        <v>35</v>
      </c>
      <c r="B12" s="207" t="s">
        <v>30</v>
      </c>
      <c r="C12" s="208">
        <v>12208.5</v>
      </c>
      <c r="D12" s="208">
        <v>0.42</v>
      </c>
      <c r="E12" s="208">
        <v>-2746.92</v>
      </c>
      <c r="F12" s="209">
        <f t="shared" si="0"/>
        <v>9462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206">
        <v>50</v>
      </c>
      <c r="B13" s="207" t="s">
        <v>85</v>
      </c>
      <c r="C13" s="208"/>
      <c r="D13" s="208"/>
      <c r="E13" s="208"/>
      <c r="F13" s="20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206">
        <v>51</v>
      </c>
      <c r="B14" s="207" t="s">
        <v>42</v>
      </c>
      <c r="C14" s="208"/>
      <c r="D14" s="208"/>
      <c r="E14" s="208"/>
      <c r="F14" s="20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206"/>
      <c r="B15" s="207"/>
      <c r="C15" s="208"/>
      <c r="D15" s="208"/>
      <c r="E15" s="208"/>
      <c r="F15" s="20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12208.5</v>
      </c>
      <c r="D16" s="151">
        <f>SUM(D8:D15)</f>
        <v>0.42</v>
      </c>
      <c r="E16" s="151">
        <f>SUM(E8:E15)</f>
        <v>-2746.92</v>
      </c>
      <c r="F16" s="151">
        <f>SUM(F8:F15)</f>
        <v>9462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216" t="s">
        <v>12</v>
      </c>
      <c r="G19" s="70"/>
      <c r="I19" s="20"/>
      <c r="J19" s="20"/>
    </row>
    <row r="20" spans="1:12" x14ac:dyDescent="0.2">
      <c r="A20" s="210">
        <v>29</v>
      </c>
      <c r="B20" s="211" t="s">
        <v>3</v>
      </c>
      <c r="C20" s="215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206">
        <v>31</v>
      </c>
      <c r="B21" s="207" t="s">
        <v>29</v>
      </c>
      <c r="C21" s="215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206">
        <v>35</v>
      </c>
      <c r="B22" s="207" t="s">
        <v>30</v>
      </c>
      <c r="C22" s="215">
        <f t="shared" si="1"/>
        <v>24417.84</v>
      </c>
      <c r="D22" s="155">
        <f t="shared" si="2"/>
        <v>12208.92</v>
      </c>
      <c r="E22" s="157">
        <f t="shared" si="3"/>
        <v>12208.92</v>
      </c>
      <c r="J22" s="30"/>
    </row>
    <row r="23" spans="1:12" ht="15" customHeight="1" x14ac:dyDescent="0.2">
      <c r="A23" s="206">
        <v>48</v>
      </c>
      <c r="B23" s="207" t="s">
        <v>38</v>
      </c>
      <c r="C23" s="215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206">
        <v>51</v>
      </c>
      <c r="B24" s="207" t="s">
        <v>42</v>
      </c>
      <c r="C24" s="215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213"/>
      <c r="B25" s="214"/>
      <c r="C25" s="217">
        <f t="shared" si="1"/>
        <v>0</v>
      </c>
      <c r="D25" s="160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12208.92</v>
      </c>
    </row>
    <row r="27" spans="1:12" ht="13.5" thickBot="1" x14ac:dyDescent="0.25">
      <c r="A27" s="26">
        <v>1</v>
      </c>
      <c r="B27" s="245" t="s">
        <v>15</v>
      </c>
      <c r="C27" s="246"/>
      <c r="D27" s="247"/>
      <c r="E27" s="22"/>
      <c r="F27" s="23"/>
      <c r="G27" s="12"/>
    </row>
    <row r="28" spans="1:12" ht="13.5" thickBot="1" x14ac:dyDescent="0.25">
      <c r="A28" s="26">
        <v>2</v>
      </c>
      <c r="B28" s="240" t="s">
        <v>16</v>
      </c>
      <c r="C28" s="241"/>
      <c r="D28" s="242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51"/>
  <sheetViews>
    <sheetView showGridLines="0" showZeros="0" topLeftCell="A6" zoomScaleNormal="100" workbookViewId="0">
      <selection activeCell="B21" sqref="B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7" style="1" customWidth="1"/>
    <col min="8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147">
        <v>5</v>
      </c>
      <c r="B8" s="37" t="s">
        <v>6</v>
      </c>
      <c r="C8" s="105"/>
      <c r="D8" s="105"/>
      <c r="E8" s="116"/>
      <c r="F8" s="162">
        <f>+C8+D8-E8</f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86">
        <v>7</v>
      </c>
      <c r="B9" s="19" t="s">
        <v>27</v>
      </c>
      <c r="C9" s="107"/>
      <c r="D9" s="107"/>
      <c r="E9" s="186"/>
      <c r="F9" s="162">
        <f t="shared" ref="F9:F16" si="0">+C9+D9-E9</f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8">
        <v>11</v>
      </c>
      <c r="B10" s="2" t="s">
        <v>28</v>
      </c>
      <c r="C10" s="107"/>
      <c r="D10" s="108"/>
      <c r="E10" s="186"/>
      <c r="F10" s="162">
        <f t="shared" si="0"/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47">
        <v>29</v>
      </c>
      <c r="B11" s="37" t="s">
        <v>17</v>
      </c>
      <c r="C11" s="105"/>
      <c r="D11" s="105"/>
      <c r="E11" s="116"/>
      <c r="F11" s="162">
        <f t="shared" si="0"/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31</v>
      </c>
      <c r="B12" s="110" t="s">
        <v>29</v>
      </c>
      <c r="C12" s="119"/>
      <c r="D12" s="110"/>
      <c r="E12" s="110"/>
      <c r="F12" s="162">
        <f t="shared" si="0"/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18">
        <v>35</v>
      </c>
      <c r="B13" s="110" t="s">
        <v>30</v>
      </c>
      <c r="C13" s="119"/>
      <c r="D13" s="110"/>
      <c r="E13" s="110"/>
      <c r="F13" s="162">
        <f t="shared" si="0"/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47">
        <v>50</v>
      </c>
      <c r="B14" s="37" t="s">
        <v>39</v>
      </c>
      <c r="C14" s="105"/>
      <c r="D14" s="105"/>
      <c r="E14" s="116"/>
      <c r="F14" s="162">
        <f t="shared" si="0"/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x14ac:dyDescent="0.2">
      <c r="A15" s="118">
        <v>51</v>
      </c>
      <c r="B15" s="110" t="s">
        <v>42</v>
      </c>
      <c r="C15" s="119"/>
      <c r="D15" s="110"/>
      <c r="E15" s="110"/>
      <c r="F15" s="162">
        <f t="shared" si="0"/>
        <v>0</v>
      </c>
      <c r="G15" t="s">
        <v>82</v>
      </c>
      <c r="H15" s="131">
        <f>+'[1]1º SAC'!$X$13</f>
        <v>8897.9594732500009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175">
        <v>55</v>
      </c>
      <c r="B16" s="173" t="s">
        <v>77</v>
      </c>
      <c r="C16" s="187"/>
      <c r="D16" s="174"/>
      <c r="E16" s="135"/>
      <c r="F16" s="162">
        <f t="shared" si="0"/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12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SUM(E8:E15)</f>
        <v>0</v>
      </c>
      <c r="F17" s="10">
        <f>SUM(F8:F16)</f>
        <v>0</v>
      </c>
      <c r="H17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L19" s="20"/>
    </row>
    <row r="20" spans="1:12" ht="13.5" thickBot="1" x14ac:dyDescent="0.25">
      <c r="C20" s="152">
        <v>1</v>
      </c>
      <c r="D20" s="152">
        <v>2</v>
      </c>
      <c r="E20" s="48" t="s">
        <v>12</v>
      </c>
      <c r="G20" s="70"/>
      <c r="I20" s="20"/>
    </row>
    <row r="21" spans="1:12" ht="13.5" thickBot="1" x14ac:dyDescent="0.25">
      <c r="A21" s="29">
        <v>29</v>
      </c>
      <c r="B21" s="52" t="s">
        <v>3</v>
      </c>
      <c r="C21" s="28">
        <f>(+C11+D11)*2</f>
        <v>0</v>
      </c>
      <c r="D21" s="27">
        <f>+D11+C11</f>
        <v>0</v>
      </c>
      <c r="E21" s="170">
        <f t="shared" ref="E21:E29" si="1">+C21-D21</f>
        <v>0</v>
      </c>
      <c r="G21" s="59"/>
      <c r="I21" s="20"/>
    </row>
    <row r="22" spans="1:12" ht="13.5" hidden="1" thickBot="1" x14ac:dyDescent="0.25">
      <c r="A22" s="87">
        <v>31</v>
      </c>
      <c r="B22" s="106" t="s">
        <v>29</v>
      </c>
      <c r="C22" s="28">
        <f>(+C10+D10)*2</f>
        <v>0</v>
      </c>
      <c r="D22" s="27">
        <f>+C12</f>
        <v>0</v>
      </c>
      <c r="E22" s="170">
        <f t="shared" si="1"/>
        <v>0</v>
      </c>
      <c r="H22" s="20"/>
    </row>
    <row r="23" spans="1:12" ht="13.5" hidden="1" thickBot="1" x14ac:dyDescent="0.25">
      <c r="A23" s="87">
        <v>35</v>
      </c>
      <c r="B23" s="106" t="s">
        <v>30</v>
      </c>
      <c r="C23" s="28">
        <f>(+C11+D11)*2</f>
        <v>0</v>
      </c>
      <c r="D23" s="27">
        <f>+C13</f>
        <v>0</v>
      </c>
      <c r="E23" s="170">
        <f t="shared" si="1"/>
        <v>0</v>
      </c>
    </row>
    <row r="24" spans="1:12" ht="13.5" thickBot="1" x14ac:dyDescent="0.25">
      <c r="A24" s="87">
        <v>31</v>
      </c>
      <c r="B24" s="106" t="s">
        <v>29</v>
      </c>
      <c r="C24" s="28">
        <f>+(C12+D12)*2</f>
        <v>0</v>
      </c>
      <c r="D24" s="27">
        <f>+C12+D12</f>
        <v>0</v>
      </c>
      <c r="E24" s="170">
        <f t="shared" si="1"/>
        <v>0</v>
      </c>
    </row>
    <row r="25" spans="1:12" ht="13.5" thickBot="1" x14ac:dyDescent="0.25">
      <c r="A25" s="87">
        <v>35</v>
      </c>
      <c r="B25" s="106" t="s">
        <v>30</v>
      </c>
      <c r="C25" s="28">
        <f>+(C13+D13)*2</f>
        <v>0</v>
      </c>
      <c r="D25" s="27">
        <f>+C13+D13</f>
        <v>0</v>
      </c>
      <c r="E25" s="170">
        <f t="shared" si="1"/>
        <v>0</v>
      </c>
    </row>
    <row r="26" spans="1:12" ht="13.5" thickBot="1" x14ac:dyDescent="0.25">
      <c r="A26" s="87">
        <v>48</v>
      </c>
      <c r="B26" s="106" t="s">
        <v>38</v>
      </c>
      <c r="C26" s="28">
        <f>+(C14+D14)*2</f>
        <v>0</v>
      </c>
      <c r="D26" s="27">
        <f>+C14+D14</f>
        <v>0</v>
      </c>
      <c r="E26" s="170">
        <f t="shared" si="1"/>
        <v>0</v>
      </c>
    </row>
    <row r="27" spans="1:12" ht="13.5" thickBot="1" x14ac:dyDescent="0.25">
      <c r="A27" s="87">
        <v>51</v>
      </c>
      <c r="B27" s="106" t="s">
        <v>42</v>
      </c>
      <c r="C27" s="28">
        <f>+(C15+D15)*2</f>
        <v>0</v>
      </c>
      <c r="D27" s="27">
        <f>+C15+D15</f>
        <v>0</v>
      </c>
      <c r="E27" s="170">
        <f t="shared" si="1"/>
        <v>0</v>
      </c>
    </row>
    <row r="28" spans="1:12" ht="13.5" hidden="1" thickBot="1" x14ac:dyDescent="0.25">
      <c r="A28" s="87">
        <v>51</v>
      </c>
      <c r="B28" s="106" t="s">
        <v>42</v>
      </c>
      <c r="C28" s="28">
        <f>+C16+D16</f>
        <v>0</v>
      </c>
      <c r="D28" s="27">
        <f>+C16+D16</f>
        <v>0</v>
      </c>
      <c r="E28" s="170">
        <f t="shared" si="1"/>
        <v>0</v>
      </c>
    </row>
    <row r="29" spans="1:12" ht="13.5" thickBot="1" x14ac:dyDescent="0.25">
      <c r="A29" s="177">
        <v>56</v>
      </c>
      <c r="B29" s="159" t="s">
        <v>77</v>
      </c>
      <c r="C29" s="28">
        <f>+(C16+D16)*2</f>
        <v>0</v>
      </c>
      <c r="D29" s="27">
        <f>+C16+D16</f>
        <v>0</v>
      </c>
      <c r="E29" s="172">
        <f t="shared" si="1"/>
        <v>0</v>
      </c>
    </row>
    <row r="30" spans="1:12" ht="12.75" customHeight="1" thickBot="1" x14ac:dyDescent="0.25">
      <c r="H30" s="20"/>
    </row>
    <row r="31" spans="1:12" ht="13.5" thickBot="1" x14ac:dyDescent="0.25">
      <c r="A31" s="26">
        <v>1</v>
      </c>
      <c r="B31" s="245" t="s">
        <v>15</v>
      </c>
      <c r="C31" s="246"/>
      <c r="D31" s="247"/>
      <c r="E31" s="22"/>
      <c r="F31" s="23"/>
      <c r="G31" s="12"/>
    </row>
    <row r="32" spans="1:12" ht="13.5" thickBot="1" x14ac:dyDescent="0.25">
      <c r="A32" s="26">
        <v>2</v>
      </c>
      <c r="B32" s="240" t="s">
        <v>16</v>
      </c>
      <c r="C32" s="241"/>
      <c r="D32" s="242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3" t="s">
        <v>14</v>
      </c>
      <c r="D36" s="244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3" t="s">
        <v>14</v>
      </c>
      <c r="D37" s="244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4">
    <mergeCell ref="B31:D31"/>
    <mergeCell ref="B32:D32"/>
    <mergeCell ref="C36:D36"/>
    <mergeCell ref="C37:D37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4"/>
  <sheetViews>
    <sheetView showGridLines="0" showZeros="0" topLeftCell="A4" zoomScaleNormal="100" workbookViewId="0">
      <selection activeCell="C9" sqref="C9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" style="1" customWidth="1"/>
    <col min="4" max="4" width="14" style="1" customWidth="1"/>
    <col min="5" max="5" width="20.85546875" style="1" customWidth="1"/>
    <col min="6" max="6" width="14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41</v>
      </c>
      <c r="B5" s="7"/>
      <c r="C5" s="7" t="s">
        <v>54</v>
      </c>
      <c r="E5" s="40" t="e">
        <f>#REF!</f>
        <v>#REF!</v>
      </c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</row>
    <row r="8" spans="1:13" ht="18" customHeight="1" x14ac:dyDescent="0.2">
      <c r="A8" s="36">
        <v>5</v>
      </c>
      <c r="B8" s="37" t="s">
        <v>6</v>
      </c>
      <c r="C8" s="97"/>
      <c r="D8" s="98"/>
      <c r="E8" s="98"/>
      <c r="F8" s="98"/>
    </row>
    <row r="9" spans="1:13" ht="18" customHeight="1" x14ac:dyDescent="0.2">
      <c r="A9" s="18">
        <v>7</v>
      </c>
      <c r="B9" s="19" t="s">
        <v>27</v>
      </c>
      <c r="C9" s="99"/>
      <c r="D9" s="96"/>
      <c r="E9" s="96"/>
      <c r="F9" s="3"/>
      <c r="G9" s="53">
        <v>0</v>
      </c>
      <c r="H9" s="1">
        <v>0</v>
      </c>
    </row>
    <row r="10" spans="1:13" ht="18" customHeight="1" x14ac:dyDescent="0.2">
      <c r="A10" s="15">
        <v>11</v>
      </c>
      <c r="B10" s="2" t="s">
        <v>28</v>
      </c>
      <c r="C10" s="96"/>
      <c r="D10" s="100"/>
      <c r="E10" s="100"/>
      <c r="F10" s="3"/>
      <c r="G10" s="53"/>
      <c r="H10" s="54"/>
      <c r="J10" s="59"/>
      <c r="K10" s="55"/>
      <c r="L10" s="53"/>
      <c r="M10" s="53"/>
    </row>
    <row r="11" spans="1:13" ht="18" customHeight="1" x14ac:dyDescent="0.2">
      <c r="A11" s="36">
        <v>29</v>
      </c>
      <c r="B11" s="101" t="s">
        <v>17</v>
      </c>
      <c r="C11" s="102"/>
      <c r="D11" s="102"/>
      <c r="E11" s="98"/>
      <c r="F11" s="98"/>
      <c r="G11" s="53"/>
      <c r="H11" s="56"/>
      <c r="J11" s="53"/>
      <c r="K11" s="57"/>
      <c r="L11" s="53"/>
      <c r="M11" s="53"/>
    </row>
    <row r="12" spans="1:13" ht="18" customHeight="1" x14ac:dyDescent="0.2">
      <c r="A12" s="42">
        <v>31</v>
      </c>
      <c r="B12" s="43" t="s">
        <v>29</v>
      </c>
      <c r="C12" s="99"/>
      <c r="D12" s="100"/>
      <c r="E12" s="100"/>
      <c r="F12" s="3"/>
      <c r="G12" s="53">
        <v>0</v>
      </c>
      <c r="H12" s="58">
        <v>0</v>
      </c>
      <c r="J12" s="54"/>
      <c r="K12" s="53"/>
      <c r="L12" s="53"/>
      <c r="M12" s="53"/>
    </row>
    <row r="13" spans="1:13" ht="18" customHeight="1" x14ac:dyDescent="0.2">
      <c r="A13" s="42">
        <v>35</v>
      </c>
      <c r="B13" s="43" t="s">
        <v>30</v>
      </c>
      <c r="C13" s="100"/>
      <c r="D13" s="100"/>
      <c r="E13" s="100"/>
      <c r="F13" s="3"/>
      <c r="G13" s="59">
        <v>0</v>
      </c>
      <c r="H13" s="53">
        <v>0</v>
      </c>
      <c r="J13" s="38"/>
      <c r="K13" s="38"/>
      <c r="L13" s="38"/>
    </row>
    <row r="14" spans="1:13" ht="18" customHeight="1" x14ac:dyDescent="0.2">
      <c r="A14" s="42">
        <v>50</v>
      </c>
      <c r="B14" s="43" t="s">
        <v>39</v>
      </c>
      <c r="C14" s="100"/>
      <c r="D14" s="100"/>
      <c r="E14" s="100"/>
      <c r="F14" s="3">
        <f>+C14+D14-E14</f>
        <v>0</v>
      </c>
      <c r="G14" s="59">
        <v>0</v>
      </c>
      <c r="H14" s="53">
        <v>0</v>
      </c>
      <c r="J14" s="38"/>
      <c r="K14" s="38"/>
      <c r="L14" s="38"/>
    </row>
    <row r="15" spans="1:13" ht="18" customHeight="1" x14ac:dyDescent="0.2">
      <c r="A15" s="42">
        <v>51</v>
      </c>
      <c r="B15" s="43" t="s">
        <v>42</v>
      </c>
      <c r="C15" s="100"/>
      <c r="D15" s="100"/>
      <c r="E15" s="100"/>
      <c r="F15" s="3"/>
      <c r="G15" s="59">
        <v>0</v>
      </c>
      <c r="H15" s="53">
        <v>0</v>
      </c>
      <c r="J15" s="38"/>
      <c r="K15" s="38"/>
      <c r="L15" s="38"/>
    </row>
    <row r="16" spans="1:13" ht="18" customHeight="1" x14ac:dyDescent="0.2">
      <c r="A16" s="42">
        <v>54</v>
      </c>
      <c r="B16" s="43" t="s">
        <v>77</v>
      </c>
      <c r="C16" s="100"/>
      <c r="D16" s="100"/>
      <c r="E16" s="100"/>
      <c r="F16" s="3"/>
      <c r="G16" s="59"/>
      <c r="H16" s="53"/>
      <c r="J16" s="38"/>
      <c r="K16" s="38"/>
      <c r="L16" s="38"/>
    </row>
    <row r="17" spans="1:12" ht="18" customHeight="1" thickBot="1" x14ac:dyDescent="0.25">
      <c r="A17" s="66"/>
      <c r="B17" s="66" t="s">
        <v>24</v>
      </c>
      <c r="C17" s="67">
        <f>SUM(C8:C15)</f>
        <v>0</v>
      </c>
      <c r="D17" s="67">
        <f>SUM(D8:D15)</f>
        <v>0</v>
      </c>
      <c r="E17" s="67">
        <f>SUM(E8:E15)</f>
        <v>0</v>
      </c>
      <c r="F17" s="67">
        <f>SUM(F8:F15)</f>
        <v>0</v>
      </c>
      <c r="G17" s="20"/>
      <c r="H17" s="20"/>
      <c r="I17" s="20"/>
      <c r="J17" s="38"/>
      <c r="K17" s="38"/>
      <c r="L17" s="38"/>
    </row>
    <row r="18" spans="1:12" ht="18" customHeight="1" x14ac:dyDescent="0.2">
      <c r="C18" s="20"/>
      <c r="F18" s="20"/>
      <c r="G18" s="20"/>
      <c r="H18" s="20"/>
      <c r="I18" s="20"/>
      <c r="J18" s="38"/>
      <c r="K18" s="38"/>
      <c r="L18" s="38"/>
    </row>
    <row r="19" spans="1:12" ht="13.5" thickBot="1" x14ac:dyDescent="0.25">
      <c r="E19" s="20"/>
    </row>
    <row r="20" spans="1:12" ht="13.5" thickBot="1" x14ac:dyDescent="0.25">
      <c r="C20" s="25">
        <v>1</v>
      </c>
      <c r="D20" s="25">
        <v>2</v>
      </c>
      <c r="E20" s="31"/>
      <c r="F20" s="48" t="s">
        <v>12</v>
      </c>
      <c r="G20" s="70"/>
      <c r="I20" s="20"/>
      <c r="J20" s="20"/>
    </row>
    <row r="21" spans="1:12" ht="13.5" thickBot="1" x14ac:dyDescent="0.25">
      <c r="A21" s="29">
        <v>29</v>
      </c>
      <c r="B21" s="52" t="s">
        <v>3</v>
      </c>
      <c r="C21" s="92">
        <f>+C11*2</f>
        <v>0</v>
      </c>
      <c r="D21" s="93">
        <f>+C11</f>
        <v>0</v>
      </c>
      <c r="E21" s="51"/>
      <c r="F21" s="47">
        <f>+C21-D21</f>
        <v>0</v>
      </c>
      <c r="G21" s="20"/>
      <c r="H21" s="20"/>
    </row>
    <row r="22" spans="1:12" ht="13.5" thickBot="1" x14ac:dyDescent="0.25">
      <c r="A22" s="42">
        <v>31</v>
      </c>
      <c r="B22" s="43" t="s">
        <v>29</v>
      </c>
      <c r="C22" s="92"/>
      <c r="D22" s="93"/>
      <c r="E22" s="51"/>
      <c r="F22" s="47"/>
      <c r="G22" s="20"/>
      <c r="H22" s="20"/>
    </row>
    <row r="23" spans="1:12" ht="13.5" thickBot="1" x14ac:dyDescent="0.25">
      <c r="A23" s="42">
        <v>35</v>
      </c>
      <c r="B23" s="43" t="s">
        <v>30</v>
      </c>
      <c r="C23" s="92"/>
      <c r="D23" s="93"/>
      <c r="E23" s="51"/>
      <c r="F23" s="47"/>
      <c r="G23" s="20"/>
      <c r="H23" s="20"/>
    </row>
    <row r="24" spans="1:12" ht="13.5" thickBot="1" x14ac:dyDescent="0.25">
      <c r="A24" s="42">
        <v>50</v>
      </c>
      <c r="B24" s="43" t="s">
        <v>39</v>
      </c>
      <c r="C24" s="28">
        <f>+C14*2</f>
        <v>0</v>
      </c>
      <c r="D24" s="27">
        <f>C14</f>
        <v>0</v>
      </c>
      <c r="F24" s="47">
        <f>+(C24-D24)</f>
        <v>0</v>
      </c>
      <c r="H24" s="20"/>
    </row>
    <row r="25" spans="1:12" ht="13.5" thickBot="1" x14ac:dyDescent="0.25">
      <c r="A25" s="42">
        <v>51</v>
      </c>
      <c r="B25" s="43" t="s">
        <v>42</v>
      </c>
      <c r="C25" s="28" t="e">
        <f>#REF!*2</f>
        <v>#REF!</v>
      </c>
      <c r="D25" s="27" t="e">
        <f>+#REF!</f>
        <v>#REF!</v>
      </c>
      <c r="F25" s="47" t="e">
        <f>+C25-D25</f>
        <v>#REF!</v>
      </c>
    </row>
    <row r="26" spans="1:12" ht="12.75" customHeight="1" thickBot="1" x14ac:dyDescent="0.25">
      <c r="A26" s="138">
        <v>54</v>
      </c>
      <c r="B26" s="139" t="s">
        <v>77</v>
      </c>
      <c r="C26" s="28">
        <f>C17*2</f>
        <v>0</v>
      </c>
      <c r="D26" s="27">
        <f>+C17</f>
        <v>0</v>
      </c>
      <c r="F26" s="47"/>
      <c r="H26" s="20"/>
    </row>
    <row r="27" spans="1:12" ht="12.75" customHeight="1" x14ac:dyDescent="0.2">
      <c r="A27" s="64"/>
      <c r="B27" s="30"/>
      <c r="C27" s="137"/>
      <c r="D27" s="137"/>
      <c r="H27" s="20"/>
    </row>
    <row r="28" spans="1:12" ht="13.5" thickBot="1" x14ac:dyDescent="0.25">
      <c r="B28" s="30"/>
      <c r="C28" s="136"/>
      <c r="D28" s="136"/>
      <c r="E28" s="22"/>
      <c r="F28" s="23"/>
      <c r="G28" s="12"/>
    </row>
    <row r="29" spans="1:12" ht="13.5" thickBot="1" x14ac:dyDescent="0.25">
      <c r="A29" s="140">
        <v>1</v>
      </c>
      <c r="B29" s="141" t="s">
        <v>15</v>
      </c>
      <c r="C29" s="136"/>
      <c r="D29" s="136"/>
      <c r="E29" s="12"/>
      <c r="F29" s="12"/>
      <c r="G29" s="12"/>
    </row>
    <row r="30" spans="1:12" ht="13.5" thickBot="1" x14ac:dyDescent="0.25">
      <c r="A30" s="78">
        <v>2</v>
      </c>
      <c r="B30" s="142" t="s">
        <v>16</v>
      </c>
    </row>
    <row r="31" spans="1:12" x14ac:dyDescent="0.2">
      <c r="B31" s="13" t="s">
        <v>5</v>
      </c>
    </row>
    <row r="32" spans="1:12" ht="12.75" customHeight="1" thickBot="1" x14ac:dyDescent="0.25">
      <c r="B32" s="13" t="s">
        <v>4</v>
      </c>
    </row>
    <row r="33" spans="1:6" ht="13.5" thickBot="1" x14ac:dyDescent="0.25">
      <c r="A33" s="29">
        <v>5</v>
      </c>
      <c r="C33" s="243" t="s">
        <v>14</v>
      </c>
      <c r="D33" s="244"/>
      <c r="E33" s="32" t="e">
        <f>+#REF!+#REF!+D8</f>
        <v>#REF!</v>
      </c>
      <c r="F33" s="20"/>
    </row>
    <row r="34" spans="1:6" ht="13.5" thickBot="1" x14ac:dyDescent="0.25">
      <c r="A34" s="29">
        <v>29</v>
      </c>
      <c r="B34" s="24" t="s">
        <v>2</v>
      </c>
      <c r="C34" s="243" t="s">
        <v>14</v>
      </c>
      <c r="D34" s="244"/>
      <c r="E34" s="32" t="e">
        <f>+F21+#REF!+D11</f>
        <v>#REF!</v>
      </c>
      <c r="F34" s="20"/>
    </row>
    <row r="35" spans="1:6" ht="12.75" customHeight="1" thickBot="1" x14ac:dyDescent="0.25">
      <c r="B35" s="24" t="s">
        <v>3</v>
      </c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2" spans="1:6" ht="12.75" customHeight="1" x14ac:dyDescent="0.2">
      <c r="B42" s="1" t="s">
        <v>32</v>
      </c>
    </row>
    <row r="43" spans="1:6" ht="12.75" customHeight="1" x14ac:dyDescent="0.2">
      <c r="B43" s="1" t="s">
        <v>33</v>
      </c>
    </row>
    <row r="44" spans="1:6" ht="12.75" customHeight="1" x14ac:dyDescent="0.2">
      <c r="B44" s="1" t="s">
        <v>35</v>
      </c>
    </row>
  </sheetData>
  <mergeCells count="2">
    <mergeCell ref="C33:D33"/>
    <mergeCell ref="C34:D34"/>
  </mergeCells>
  <pageMargins left="0.57999999999999996" right="0" top="0.47244094488188981" bottom="0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5"/>
  <sheetViews>
    <sheetView showGridLines="0" showZeros="0" zoomScaleNormal="100" workbookViewId="0">
      <selection activeCell="B12" sqref="B12"/>
    </sheetView>
  </sheetViews>
  <sheetFormatPr baseColWidth="10" defaultRowHeight="12.75" customHeight="1" x14ac:dyDescent="0.2"/>
  <cols>
    <col min="1" max="1" width="11.42578125" style="1"/>
    <col min="2" max="2" width="34" style="1" customWidth="1"/>
    <col min="3" max="3" width="13.28515625" style="1" customWidth="1"/>
    <col min="4" max="4" width="11.42578125" style="1"/>
    <col min="5" max="5" width="11.28515625" style="1" customWidth="1"/>
    <col min="6" max="6" width="15.140625" style="1" customWidth="1"/>
    <col min="7" max="7" width="26.7109375" style="1" customWidth="1"/>
    <col min="8" max="16384" width="11.42578125" style="1"/>
  </cols>
  <sheetData>
    <row r="1" spans="1:7" ht="15.75" x14ac:dyDescent="0.2">
      <c r="A1" s="5" t="s">
        <v>0</v>
      </c>
    </row>
    <row r="2" spans="1:7" ht="9" customHeight="1" x14ac:dyDescent="0.2">
      <c r="A2" s="5"/>
    </row>
    <row r="3" spans="1:7" ht="15.75" x14ac:dyDescent="0.2">
      <c r="A3" s="5" t="s">
        <v>1</v>
      </c>
    </row>
    <row r="5" spans="1:7" x14ac:dyDescent="0.2">
      <c r="A5" s="34" t="s">
        <v>21</v>
      </c>
      <c r="B5" s="35"/>
      <c r="C5" s="35"/>
      <c r="D5" s="35"/>
      <c r="F5" s="16" t="e">
        <f>#REF!</f>
        <v>#REF!</v>
      </c>
    </row>
    <row r="7" spans="1:7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G7" s="4" t="s">
        <v>25</v>
      </c>
    </row>
    <row r="8" spans="1:7" ht="21.75" customHeight="1" x14ac:dyDescent="0.2">
      <c r="A8" s="88">
        <v>55</v>
      </c>
      <c r="B8" s="110" t="s">
        <v>77</v>
      </c>
      <c r="C8" s="3"/>
      <c r="D8" s="112">
        <v>17361</v>
      </c>
      <c r="E8" s="112"/>
      <c r="F8" s="111"/>
      <c r="G8" s="4"/>
    </row>
    <row r="9" spans="1:7" ht="18.75" customHeight="1" thickBot="1" x14ac:dyDescent="0.25">
      <c r="A9" s="88"/>
      <c r="B9" s="89"/>
      <c r="C9" s="3"/>
      <c r="D9" s="112"/>
      <c r="E9" s="112"/>
      <c r="F9" s="111">
        <f>+C9+D9+E9</f>
        <v>0</v>
      </c>
      <c r="G9" s="41"/>
    </row>
    <row r="10" spans="1:7" ht="18" customHeight="1" x14ac:dyDescent="0.2">
      <c r="A10" s="9"/>
      <c r="B10" s="9"/>
      <c r="C10" s="10">
        <f>SUM(C8:C9)</f>
        <v>0</v>
      </c>
      <c r="D10" s="10">
        <f>SUM(D8:D9)</f>
        <v>17361</v>
      </c>
      <c r="E10" s="10">
        <f>SUM(E8:E9)</f>
        <v>0</v>
      </c>
      <c r="F10" s="10">
        <f>SUM(F8:F9)</f>
        <v>0</v>
      </c>
    </row>
    <row r="13" spans="1:7" ht="12.75" customHeight="1" thickBot="1" x14ac:dyDescent="0.25"/>
    <row r="14" spans="1:7" ht="12.75" customHeight="1" thickBot="1" x14ac:dyDescent="0.25">
      <c r="C14" s="25">
        <v>1</v>
      </c>
      <c r="D14" s="25">
        <v>2</v>
      </c>
      <c r="E14" s="31"/>
      <c r="F14" s="33" t="s">
        <v>12</v>
      </c>
    </row>
    <row r="15" spans="1:7" ht="12.75" customHeight="1" thickBot="1" x14ac:dyDescent="0.25">
      <c r="A15" s="29">
        <v>55</v>
      </c>
      <c r="B15" s="110" t="s">
        <v>77</v>
      </c>
      <c r="C15" s="28">
        <f>+(C10+D10)*2</f>
        <v>34722</v>
      </c>
      <c r="D15" s="27">
        <f>+C10+D10</f>
        <v>17361</v>
      </c>
      <c r="F15" s="32">
        <f>+C15-D15</f>
        <v>17361</v>
      </c>
    </row>
  </sheetData>
  <pageMargins left="0.5" right="0.14000000000000001" top="0.98425196850393704" bottom="0.98425196850393704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mes</vt:lpstr>
      <vt:lpstr>AGUINALDOS</vt:lpstr>
      <vt:lpstr>SAC DICIEMBRE DIF SAC</vt:lpstr>
      <vt:lpstr>GRATIF EXTRAORDINARIA</vt:lpstr>
      <vt:lpstr>VACACIONES</vt:lpstr>
      <vt:lpstr>VACACIONES (2)</vt:lpstr>
      <vt:lpstr>SAC JUNIO PRESUPUESTO</vt:lpstr>
      <vt:lpstr>VAC</vt:lpstr>
      <vt:lpstr>LIQ. FINAL</vt:lpstr>
      <vt:lpstr>INCREMENTO SOLIDARIO</vt:lpstr>
      <vt:lpstr>SAC AJUSTE</vt:lpstr>
      <vt:lpstr>AJUSTE UOM</vt:lpstr>
      <vt:lpstr>DECRETO 332 1Q</vt:lpstr>
      <vt:lpstr>DECRETO 332 2 Q</vt:lpstr>
      <vt:lpstr>Hoja1</vt:lpstr>
      <vt:lpstr>Hoja2</vt:lpstr>
      <vt:lpstr>AGUINALDOS!Área_de_impresión</vt:lpstr>
      <vt:lpstr>'AJUSTE UOM'!Área_de_impresión</vt:lpstr>
      <vt:lpstr>'DECRETO 332 1Q'!Área_de_impresión</vt:lpstr>
      <vt:lpstr>'DECRETO 332 2 Q'!Área_de_impresión</vt:lpstr>
      <vt:lpstr>'GRATIF EXTRAORDINARIA'!Área_de_impresión</vt:lpstr>
      <vt:lpstr>'INCREMENTO SOLIDARIO'!Área_de_impresión</vt:lpstr>
      <vt:lpstr>'LIQ. FINAL'!Área_de_impresión</vt:lpstr>
      <vt:lpstr>mes!Área_de_impresión</vt:lpstr>
      <vt:lpstr>'SAC AJUSTE'!Área_de_impresión</vt:lpstr>
      <vt:lpstr>'SAC DICIEMBRE DIF SAC'!Área_de_impresión</vt:lpstr>
      <vt:lpstr>'SAC JUNIO PRESUPUESTO'!Área_de_impresión</vt:lpstr>
      <vt:lpstr>VAC!Área_de_impresión</vt:lpstr>
      <vt:lpstr>VACACIONES!Área_de_impresión</vt:lpstr>
      <vt:lpstr>'VACACIONES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2022-11-01T16:18:24Z</cp:lastPrinted>
  <dcterms:created xsi:type="dcterms:W3CDTF">2016-02-16T20:38:29Z</dcterms:created>
  <dcterms:modified xsi:type="dcterms:W3CDTF">2022-12-15T23:23:26Z</dcterms:modified>
</cp:coreProperties>
</file>