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300" windowWidth="14880" windowHeight="7815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438" i="2" l="1"/>
  <c r="G316" i="2"/>
  <c r="G50" i="2"/>
  <c r="G8" i="3" l="1"/>
  <c r="G9" i="3"/>
  <c r="G7" i="3"/>
  <c r="G6" i="3"/>
  <c r="G436" i="2" l="1"/>
  <c r="G314" i="2"/>
  <c r="G312" i="2" l="1"/>
  <c r="G434" i="2"/>
  <c r="G46" i="2"/>
  <c r="G306" i="2" l="1"/>
  <c r="G428" i="2"/>
  <c r="G40" i="2"/>
  <c r="G304" i="2" l="1"/>
  <c r="G426" i="2"/>
  <c r="G38" i="2"/>
  <c r="G302" i="2" l="1"/>
  <c r="G424" i="2"/>
  <c r="G36" i="2"/>
  <c r="G422" i="2" l="1"/>
  <c r="G300" i="2"/>
  <c r="G34" i="2"/>
  <c r="G298" i="2" l="1"/>
  <c r="G420" i="2"/>
  <c r="G32" i="2"/>
  <c r="G296" i="2" l="1"/>
  <c r="G418" i="2"/>
  <c r="G30" i="2"/>
  <c r="G294" i="2" l="1"/>
  <c r="G416" i="2"/>
  <c r="G28" i="2"/>
  <c r="G292" i="2" l="1"/>
  <c r="G414" i="2"/>
  <c r="G26" i="2"/>
  <c r="G24" i="2" l="1"/>
  <c r="G289" i="2" l="1"/>
  <c r="G23" i="2"/>
  <c r="I270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I4" i="3"/>
  <c r="H4" i="3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7" i="2"/>
  <c r="L9" i="2"/>
  <c r="L11" i="2"/>
  <c r="L13" i="2"/>
  <c r="L15" i="2"/>
  <c r="L17" i="2"/>
  <c r="L19" i="2"/>
  <c r="L21" i="2"/>
  <c r="L22" i="2"/>
  <c r="L25" i="2"/>
  <c r="L27" i="2"/>
  <c r="L29" i="2"/>
  <c r="L31" i="2"/>
  <c r="L33" i="2"/>
  <c r="L35" i="2"/>
  <c r="L37" i="2"/>
  <c r="L39" i="2"/>
  <c r="L41" i="2"/>
  <c r="L43" i="2"/>
  <c r="L45" i="2"/>
  <c r="L47" i="2"/>
  <c r="L49" i="2"/>
  <c r="L51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8" i="2"/>
  <c r="L250" i="2"/>
  <c r="L252" i="2"/>
  <c r="L254" i="2"/>
  <c r="L256" i="2"/>
  <c r="L258" i="2"/>
  <c r="L260" i="2"/>
  <c r="L261" i="2"/>
  <c r="L263" i="2"/>
  <c r="L265" i="2"/>
  <c r="L267" i="2"/>
  <c r="L269" i="2"/>
  <c r="L271" i="2"/>
  <c r="L273" i="2"/>
  <c r="L275" i="2"/>
  <c r="L277" i="2"/>
  <c r="L278" i="2"/>
  <c r="L281" i="2"/>
  <c r="L283" i="2"/>
  <c r="L285" i="2"/>
  <c r="L287" i="2"/>
  <c r="L288" i="2"/>
  <c r="L291" i="2"/>
  <c r="L293" i="2"/>
  <c r="L295" i="2"/>
  <c r="L297" i="2"/>
  <c r="L299" i="2"/>
  <c r="L301" i="2"/>
  <c r="L303" i="2"/>
  <c r="L305" i="2"/>
  <c r="L307" i="2"/>
  <c r="L309" i="2"/>
  <c r="L311" i="2"/>
  <c r="L313" i="2"/>
  <c r="L315" i="2"/>
  <c r="L317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3" i="2"/>
  <c r="L405" i="2"/>
  <c r="L407" i="2"/>
  <c r="L409" i="2"/>
  <c r="L411" i="2"/>
  <c r="L413" i="2"/>
  <c r="L415" i="2"/>
  <c r="L417" i="2"/>
  <c r="L419" i="2"/>
  <c r="L421" i="2"/>
  <c r="L423" i="2"/>
  <c r="L425" i="2"/>
  <c r="L427" i="2"/>
  <c r="L429" i="2"/>
  <c r="L431" i="2"/>
  <c r="L433" i="2"/>
  <c r="L435" i="2"/>
  <c r="L437" i="2"/>
  <c r="L439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4" i="2"/>
  <c r="L646" i="2"/>
  <c r="L648" i="2"/>
  <c r="L650" i="2"/>
  <c r="L652" i="2"/>
  <c r="L654" i="2"/>
  <c r="L656" i="2"/>
  <c r="L658" i="2"/>
  <c r="L659" i="2"/>
  <c r="L661" i="2"/>
  <c r="L662" i="2"/>
  <c r="L663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9" i="2"/>
  <c r="L681" i="2"/>
  <c r="L683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3" i="2"/>
  <c r="L925" i="2"/>
  <c r="L927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5" i="2"/>
  <c r="L1167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K1" i="2" l="1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G8" i="7" s="1"/>
  <c r="E28" i="7"/>
  <c r="F28" i="7" s="1"/>
  <c r="E27" i="7"/>
  <c r="F27" i="7" s="1"/>
  <c r="G27" i="7" s="1"/>
  <c r="E26" i="7"/>
  <c r="F26" i="7" s="1"/>
  <c r="G26" i="7" s="1"/>
  <c r="E25" i="7"/>
  <c r="F25" i="7" s="1"/>
  <c r="E24" i="7"/>
  <c r="F24" i="7" s="1"/>
  <c r="E23" i="7"/>
  <c r="F23" i="7" s="1"/>
  <c r="G23" i="7" s="1"/>
  <c r="E22" i="7"/>
  <c r="F22" i="7" s="1"/>
  <c r="G22" i="7" s="1"/>
  <c r="E21" i="7"/>
  <c r="F21" i="7" s="1"/>
  <c r="E20" i="7"/>
  <c r="F20" i="7" s="1"/>
  <c r="E19" i="7"/>
  <c r="F19" i="7" s="1"/>
  <c r="G19" i="7" s="1"/>
  <c r="E18" i="7"/>
  <c r="E17" i="7"/>
  <c r="F17" i="7" s="1"/>
  <c r="E16" i="7"/>
  <c r="E15" i="7"/>
  <c r="E14" i="7"/>
  <c r="E13" i="7"/>
  <c r="E12" i="7"/>
  <c r="E11" i="7"/>
  <c r="F11" i="7" s="1"/>
  <c r="E10" i="7"/>
  <c r="F10" i="7" s="1"/>
  <c r="G10" i="7" s="1"/>
  <c r="E9" i="7"/>
  <c r="F9" i="7" s="1"/>
  <c r="G9" i="7" s="1"/>
  <c r="C7" i="7"/>
  <c r="F16" i="7" l="1"/>
  <c r="F15" i="7"/>
  <c r="G15" i="7" s="1"/>
  <c r="F14" i="7"/>
  <c r="G14" i="7" s="1"/>
  <c r="F12" i="7"/>
  <c r="F13" i="7"/>
  <c r="G13" i="7" s="1"/>
  <c r="G25" i="7"/>
  <c r="G21" i="7"/>
  <c r="G12" i="7"/>
  <c r="G16" i="7"/>
  <c r="G20" i="7"/>
  <c r="G24" i="7"/>
  <c r="G28" i="7"/>
  <c r="G17" i="7"/>
  <c r="G11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H190" i="6" s="1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19" i="6" l="1"/>
  <c r="F29" i="7"/>
  <c r="R37" i="3"/>
  <c r="R33" i="3"/>
  <c r="R31" i="3"/>
  <c r="R30" i="3"/>
  <c r="R29" i="3"/>
  <c r="H149" i="6"/>
  <c r="H123" i="6"/>
  <c r="H97" i="6"/>
  <c r="I97" i="6" s="1"/>
  <c r="H71" i="6"/>
  <c r="I71" i="6" s="1"/>
  <c r="H45" i="6"/>
  <c r="I45" i="6" s="1"/>
  <c r="G29" i="7"/>
  <c r="H136" i="6"/>
  <c r="I136" i="6" s="1"/>
  <c r="H110" i="6"/>
  <c r="I110" i="6" s="1"/>
  <c r="H84" i="6"/>
  <c r="I84" i="6" s="1"/>
  <c r="H58" i="6"/>
  <c r="I58" i="6" s="1"/>
  <c r="H32" i="6"/>
  <c r="I32" i="6" s="1"/>
  <c r="I429" i="6"/>
  <c r="I428" i="6"/>
  <c r="I427" i="6"/>
  <c r="I443" i="6"/>
  <c r="H6" i="6"/>
  <c r="I6" i="6" s="1"/>
  <c r="I507" i="6"/>
  <c r="I460" i="6"/>
  <c r="I459" i="6"/>
  <c r="I525" i="6"/>
  <c r="I524" i="6"/>
  <c r="I523" i="6"/>
  <c r="I493" i="6"/>
  <c r="I492" i="6"/>
  <c r="I491" i="6"/>
  <c r="I476" i="6"/>
  <c r="I475" i="6"/>
  <c r="I444" i="6"/>
  <c r="I509" i="6"/>
  <c r="I508" i="6"/>
  <c r="I477" i="6"/>
  <c r="I445" i="6"/>
  <c r="I461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17" i="6"/>
  <c r="I516" i="6"/>
  <c r="I515" i="6"/>
  <c r="I501" i="6"/>
  <c r="I500" i="6"/>
  <c r="I499" i="6"/>
  <c r="I485" i="6"/>
  <c r="I484" i="6"/>
  <c r="I483" i="6"/>
  <c r="I469" i="6"/>
  <c r="I468" i="6"/>
  <c r="I467" i="6"/>
  <c r="I453" i="6"/>
  <c r="I452" i="6"/>
  <c r="I451" i="6"/>
  <c r="I437" i="6"/>
  <c r="I436" i="6"/>
  <c r="I435" i="6"/>
  <c r="I421" i="6"/>
  <c r="I420" i="6"/>
  <c r="I419" i="6"/>
  <c r="I19" i="6"/>
  <c r="I17" i="6"/>
  <c r="I15" i="6"/>
  <c r="I13" i="6"/>
  <c r="I11" i="6"/>
  <c r="I9" i="6"/>
  <c r="I7" i="6"/>
  <c r="I529" i="6"/>
  <c r="I528" i="6"/>
  <c r="I527" i="6"/>
  <c r="I521" i="6"/>
  <c r="I520" i="6"/>
  <c r="I519" i="6"/>
  <c r="I513" i="6"/>
  <c r="I512" i="6"/>
  <c r="I511" i="6"/>
  <c r="I505" i="6"/>
  <c r="I504" i="6"/>
  <c r="I503" i="6"/>
  <c r="I497" i="6"/>
  <c r="I496" i="6"/>
  <c r="I495" i="6"/>
  <c r="I489" i="6"/>
  <c r="I488" i="6"/>
  <c r="I487" i="6"/>
  <c r="I481" i="6"/>
  <c r="I480" i="6"/>
  <c r="I479" i="6"/>
  <c r="I473" i="6"/>
  <c r="I472" i="6"/>
  <c r="I471" i="6"/>
  <c r="I465" i="6"/>
  <c r="I464" i="6"/>
  <c r="I463" i="6"/>
  <c r="I457" i="6"/>
  <c r="I456" i="6"/>
  <c r="I455" i="6"/>
  <c r="I449" i="6"/>
  <c r="I448" i="6"/>
  <c r="I447" i="6"/>
  <c r="I441" i="6"/>
  <c r="I440" i="6"/>
  <c r="I439" i="6"/>
  <c r="I433" i="6"/>
  <c r="I432" i="6"/>
  <c r="I431" i="6"/>
  <c r="I425" i="6"/>
  <c r="I424" i="6"/>
  <c r="I423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30" i="6"/>
  <c r="I526" i="6"/>
  <c r="I522" i="6"/>
  <c r="I518" i="6"/>
  <c r="I514" i="6"/>
  <c r="I510" i="6"/>
  <c r="I506" i="6"/>
  <c r="I502" i="6"/>
  <c r="I498" i="6"/>
  <c r="I494" i="6"/>
  <c r="I490" i="6"/>
  <c r="I486" i="6"/>
  <c r="I482" i="6"/>
  <c r="I478" i="6"/>
  <c r="I474" i="6"/>
  <c r="I470" i="6"/>
  <c r="I466" i="6"/>
  <c r="I462" i="6"/>
  <c r="I458" i="6"/>
  <c r="I454" i="6"/>
  <c r="I450" i="6"/>
  <c r="I446" i="6"/>
  <c r="I442" i="6"/>
  <c r="I438" i="6"/>
  <c r="I434" i="6"/>
  <c r="I430" i="6"/>
  <c r="I426" i="6"/>
  <c r="I422" i="6"/>
  <c r="I41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L316" i="2" s="1"/>
  <c r="A317" i="2"/>
  <c r="A318" i="2"/>
  <c r="L318" i="2" s="1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L440" i="2" s="1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L682" i="2" s="1"/>
  <c r="A683" i="2"/>
  <c r="A684" i="2"/>
  <c r="L684" i="2" s="1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L928" i="2" s="1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L1168" i="2" s="1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L1405" i="2" s="1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L50" i="2" s="1"/>
  <c r="A51" i="2"/>
  <c r="A52" i="2"/>
  <c r="L52" i="2" s="1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 s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 s="1"/>
  <c r="AN129" i="1" s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 s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 s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BB186" i="1" s="1"/>
  <c r="AC187" i="1"/>
  <c r="AD187" i="1"/>
  <c r="AE187" i="1"/>
  <c r="AF187" i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BB210" i="1" s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BB239" i="1" s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G248" i="1"/>
  <c r="AH248" i="1"/>
  <c r="AI248" i="1"/>
  <c r="AJ248" i="1"/>
  <c r="AK248" i="1"/>
  <c r="AO248" i="1"/>
  <c r="AN248" i="1" s="1"/>
  <c r="AT248" i="1"/>
  <c r="AU248" i="1"/>
  <c r="AV248" i="1"/>
  <c r="AW248" i="1"/>
  <c r="BB248" i="1" s="1"/>
  <c r="AC249" i="1"/>
  <c r="AD249" i="1"/>
  <c r="AE249" i="1"/>
  <c r="AF249" i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BB255" i="1" s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BB269" i="1" s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BB289" i="1" s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BB319" i="1" s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BB335" i="1" s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BB409" i="1" s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BB491" i="1" s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BB497" i="1" s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BB501" i="1" s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N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G966" i="1"/>
  <c r="AH966" i="1"/>
  <c r="AI966" i="1"/>
  <c r="AJ966" i="1"/>
  <c r="AK966" i="1"/>
  <c r="AO966" i="1"/>
  <c r="AN966" i="1" s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G1440" i="1"/>
  <c r="AH1440" i="1"/>
  <c r="AI1440" i="1"/>
  <c r="AJ1440" i="1"/>
  <c r="AK1440" i="1"/>
  <c r="AO1440" i="1"/>
  <c r="AN1440" i="1" s="1"/>
  <c r="AT1440" i="1"/>
  <c r="AU1440" i="1"/>
  <c r="AV1440" i="1"/>
  <c r="AW1440" i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G1616" i="1"/>
  <c r="AH1616" i="1"/>
  <c r="AI1616" i="1"/>
  <c r="AJ1616" i="1"/>
  <c r="AK1616" i="1"/>
  <c r="AO1616" i="1"/>
  <c r="AN1616" i="1" s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G1648" i="1"/>
  <c r="AH1648" i="1"/>
  <c r="AI1648" i="1"/>
  <c r="AJ1648" i="1"/>
  <c r="AK1648" i="1"/>
  <c r="AO1648" i="1"/>
  <c r="AN1648" i="1" s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G1748" i="1"/>
  <c r="AH1748" i="1"/>
  <c r="AI1748" i="1"/>
  <c r="AJ1748" i="1"/>
  <c r="AK1748" i="1"/>
  <c r="AO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G1764" i="1"/>
  <c r="AH1764" i="1"/>
  <c r="AI1764" i="1"/>
  <c r="AJ1764" i="1"/>
  <c r="AK1764" i="1"/>
  <c r="AO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G1830" i="1"/>
  <c r="AH1830" i="1"/>
  <c r="AI1830" i="1"/>
  <c r="AJ1830" i="1"/>
  <c r="AK1830" i="1"/>
  <c r="AO1830" i="1"/>
  <c r="AN1830" i="1" s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G2032" i="1"/>
  <c r="AH2032" i="1"/>
  <c r="AI2032" i="1"/>
  <c r="AJ2032" i="1"/>
  <c r="AK2032" i="1"/>
  <c r="AO2032" i="1"/>
  <c r="AN2032" i="1" s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G2082" i="1"/>
  <c r="AH2082" i="1"/>
  <c r="AI2082" i="1"/>
  <c r="AJ2082" i="1"/>
  <c r="AK2082" i="1"/>
  <c r="AO2082" i="1"/>
  <c r="AN2082" i="1" s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G2274" i="1"/>
  <c r="AH2274" i="1"/>
  <c r="AI2274" i="1"/>
  <c r="AJ2274" i="1"/>
  <c r="AK2274" i="1"/>
  <c r="AO2274" i="1"/>
  <c r="AN2274" i="1" s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N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N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N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N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G3173" i="1"/>
  <c r="AH3173" i="1"/>
  <c r="AI3173" i="1"/>
  <c r="AJ3173" i="1"/>
  <c r="AK3173" i="1"/>
  <c r="AO3173" i="1"/>
  <c r="AN3173" i="1" s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G3745" i="1"/>
  <c r="AH3745" i="1"/>
  <c r="AI3745" i="1"/>
  <c r="AJ3745" i="1"/>
  <c r="AK3745" i="1"/>
  <c r="AO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61" i="1"/>
  <c r="AN161" i="1" s="1"/>
  <c r="AO159" i="1"/>
  <c r="AN159" i="1" s="1"/>
  <c r="AO177" i="1"/>
  <c r="AO175" i="1"/>
  <c r="AO145" i="1"/>
  <c r="AN145" i="1" s="1"/>
  <c r="AO143" i="1"/>
  <c r="AN143" i="1" s="1"/>
  <c r="AO167" i="1"/>
  <c r="AO151" i="1"/>
  <c r="AN151" i="1" s="1"/>
  <c r="AO135" i="1"/>
  <c r="AN135" i="1" s="1"/>
  <c r="J1500" i="2"/>
  <c r="AO249" i="1"/>
  <c r="AO241" i="1"/>
  <c r="AO233" i="1"/>
  <c r="AO225" i="1"/>
  <c r="AO217" i="1"/>
  <c r="AO209" i="1"/>
  <c r="AO205" i="1"/>
  <c r="AO201" i="1"/>
  <c r="AO197" i="1"/>
  <c r="AO193" i="1"/>
  <c r="AO189" i="1"/>
  <c r="AO185" i="1"/>
  <c r="AO181" i="1"/>
  <c r="AO247" i="1"/>
  <c r="AO245" i="1"/>
  <c r="AO243" i="1"/>
  <c r="AO239" i="1"/>
  <c r="AO237" i="1"/>
  <c r="AO235" i="1"/>
  <c r="AO231" i="1"/>
  <c r="AO229" i="1"/>
  <c r="AO227" i="1"/>
  <c r="AO223" i="1"/>
  <c r="AO221" i="1"/>
  <c r="AO219" i="1"/>
  <c r="AO215" i="1"/>
  <c r="AO213" i="1"/>
  <c r="AO211" i="1"/>
  <c r="AO207" i="1"/>
  <c r="AO203" i="1"/>
  <c r="AO199" i="1"/>
  <c r="AO195" i="1"/>
  <c r="AO191" i="1"/>
  <c r="AO187" i="1"/>
  <c r="AO183" i="1"/>
  <c r="AO179" i="1"/>
  <c r="AO173" i="1"/>
  <c r="AO171" i="1"/>
  <c r="AO165" i="1"/>
  <c r="AN165" i="1" s="1"/>
  <c r="AO163" i="1"/>
  <c r="AN163" i="1" s="1"/>
  <c r="AO157" i="1"/>
  <c r="AN157" i="1" s="1"/>
  <c r="AO155" i="1"/>
  <c r="AN155" i="1" s="1"/>
  <c r="AO149" i="1"/>
  <c r="AN149" i="1" s="1"/>
  <c r="AO147" i="1"/>
  <c r="AN147" i="1" s="1"/>
  <c r="AO141" i="1"/>
  <c r="AN141" i="1" s="1"/>
  <c r="AO139" i="1"/>
  <c r="AN139" i="1" s="1"/>
  <c r="AO133" i="1"/>
  <c r="AN133" i="1" s="1"/>
  <c r="AO131" i="1"/>
  <c r="AN131" i="1" s="1"/>
  <c r="BA1201" i="1"/>
  <c r="BA1200" i="1"/>
  <c r="J1466" i="2"/>
  <c r="BA3659" i="1"/>
  <c r="BA3658" i="1"/>
  <c r="BA3655" i="1"/>
  <c r="BA3654" i="1"/>
  <c r="BA1217" i="1"/>
  <c r="BA1216" i="1"/>
  <c r="J42" i="2"/>
  <c r="J124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BB1603" i="1" s="1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AX1970" i="1"/>
  <c r="AX1969" i="1"/>
  <c r="BC1969" i="1"/>
  <c r="AX1966" i="1"/>
  <c r="BC1966" i="1"/>
  <c r="AX1965" i="1"/>
  <c r="BC1965" i="1"/>
  <c r="AX1962" i="1"/>
  <c r="BC1962" i="1"/>
  <c r="AX1961" i="1"/>
  <c r="AX1958" i="1"/>
  <c r="AX1957" i="1"/>
  <c r="BC1957" i="1"/>
  <c r="AX1954" i="1"/>
  <c r="BC1954" i="1"/>
  <c r="AX1953" i="1"/>
  <c r="BC1953" i="1"/>
  <c r="AX1950" i="1"/>
  <c r="BC1950" i="1"/>
  <c r="AX1949" i="1"/>
  <c r="AX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AX1930" i="1"/>
  <c r="AX1929" i="1"/>
  <c r="BC1929" i="1"/>
  <c r="AX1926" i="1"/>
  <c r="BC1926" i="1"/>
  <c r="AX1925" i="1"/>
  <c r="BC1925" i="1"/>
  <c r="AX1922" i="1"/>
  <c r="BC1922" i="1"/>
  <c r="AX1921" i="1"/>
  <c r="AX1918" i="1"/>
  <c r="AX1917" i="1"/>
  <c r="BC1917" i="1"/>
  <c r="AX1914" i="1"/>
  <c r="BC1914" i="1"/>
  <c r="AX1913" i="1"/>
  <c r="BC1913" i="1"/>
  <c r="AX1910" i="1"/>
  <c r="BC1910" i="1"/>
  <c r="AX1909" i="1"/>
  <c r="AX1906" i="1"/>
  <c r="AX1905" i="1"/>
  <c r="BC1905" i="1"/>
  <c r="AX1902" i="1"/>
  <c r="BC1902" i="1"/>
  <c r="AX1901" i="1"/>
  <c r="BC1901" i="1"/>
  <c r="AX1898" i="1"/>
  <c r="BC1898" i="1"/>
  <c r="AX1897" i="1"/>
  <c r="AX1894" i="1"/>
  <c r="AX1893" i="1"/>
  <c r="BC1893" i="1"/>
  <c r="AX1890" i="1"/>
  <c r="BC1890" i="1"/>
  <c r="AX1889" i="1"/>
  <c r="BC1889" i="1"/>
  <c r="AX1886" i="1"/>
  <c r="BC1886" i="1"/>
  <c r="AX1885" i="1"/>
  <c r="AX1882" i="1"/>
  <c r="AX1881" i="1"/>
  <c r="BC1881" i="1"/>
  <c r="AX1878" i="1"/>
  <c r="BC1878" i="1"/>
  <c r="AX1877" i="1"/>
  <c r="BC1877" i="1"/>
  <c r="AX1874" i="1"/>
  <c r="BC1874" i="1"/>
  <c r="AX1873" i="1"/>
  <c r="AX1870" i="1"/>
  <c r="AX1869" i="1"/>
  <c r="BC1869" i="1"/>
  <c r="AX1866" i="1"/>
  <c r="BC1866" i="1"/>
  <c r="AX1865" i="1"/>
  <c r="BC1865" i="1"/>
  <c r="AX1862" i="1"/>
  <c r="BC1862" i="1"/>
  <c r="AX1861" i="1"/>
  <c r="AX1858" i="1"/>
  <c r="AX1857" i="1"/>
  <c r="BC1857" i="1"/>
  <c r="AX1854" i="1"/>
  <c r="BC1854" i="1"/>
  <c r="AX1853" i="1"/>
  <c r="BC1853" i="1"/>
  <c r="AX1850" i="1"/>
  <c r="BC1850" i="1"/>
  <c r="AX1849" i="1"/>
  <c r="AX1846" i="1"/>
  <c r="AX1845" i="1"/>
  <c r="BC1845" i="1"/>
  <c r="AX1842" i="1"/>
  <c r="BC1842" i="1"/>
  <c r="AX1841" i="1"/>
  <c r="BC1841" i="1"/>
  <c r="AX1838" i="1"/>
  <c r="BC1838" i="1"/>
  <c r="AX1837" i="1"/>
  <c r="AX1834" i="1"/>
  <c r="AX1833" i="1"/>
  <c r="BC1833" i="1"/>
  <c r="AX1830" i="1"/>
  <c r="BC1830" i="1"/>
  <c r="AX1829" i="1"/>
  <c r="BC1829" i="1"/>
  <c r="AX1826" i="1"/>
  <c r="BC1826" i="1"/>
  <c r="AX1825" i="1"/>
  <c r="AX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AX1806" i="1"/>
  <c r="AX1805" i="1"/>
  <c r="BC1805" i="1"/>
  <c r="AX1804" i="1"/>
  <c r="BC1804" i="1"/>
  <c r="AX1803" i="1"/>
  <c r="AX1802" i="1"/>
  <c r="BC1802" i="1"/>
  <c r="AX1801" i="1"/>
  <c r="BC1801" i="1"/>
  <c r="AX1800" i="1"/>
  <c r="AX1799" i="1"/>
  <c r="BC1799" i="1"/>
  <c r="AX1798" i="1"/>
  <c r="BC1798" i="1"/>
  <c r="AX1797" i="1"/>
  <c r="AX1796" i="1"/>
  <c r="BC1796" i="1"/>
  <c r="AX1795" i="1"/>
  <c r="BC1795" i="1"/>
  <c r="AX1794" i="1"/>
  <c r="AX1793" i="1"/>
  <c r="BC1793" i="1"/>
  <c r="AX1792" i="1"/>
  <c r="BC1792" i="1"/>
  <c r="AX1791" i="1"/>
  <c r="AX1774" i="1"/>
  <c r="BC1774" i="1"/>
  <c r="AX1773" i="1"/>
  <c r="AX1772" i="1"/>
  <c r="BC1772" i="1"/>
  <c r="AX1771" i="1"/>
  <c r="BC1771" i="1"/>
  <c r="AX1770" i="1"/>
  <c r="AX1769" i="1"/>
  <c r="BC1769" i="1"/>
  <c r="AX1768" i="1"/>
  <c r="BC1768" i="1"/>
  <c r="AX1767" i="1"/>
  <c r="AX1750" i="1"/>
  <c r="BC1750" i="1"/>
  <c r="AX1749" i="1"/>
  <c r="AX1748" i="1"/>
  <c r="BC1748" i="1"/>
  <c r="AX1747" i="1"/>
  <c r="BC1747" i="1"/>
  <c r="AX1746" i="1"/>
  <c r="AX1745" i="1"/>
  <c r="BC1745" i="1"/>
  <c r="AX1744" i="1"/>
  <c r="BC1744" i="1"/>
  <c r="AX1743" i="1"/>
  <c r="AX1742" i="1"/>
  <c r="BC1742" i="1"/>
  <c r="AX1741" i="1"/>
  <c r="BC1741" i="1"/>
  <c r="AX1740" i="1"/>
  <c r="AX1739" i="1"/>
  <c r="BC1739" i="1"/>
  <c r="AX1738" i="1"/>
  <c r="BC1738" i="1"/>
  <c r="AX1737" i="1"/>
  <c r="AX1736" i="1"/>
  <c r="BC1736" i="1"/>
  <c r="AX1735" i="1"/>
  <c r="BC1735" i="1"/>
  <c r="AX1718" i="1"/>
  <c r="AX1717" i="1"/>
  <c r="BC1717" i="1"/>
  <c r="AX1716" i="1"/>
  <c r="BC1716" i="1"/>
  <c r="AX1715" i="1"/>
  <c r="AX1714" i="1"/>
  <c r="BC1714" i="1"/>
  <c r="AX1713" i="1"/>
  <c r="BC1713" i="1"/>
  <c r="AX1712" i="1"/>
  <c r="AX1711" i="1"/>
  <c r="BC1711" i="1"/>
  <c r="AX1710" i="1"/>
  <c r="BC1710" i="1"/>
  <c r="AX1709" i="1"/>
  <c r="AX1708" i="1"/>
  <c r="BC1708" i="1"/>
  <c r="AX1707" i="1"/>
  <c r="BC1707" i="1"/>
  <c r="AX1706" i="1"/>
  <c r="AX1705" i="1"/>
  <c r="BC1705" i="1"/>
  <c r="AX1704" i="1"/>
  <c r="BC1704" i="1"/>
  <c r="AX1703" i="1"/>
  <c r="AX1700" i="1"/>
  <c r="AX1699" i="1"/>
  <c r="BC1699" i="1"/>
  <c r="AX1696" i="1"/>
  <c r="BC1696" i="1"/>
  <c r="AX1695" i="1"/>
  <c r="BC1695" i="1"/>
  <c r="AX1692" i="1"/>
  <c r="BC1692" i="1"/>
  <c r="AX1691" i="1"/>
  <c r="AX1688" i="1"/>
  <c r="AX1687" i="1"/>
  <c r="BC1687" i="1"/>
  <c r="AX1684" i="1"/>
  <c r="BC1684" i="1"/>
  <c r="AX1683" i="1"/>
  <c r="BC1683" i="1"/>
  <c r="AX1680" i="1"/>
  <c r="BC1680" i="1"/>
  <c r="AX1679" i="1"/>
  <c r="AX1676" i="1"/>
  <c r="AX1675" i="1"/>
  <c r="BC1675" i="1"/>
  <c r="AX1672" i="1"/>
  <c r="BC1672" i="1"/>
  <c r="AX1671" i="1"/>
  <c r="BC1671" i="1"/>
  <c r="AX1668" i="1"/>
  <c r="BC1668" i="1"/>
  <c r="AX1667" i="1"/>
  <c r="AX1664" i="1"/>
  <c r="AX1663" i="1"/>
  <c r="BC1663" i="1"/>
  <c r="AX1660" i="1"/>
  <c r="BC1660" i="1"/>
  <c r="AX1659" i="1"/>
  <c r="BC1659" i="1"/>
  <c r="AX1656" i="1"/>
  <c r="BC1656" i="1"/>
  <c r="AX1655" i="1"/>
  <c r="AX1652" i="1"/>
  <c r="AX1651" i="1"/>
  <c r="BC1651" i="1"/>
  <c r="AX1648" i="1"/>
  <c r="BC1648" i="1"/>
  <c r="AX1647" i="1"/>
  <c r="BC1647" i="1"/>
  <c r="AX1644" i="1"/>
  <c r="BC1644" i="1"/>
  <c r="AX1643" i="1"/>
  <c r="AX1640" i="1"/>
  <c r="AX1639" i="1"/>
  <c r="BC1639" i="1"/>
  <c r="AX1636" i="1"/>
  <c r="BC1636" i="1"/>
  <c r="AX1635" i="1"/>
  <c r="BC1635" i="1"/>
  <c r="AX1632" i="1"/>
  <c r="BC1632" i="1"/>
  <c r="AX1631" i="1"/>
  <c r="AX1628" i="1"/>
  <c r="AX1627" i="1"/>
  <c r="BC1627" i="1"/>
  <c r="AX1624" i="1"/>
  <c r="BC1624" i="1"/>
  <c r="AX1623" i="1"/>
  <c r="BC1623" i="1"/>
  <c r="AX1620" i="1"/>
  <c r="BC1620" i="1"/>
  <c r="AX1619" i="1"/>
  <c r="AX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AX1603" i="1"/>
  <c r="AX1600" i="1"/>
  <c r="AX1599" i="1"/>
  <c r="AX1596" i="1"/>
  <c r="BC1596" i="1"/>
  <c r="AX1595" i="1"/>
  <c r="BC1595" i="1"/>
  <c r="AX1592" i="1"/>
  <c r="AX1591" i="1"/>
  <c r="AX1588" i="1"/>
  <c r="BC1588" i="1"/>
  <c r="AX1587" i="1"/>
  <c r="AX1584" i="1"/>
  <c r="AX1583" i="1"/>
  <c r="AX1580" i="1"/>
  <c r="AX1579" i="1"/>
  <c r="AX1576" i="1"/>
  <c r="AX1575" i="1"/>
  <c r="AX1572" i="1"/>
  <c r="AX1571" i="1"/>
  <c r="BC1571" i="1"/>
  <c r="AX1568" i="1"/>
  <c r="AX1567" i="1"/>
  <c r="AX1564" i="1"/>
  <c r="AX1563" i="1"/>
  <c r="AX1560" i="1"/>
  <c r="BC1560" i="1"/>
  <c r="AX1559" i="1"/>
  <c r="AX1556" i="1"/>
  <c r="AX1555" i="1"/>
  <c r="BC1555" i="1"/>
  <c r="AX1552" i="1"/>
  <c r="AX1551" i="1"/>
  <c r="AX1548" i="1"/>
  <c r="BC1548" i="1"/>
  <c r="AX1547" i="1"/>
  <c r="BC1547" i="1"/>
  <c r="AX1544" i="1"/>
  <c r="AX1543" i="1"/>
  <c r="BC1543" i="1"/>
  <c r="AX1540" i="1"/>
  <c r="AX1539" i="1"/>
  <c r="AX1536" i="1"/>
  <c r="AX1535" i="1"/>
  <c r="BC1535" i="1"/>
  <c r="AX1532" i="1"/>
  <c r="BC1532" i="1"/>
  <c r="AX1531" i="1"/>
  <c r="AX1528" i="1"/>
  <c r="AX1527" i="1"/>
  <c r="AX1524" i="1"/>
  <c r="AX1523" i="1"/>
  <c r="BC1523" i="1"/>
  <c r="AX1520" i="1"/>
  <c r="AX1519" i="1"/>
  <c r="BC1519" i="1"/>
  <c r="AX1516" i="1"/>
  <c r="AX1515" i="1"/>
  <c r="BC1515" i="1"/>
  <c r="AX1512" i="1"/>
  <c r="BC1512" i="1"/>
  <c r="AX1511" i="1"/>
  <c r="BC1511" i="1"/>
  <c r="AX1508" i="1"/>
  <c r="BC1508" i="1"/>
  <c r="AX1507" i="1"/>
  <c r="AX1504" i="1"/>
  <c r="BC1504" i="1"/>
  <c r="AX1503" i="1"/>
  <c r="BC1503" i="1"/>
  <c r="AX1500" i="1"/>
  <c r="BC1500" i="1"/>
  <c r="AX1499" i="1"/>
  <c r="AX1496" i="1"/>
  <c r="AX1495" i="1"/>
  <c r="BC1495" i="1"/>
  <c r="AX1492" i="1"/>
  <c r="BC1492" i="1"/>
  <c r="AX1491" i="1"/>
  <c r="BC1491" i="1"/>
  <c r="AX1488" i="1"/>
  <c r="AX1487" i="1"/>
  <c r="BC1487" i="1"/>
  <c r="AX1484" i="1"/>
  <c r="AX1483" i="1"/>
  <c r="BC1483" i="1"/>
  <c r="AX1480" i="1"/>
  <c r="BC1480" i="1"/>
  <c r="AX1479" i="1"/>
  <c r="BC1479" i="1"/>
  <c r="AX1476" i="1"/>
  <c r="BC1476" i="1"/>
  <c r="AX1475" i="1"/>
  <c r="AX1472" i="1"/>
  <c r="AX1471" i="1"/>
  <c r="BC1471" i="1"/>
  <c r="AX1468" i="1"/>
  <c r="BC1468" i="1"/>
  <c r="AX1467" i="1"/>
  <c r="BC1467" i="1"/>
  <c r="AX1464" i="1"/>
  <c r="BC1464" i="1"/>
  <c r="AX1463" i="1"/>
  <c r="AX1460" i="1"/>
  <c r="AX1459" i="1"/>
  <c r="AX1456" i="1"/>
  <c r="AX1455" i="1"/>
  <c r="AX1452" i="1"/>
  <c r="AX1451" i="1"/>
  <c r="BC1451" i="1"/>
  <c r="AX1448" i="1"/>
  <c r="BC1448" i="1"/>
  <c r="AX1447" i="1"/>
  <c r="BC1447" i="1"/>
  <c r="AX1444" i="1"/>
  <c r="BC1444" i="1"/>
  <c r="AX1443" i="1"/>
  <c r="AX1440" i="1"/>
  <c r="AX1439" i="1"/>
  <c r="BC1439" i="1"/>
  <c r="AX1436" i="1"/>
  <c r="BC1436" i="1"/>
  <c r="AX1435" i="1"/>
  <c r="BC1435" i="1"/>
  <c r="AX1432" i="1"/>
  <c r="AX1431" i="1"/>
  <c r="BC1431" i="1"/>
  <c r="AX1428" i="1"/>
  <c r="BC1428" i="1"/>
  <c r="AX1427" i="1"/>
  <c r="BC1427" i="1"/>
  <c r="AX1424" i="1"/>
  <c r="BC1424" i="1"/>
  <c r="AX1423" i="1"/>
  <c r="AX1420" i="1"/>
  <c r="AX1419" i="1"/>
  <c r="AX1416" i="1"/>
  <c r="BC1416" i="1"/>
  <c r="AX1415" i="1"/>
  <c r="AX1412" i="1"/>
  <c r="AX1411" i="1"/>
  <c r="BC1411" i="1"/>
  <c r="AX1408" i="1"/>
  <c r="AX1407" i="1"/>
  <c r="BC1407" i="1"/>
  <c r="AX1404" i="1"/>
  <c r="AX1403" i="1"/>
  <c r="BC1403" i="1"/>
  <c r="AX1400" i="1"/>
  <c r="BC1400" i="1"/>
  <c r="AX1399" i="1"/>
  <c r="BC1399" i="1"/>
  <c r="AX1396" i="1"/>
  <c r="BC1396" i="1"/>
  <c r="AX1395" i="1"/>
  <c r="AX1392" i="1"/>
  <c r="AX1391" i="1"/>
  <c r="AX1388" i="1"/>
  <c r="BC1388" i="1"/>
  <c r="AX1387" i="1"/>
  <c r="AX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AX1364" i="1"/>
  <c r="AX1363" i="1"/>
  <c r="BC1363" i="1"/>
  <c r="AX1360" i="1"/>
  <c r="BC1360" i="1"/>
  <c r="AX1359" i="1"/>
  <c r="BC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AX1339" i="1"/>
  <c r="AX1336" i="1"/>
  <c r="AX1335" i="1"/>
  <c r="BC1335" i="1"/>
  <c r="AX1332" i="1"/>
  <c r="BC1332" i="1"/>
  <c r="AX1331" i="1"/>
  <c r="BC1331" i="1"/>
  <c r="AX1328" i="1"/>
  <c r="AX1327" i="1"/>
  <c r="BC1327" i="1"/>
  <c r="AX1324" i="1"/>
  <c r="BC1324" i="1"/>
  <c r="AX1323" i="1"/>
  <c r="BC1323" i="1"/>
  <c r="AX1320" i="1"/>
  <c r="BC1320" i="1"/>
  <c r="AX1319" i="1"/>
  <c r="AX1316" i="1"/>
  <c r="BC1316" i="1"/>
  <c r="AX1315" i="1"/>
  <c r="AX1312" i="1"/>
  <c r="BC1312" i="1"/>
  <c r="AX1311" i="1"/>
  <c r="AX1308" i="1"/>
  <c r="AX1307" i="1"/>
  <c r="AX1304" i="1"/>
  <c r="AX1303" i="1"/>
  <c r="AX1300" i="1"/>
  <c r="AX1299" i="1"/>
  <c r="BC1299" i="1"/>
  <c r="AX1296" i="1"/>
  <c r="BC1296" i="1"/>
  <c r="AX1295" i="1"/>
  <c r="BC1295" i="1"/>
  <c r="AX1292" i="1"/>
  <c r="AX1291" i="1"/>
  <c r="BC1291" i="1"/>
  <c r="AX1288" i="1"/>
  <c r="BC1288" i="1"/>
  <c r="AX1287" i="1"/>
  <c r="BC1287" i="1"/>
  <c r="AX1284" i="1"/>
  <c r="BC1284" i="1"/>
  <c r="AX1283" i="1"/>
  <c r="AX1280" i="1"/>
  <c r="AX1279" i="1"/>
  <c r="AX1276" i="1"/>
  <c r="AX1275" i="1"/>
  <c r="AX1272" i="1"/>
  <c r="AX1271" i="1"/>
  <c r="BC1271" i="1"/>
  <c r="AX1268" i="1"/>
  <c r="AX1267" i="1"/>
  <c r="AX1264" i="1"/>
  <c r="AX1263" i="1"/>
  <c r="BC1263" i="1"/>
  <c r="AX1260" i="1"/>
  <c r="AX1259" i="1"/>
  <c r="AX1256" i="1"/>
  <c r="AX1255" i="1"/>
  <c r="AX1252" i="1"/>
  <c r="AX1251" i="1"/>
  <c r="AX1248" i="1"/>
  <c r="AX1247" i="1"/>
  <c r="AX1244" i="1"/>
  <c r="BC1244" i="1"/>
  <c r="AX1243" i="1"/>
  <c r="AX1240" i="1"/>
  <c r="BC1240" i="1"/>
  <c r="AX1239" i="1"/>
  <c r="BC1239" i="1"/>
  <c r="AX1236" i="1"/>
  <c r="AX1235" i="1"/>
  <c r="BC1235" i="1"/>
  <c r="AX1232" i="1"/>
  <c r="AX1231" i="1"/>
  <c r="BC1231" i="1"/>
  <c r="AX1228" i="1"/>
  <c r="AX1227" i="1"/>
  <c r="BC1227" i="1"/>
  <c r="AX1196" i="1"/>
  <c r="AX1195" i="1"/>
  <c r="BC1195" i="1"/>
  <c r="AX1192" i="1"/>
  <c r="AX1191" i="1"/>
  <c r="AX1188" i="1"/>
  <c r="AX1187" i="1"/>
  <c r="BC1187" i="1"/>
  <c r="AX1184" i="1"/>
  <c r="AX1183" i="1"/>
  <c r="AX1180" i="1"/>
  <c r="AX1179" i="1"/>
  <c r="BC1179" i="1"/>
  <c r="AX1176" i="1"/>
  <c r="AX1175" i="1"/>
  <c r="AX1172" i="1"/>
  <c r="AX1171" i="1"/>
  <c r="BC1171" i="1"/>
  <c r="AX1168" i="1"/>
  <c r="AX1167" i="1"/>
  <c r="AX1164" i="1"/>
  <c r="AX1163" i="1"/>
  <c r="BC1163" i="1"/>
  <c r="AX1160" i="1"/>
  <c r="AX1159" i="1"/>
  <c r="AX1156" i="1"/>
  <c r="AX1155" i="1"/>
  <c r="AX1152" i="1"/>
  <c r="BC1152" i="1"/>
  <c r="AX1151" i="1"/>
  <c r="AX1148" i="1"/>
  <c r="BC1148" i="1"/>
  <c r="AX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AX1964" i="1"/>
  <c r="AX1963" i="1"/>
  <c r="BC1963" i="1"/>
  <c r="AX1960" i="1"/>
  <c r="BC1960" i="1"/>
  <c r="AX1959" i="1"/>
  <c r="BC1959" i="1"/>
  <c r="AX1956" i="1"/>
  <c r="BC1956" i="1"/>
  <c r="AX1955" i="1"/>
  <c r="AX1952" i="1"/>
  <c r="AX1951" i="1"/>
  <c r="BC1951" i="1"/>
  <c r="AX1948" i="1"/>
  <c r="BC1948" i="1"/>
  <c r="AX1947" i="1"/>
  <c r="BC1947" i="1"/>
  <c r="AX1944" i="1"/>
  <c r="BC1944" i="1"/>
  <c r="AX1943" i="1"/>
  <c r="AX1940" i="1"/>
  <c r="AX1939" i="1"/>
  <c r="AX1936" i="1"/>
  <c r="AX1935" i="1"/>
  <c r="BC1935" i="1"/>
  <c r="AX1932" i="1"/>
  <c r="BC1932" i="1"/>
  <c r="AX1931" i="1"/>
  <c r="BC1931" i="1"/>
  <c r="AX1928" i="1"/>
  <c r="BC1928" i="1"/>
  <c r="AX1927" i="1"/>
  <c r="AX1924" i="1"/>
  <c r="AX1923" i="1"/>
  <c r="BC1923" i="1"/>
  <c r="AX1920" i="1"/>
  <c r="BC1920" i="1"/>
  <c r="AX1919" i="1"/>
  <c r="BC1919" i="1"/>
  <c r="AX1916" i="1"/>
  <c r="BC1916" i="1"/>
  <c r="AX1915" i="1"/>
  <c r="AX1912" i="1"/>
  <c r="AX1911" i="1"/>
  <c r="BC1911" i="1"/>
  <c r="AX1908" i="1"/>
  <c r="BC1908" i="1"/>
  <c r="AX1907" i="1"/>
  <c r="BC1907" i="1"/>
  <c r="AX1904" i="1"/>
  <c r="BC1904" i="1"/>
  <c r="AX1903" i="1"/>
  <c r="AX1900" i="1"/>
  <c r="AX1899" i="1"/>
  <c r="BC1899" i="1"/>
  <c r="AX1896" i="1"/>
  <c r="BC1896" i="1"/>
  <c r="AX1895" i="1"/>
  <c r="BC1895" i="1"/>
  <c r="AX1892" i="1"/>
  <c r="BC1892" i="1"/>
  <c r="AX1891" i="1"/>
  <c r="AX1888" i="1"/>
  <c r="AX1887" i="1"/>
  <c r="BC1887" i="1"/>
  <c r="AX1884" i="1"/>
  <c r="BC1884" i="1"/>
  <c r="AX1883" i="1"/>
  <c r="BC1883" i="1"/>
  <c r="AX1880" i="1"/>
  <c r="BC1880" i="1"/>
  <c r="AX1879" i="1"/>
  <c r="AX1876" i="1"/>
  <c r="AX1875" i="1"/>
  <c r="BC1875" i="1"/>
  <c r="AX1872" i="1"/>
  <c r="BC1872" i="1"/>
  <c r="AX1871" i="1"/>
  <c r="BC1871" i="1"/>
  <c r="AX1868" i="1"/>
  <c r="BC1868" i="1"/>
  <c r="AX1867" i="1"/>
  <c r="AX1864" i="1"/>
  <c r="AX1863" i="1"/>
  <c r="BC1863" i="1"/>
  <c r="AX1860" i="1"/>
  <c r="BC1860" i="1"/>
  <c r="AX1859" i="1"/>
  <c r="BC1859" i="1"/>
  <c r="AX1856" i="1"/>
  <c r="BC1856" i="1"/>
  <c r="AX1855" i="1"/>
  <c r="AX1852" i="1"/>
  <c r="AX1851" i="1"/>
  <c r="BC1851" i="1"/>
  <c r="AX1848" i="1"/>
  <c r="BC1848" i="1"/>
  <c r="AX1847" i="1"/>
  <c r="BC1847" i="1"/>
  <c r="AX1844" i="1"/>
  <c r="BC1844" i="1"/>
  <c r="AX1843" i="1"/>
  <c r="AX1840" i="1"/>
  <c r="AX1839" i="1"/>
  <c r="BC1839" i="1"/>
  <c r="AX1836" i="1"/>
  <c r="BC1836" i="1"/>
  <c r="AX1835" i="1"/>
  <c r="BC1835" i="1"/>
  <c r="AX1832" i="1"/>
  <c r="BC1832" i="1"/>
  <c r="AX1831" i="1"/>
  <c r="AX1828" i="1"/>
  <c r="AX1827" i="1"/>
  <c r="BC1827" i="1"/>
  <c r="AX1824" i="1"/>
  <c r="BC1824" i="1"/>
  <c r="AX1823" i="1"/>
  <c r="BC1823" i="1"/>
  <c r="AX1820" i="1"/>
  <c r="BC1820" i="1"/>
  <c r="AX1819" i="1"/>
  <c r="AX1816" i="1"/>
  <c r="AX1815" i="1"/>
  <c r="BC1815" i="1"/>
  <c r="AX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AX1787" i="1"/>
  <c r="BC1787" i="1"/>
  <c r="AX1786" i="1"/>
  <c r="BC1786" i="1"/>
  <c r="AX1785" i="1"/>
  <c r="AX1784" i="1"/>
  <c r="BC1784" i="1"/>
  <c r="AX1783" i="1"/>
  <c r="BC1783" i="1"/>
  <c r="AX1782" i="1"/>
  <c r="AX1781" i="1"/>
  <c r="BC1781" i="1"/>
  <c r="AX1780" i="1"/>
  <c r="BC1780" i="1"/>
  <c r="AX1779" i="1"/>
  <c r="AX1778" i="1"/>
  <c r="BC1778" i="1"/>
  <c r="AX1777" i="1"/>
  <c r="BC1777" i="1"/>
  <c r="AX1776" i="1"/>
  <c r="AX1775" i="1"/>
  <c r="BC1775" i="1"/>
  <c r="AX1766" i="1"/>
  <c r="BC1766" i="1"/>
  <c r="AX1765" i="1"/>
  <c r="BC1765" i="1"/>
  <c r="AX1764" i="1"/>
  <c r="AX1763" i="1"/>
  <c r="BC1763" i="1"/>
  <c r="AX1762" i="1"/>
  <c r="BC1762" i="1"/>
  <c r="AX1761" i="1"/>
  <c r="AX1760" i="1"/>
  <c r="BC1760" i="1"/>
  <c r="AX1759" i="1"/>
  <c r="BC1759" i="1"/>
  <c r="AX1758" i="1"/>
  <c r="AX1757" i="1"/>
  <c r="BC1757" i="1"/>
  <c r="AX1756" i="1"/>
  <c r="BC1756" i="1"/>
  <c r="AX1755" i="1"/>
  <c r="AX1754" i="1"/>
  <c r="BC1754" i="1"/>
  <c r="AX1753" i="1"/>
  <c r="BC1753" i="1"/>
  <c r="AX1752" i="1"/>
  <c r="AX1751" i="1"/>
  <c r="BC1751" i="1"/>
  <c r="AX1734" i="1"/>
  <c r="AX1733" i="1"/>
  <c r="BC1733" i="1"/>
  <c r="AX1732" i="1"/>
  <c r="BC1732" i="1"/>
  <c r="AX1731" i="1"/>
  <c r="AX1730" i="1"/>
  <c r="BC1730" i="1"/>
  <c r="AX1729" i="1"/>
  <c r="BC1729" i="1"/>
  <c r="AX1728" i="1"/>
  <c r="AX1727" i="1"/>
  <c r="BC1727" i="1"/>
  <c r="AX1726" i="1"/>
  <c r="BC1726" i="1"/>
  <c r="AX1725" i="1"/>
  <c r="AX1724" i="1"/>
  <c r="BC1724" i="1"/>
  <c r="AX1723" i="1"/>
  <c r="BC1723" i="1"/>
  <c r="AX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AX1694" i="1"/>
  <c r="AX1693" i="1"/>
  <c r="BC1693" i="1"/>
  <c r="AX1690" i="1"/>
  <c r="BC1690" i="1"/>
  <c r="AX1689" i="1"/>
  <c r="BC1689" i="1"/>
  <c r="AX1686" i="1"/>
  <c r="BC1686" i="1"/>
  <c r="AX1685" i="1"/>
  <c r="AX1682" i="1"/>
  <c r="AX1681" i="1"/>
  <c r="BC1681" i="1"/>
  <c r="AX1678" i="1"/>
  <c r="BC1678" i="1"/>
  <c r="AX1677" i="1"/>
  <c r="BC1677" i="1"/>
  <c r="AX1674" i="1"/>
  <c r="BC1674" i="1"/>
  <c r="AX1673" i="1"/>
  <c r="AX1670" i="1"/>
  <c r="AX1669" i="1"/>
  <c r="BC1669" i="1"/>
  <c r="AX1666" i="1"/>
  <c r="BC1666" i="1"/>
  <c r="AX1665" i="1"/>
  <c r="BC1665" i="1"/>
  <c r="AX1662" i="1"/>
  <c r="BC1662" i="1"/>
  <c r="AX1661" i="1"/>
  <c r="AX1658" i="1"/>
  <c r="AX1657" i="1"/>
  <c r="BC1657" i="1"/>
  <c r="AX1654" i="1"/>
  <c r="BC1654" i="1"/>
  <c r="AX1653" i="1"/>
  <c r="BC1653" i="1"/>
  <c r="AX1650" i="1"/>
  <c r="BC1650" i="1"/>
  <c r="AX1649" i="1"/>
  <c r="AX1646" i="1"/>
  <c r="AX1645" i="1"/>
  <c r="BC1645" i="1"/>
  <c r="AX1642" i="1"/>
  <c r="BC1642" i="1"/>
  <c r="AX1641" i="1"/>
  <c r="BC1641" i="1"/>
  <c r="AX1638" i="1"/>
  <c r="BC1638" i="1"/>
  <c r="AX1637" i="1"/>
  <c r="AX1634" i="1"/>
  <c r="AX1633" i="1"/>
  <c r="BC1633" i="1"/>
  <c r="AX1630" i="1"/>
  <c r="BC1630" i="1"/>
  <c r="AX1629" i="1"/>
  <c r="BC1629" i="1"/>
  <c r="AX1626" i="1"/>
  <c r="BC1626" i="1"/>
  <c r="AX1625" i="1"/>
  <c r="AX1622" i="1"/>
  <c r="AX1621" i="1"/>
  <c r="BC1621" i="1"/>
  <c r="AX1618" i="1"/>
  <c r="BC1618" i="1"/>
  <c r="AX1617" i="1"/>
  <c r="BC1617" i="1"/>
  <c r="AX1614" i="1"/>
  <c r="BC1614" i="1"/>
  <c r="AX1613" i="1"/>
  <c r="AX1610" i="1"/>
  <c r="AX1609" i="1"/>
  <c r="BC1609" i="1"/>
  <c r="AX1606" i="1"/>
  <c r="BC1606" i="1"/>
  <c r="AX1605" i="1"/>
  <c r="BC1605" i="1"/>
  <c r="AX1602" i="1"/>
  <c r="AX1601" i="1"/>
  <c r="AX1598" i="1"/>
  <c r="AX1597" i="1"/>
  <c r="AX1594" i="1"/>
  <c r="AX1593" i="1"/>
  <c r="AX1590" i="1"/>
  <c r="AX1589" i="1"/>
  <c r="BC1589" i="1"/>
  <c r="AX1586" i="1"/>
  <c r="AX1585" i="1"/>
  <c r="AX1582" i="1"/>
  <c r="BC1582" i="1"/>
  <c r="AX1581" i="1"/>
  <c r="BC1581" i="1"/>
  <c r="AX1578" i="1"/>
  <c r="AX1577" i="1"/>
  <c r="AX1574" i="1"/>
  <c r="AX1573" i="1"/>
  <c r="AX1570" i="1"/>
  <c r="BC1570" i="1"/>
  <c r="AX1569" i="1"/>
  <c r="AX1566" i="1"/>
  <c r="BC1566" i="1"/>
  <c r="AX1565" i="1"/>
  <c r="BC1565" i="1"/>
  <c r="AX1562" i="1"/>
  <c r="AX1561" i="1"/>
  <c r="BC1561" i="1"/>
  <c r="AX1558" i="1"/>
  <c r="BC1558" i="1"/>
  <c r="AX1557" i="1"/>
  <c r="BC1557" i="1"/>
  <c r="AX1554" i="1"/>
  <c r="BC1554" i="1"/>
  <c r="AX1553" i="1"/>
  <c r="AX1550" i="1"/>
  <c r="AX1549" i="1"/>
  <c r="AX1546" i="1"/>
  <c r="AX1545" i="1"/>
  <c r="AX1542" i="1"/>
  <c r="BC1542" i="1"/>
  <c r="AX1541" i="1"/>
  <c r="AX1538" i="1"/>
  <c r="BC1538" i="1"/>
  <c r="AX1537" i="1"/>
  <c r="BC1537" i="1"/>
  <c r="AX1534" i="1"/>
  <c r="BC1534" i="1"/>
  <c r="AX1533" i="1"/>
  <c r="BC1533" i="1"/>
  <c r="AX1530" i="1"/>
  <c r="AX1529" i="1"/>
  <c r="AX1526" i="1"/>
  <c r="BC1526" i="1"/>
  <c r="AX1525" i="1"/>
  <c r="BC1525" i="1"/>
  <c r="AX1522" i="1"/>
  <c r="BC1522" i="1"/>
  <c r="AX1521" i="1"/>
  <c r="AX1518" i="1"/>
  <c r="BC1518" i="1"/>
  <c r="AX1517" i="1"/>
  <c r="AX1514" i="1"/>
  <c r="BC1514" i="1"/>
  <c r="AX1513" i="1"/>
  <c r="AX1510" i="1"/>
  <c r="AX1509" i="1"/>
  <c r="BC1509" i="1"/>
  <c r="AX1506" i="1"/>
  <c r="AX1505" i="1"/>
  <c r="AX1502" i="1"/>
  <c r="AX1501" i="1"/>
  <c r="BC1501" i="1"/>
  <c r="AX1498" i="1"/>
  <c r="BC1498" i="1"/>
  <c r="AX1497" i="1"/>
  <c r="BC1497" i="1"/>
  <c r="AX1494" i="1"/>
  <c r="BC1494" i="1"/>
  <c r="AX1493" i="1"/>
  <c r="AX1490" i="1"/>
  <c r="AX1489" i="1"/>
  <c r="BC1489" i="1"/>
  <c r="AX1486" i="1"/>
  <c r="BC1486" i="1"/>
  <c r="AX1485" i="1"/>
  <c r="AX1482" i="1"/>
  <c r="BC1482" i="1"/>
  <c r="AX1481" i="1"/>
  <c r="AX1478" i="1"/>
  <c r="AX1477" i="1"/>
  <c r="BC1477" i="1"/>
  <c r="AX1474" i="1"/>
  <c r="BC1474" i="1"/>
  <c r="AX1473" i="1"/>
  <c r="BC1473" i="1"/>
  <c r="AX1470" i="1"/>
  <c r="BC1470" i="1"/>
  <c r="AX1469" i="1"/>
  <c r="AX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AX1446" i="1"/>
  <c r="AX1445" i="1"/>
  <c r="BC1445" i="1"/>
  <c r="AX1442" i="1"/>
  <c r="BC1442" i="1"/>
  <c r="AX1441" i="1"/>
  <c r="BC1441" i="1"/>
  <c r="AX1438" i="1"/>
  <c r="BC1438" i="1"/>
  <c r="AX1437" i="1"/>
  <c r="AX1434" i="1"/>
  <c r="AX1433" i="1"/>
  <c r="AX1430" i="1"/>
  <c r="BC1430" i="1"/>
  <c r="AX1429" i="1"/>
  <c r="AX1426" i="1"/>
  <c r="AX1425" i="1"/>
  <c r="BC1425" i="1"/>
  <c r="AX1422" i="1"/>
  <c r="BC1422" i="1"/>
  <c r="AX1421" i="1"/>
  <c r="BC1421" i="1"/>
  <c r="AX1418" i="1"/>
  <c r="AX1417" i="1"/>
  <c r="BC1417" i="1"/>
  <c r="AX1414" i="1"/>
  <c r="BC1414" i="1"/>
  <c r="AX1413" i="1"/>
  <c r="BC1413" i="1"/>
  <c r="AX1410" i="1"/>
  <c r="BC1410" i="1"/>
  <c r="AX1409" i="1"/>
  <c r="AX1406" i="1"/>
  <c r="BC1406" i="1"/>
  <c r="AX1405" i="1"/>
  <c r="AX1402" i="1"/>
  <c r="BC1402" i="1"/>
  <c r="AX1401" i="1"/>
  <c r="AX1398" i="1"/>
  <c r="AX1397" i="1"/>
  <c r="BC1397" i="1"/>
  <c r="AX1394" i="1"/>
  <c r="BC1394" i="1"/>
  <c r="AX1393" i="1"/>
  <c r="BC1393" i="1"/>
  <c r="AX1390" i="1"/>
  <c r="AX1389" i="1"/>
  <c r="BC1389" i="1"/>
  <c r="AX1386" i="1"/>
  <c r="BC1386" i="1"/>
  <c r="AX1385" i="1"/>
  <c r="BC1385" i="1"/>
  <c r="AX1382" i="1"/>
  <c r="BC1382" i="1"/>
  <c r="AX1381" i="1"/>
  <c r="AX1378" i="1"/>
  <c r="AX1377" i="1"/>
  <c r="AX1374" i="1"/>
  <c r="AX1373" i="1"/>
  <c r="AX1370" i="1"/>
  <c r="AX1369" i="1"/>
  <c r="BC1369" i="1"/>
  <c r="AX1366" i="1"/>
  <c r="BC1366" i="1"/>
  <c r="AX1365" i="1"/>
  <c r="BC1365" i="1"/>
  <c r="AX1362" i="1"/>
  <c r="BC1362" i="1"/>
  <c r="AX1361" i="1"/>
  <c r="AX1358" i="1"/>
  <c r="AX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BC1338" i="1"/>
  <c r="AX1337" i="1"/>
  <c r="BC1337" i="1"/>
  <c r="AX1334" i="1"/>
  <c r="BC1334" i="1"/>
  <c r="AX1333" i="1"/>
  <c r="AX1330" i="1"/>
  <c r="AX1329" i="1"/>
  <c r="AX1326" i="1"/>
  <c r="BC1326" i="1"/>
  <c r="AX1325" i="1"/>
  <c r="AX1322" i="1"/>
  <c r="AX1321" i="1"/>
  <c r="BC1321" i="1"/>
  <c r="AX1318" i="1"/>
  <c r="AX1317" i="1"/>
  <c r="BC1317" i="1"/>
  <c r="AX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AX1294" i="1"/>
  <c r="AX1293" i="1"/>
  <c r="AX1290" i="1"/>
  <c r="BC1290" i="1"/>
  <c r="AX1289" i="1"/>
  <c r="AX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AX1266" i="1"/>
  <c r="BC1266" i="1"/>
  <c r="AX1265" i="1"/>
  <c r="BC1265" i="1"/>
  <c r="AX1262" i="1"/>
  <c r="BC1262" i="1"/>
  <c r="AX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AX1245" i="1"/>
  <c r="BC1245" i="1"/>
  <c r="AX1242" i="1"/>
  <c r="AX1241" i="1"/>
  <c r="AX1238" i="1"/>
  <c r="AX1237" i="1"/>
  <c r="AX1234" i="1"/>
  <c r="BC1234" i="1"/>
  <c r="AX1233" i="1"/>
  <c r="AX1230" i="1"/>
  <c r="BC1230" i="1"/>
  <c r="AX1229" i="1"/>
  <c r="AX1226" i="1"/>
  <c r="BC1226" i="1"/>
  <c r="AX1225" i="1"/>
  <c r="AX1223" i="1"/>
  <c r="AX1221" i="1"/>
  <c r="BC1221" i="1"/>
  <c r="AX1219" i="1"/>
  <c r="BC1219" i="1"/>
  <c r="AX1217" i="1"/>
  <c r="AX1215" i="1"/>
  <c r="AX1213" i="1"/>
  <c r="BC1213" i="1"/>
  <c r="AX1211" i="1"/>
  <c r="BC1211" i="1"/>
  <c r="AX1209" i="1"/>
  <c r="AX1207" i="1"/>
  <c r="AX1205" i="1"/>
  <c r="BC1205" i="1"/>
  <c r="AX1203" i="1"/>
  <c r="BC1203" i="1"/>
  <c r="AX1201" i="1"/>
  <c r="AX1199" i="1"/>
  <c r="AX1197" i="1"/>
  <c r="BC1197" i="1"/>
  <c r="AX1194" i="1"/>
  <c r="BC1194" i="1"/>
  <c r="AX1193" i="1"/>
  <c r="AX1190" i="1"/>
  <c r="BC1190" i="1"/>
  <c r="AX1189" i="1"/>
  <c r="BC1189" i="1"/>
  <c r="AX1186" i="1"/>
  <c r="BC1186" i="1"/>
  <c r="AX1185" i="1"/>
  <c r="AX1132" i="1"/>
  <c r="AX1131" i="1"/>
  <c r="AX1130" i="1"/>
  <c r="BC1130" i="1"/>
  <c r="AX1129" i="1"/>
  <c r="BC1129" i="1"/>
  <c r="AX1128" i="1"/>
  <c r="AX1127" i="1"/>
  <c r="BC1127" i="1"/>
  <c r="AX1126" i="1"/>
  <c r="AX1125" i="1"/>
  <c r="AX1124" i="1"/>
  <c r="AX1123" i="1"/>
  <c r="AX1122" i="1"/>
  <c r="AX1121" i="1"/>
  <c r="AX1120" i="1"/>
  <c r="AX1119" i="1"/>
  <c r="AX1118" i="1"/>
  <c r="AX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AX956" i="1"/>
  <c r="AX955" i="1"/>
  <c r="BC955" i="1"/>
  <c r="AX952" i="1"/>
  <c r="AX951" i="1"/>
  <c r="BC951" i="1"/>
  <c r="AX948" i="1"/>
  <c r="AX947" i="1"/>
  <c r="BC947" i="1"/>
  <c r="AX944" i="1"/>
  <c r="AX943" i="1"/>
  <c r="BC943" i="1"/>
  <c r="AX940" i="1"/>
  <c r="AX939" i="1"/>
  <c r="BC939" i="1"/>
  <c r="AX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AX915" i="1"/>
  <c r="AX912" i="1"/>
  <c r="BC912" i="1"/>
  <c r="AX911" i="1"/>
  <c r="AX908" i="1"/>
  <c r="BC908" i="1"/>
  <c r="AX907" i="1"/>
  <c r="AX904" i="1"/>
  <c r="BC904" i="1"/>
  <c r="AX903" i="1"/>
  <c r="AX900" i="1"/>
  <c r="BC900" i="1"/>
  <c r="AX899" i="1"/>
  <c r="AX896" i="1"/>
  <c r="BC896" i="1"/>
  <c r="AX895" i="1"/>
  <c r="AX892" i="1"/>
  <c r="BC892" i="1"/>
  <c r="AX891" i="1"/>
  <c r="AX888" i="1"/>
  <c r="BC888" i="1"/>
  <c r="AX887" i="1"/>
  <c r="AX875" i="1"/>
  <c r="AX874" i="1"/>
  <c r="BC874" i="1"/>
  <c r="AX873" i="1"/>
  <c r="BC873" i="1"/>
  <c r="AX872" i="1"/>
  <c r="BC872" i="1"/>
  <c r="AX871" i="1"/>
  <c r="AX870" i="1"/>
  <c r="BC870" i="1"/>
  <c r="AX869" i="1"/>
  <c r="BC869" i="1"/>
  <c r="AX868" i="1"/>
  <c r="BC868" i="1"/>
  <c r="AX867" i="1"/>
  <c r="AX866" i="1"/>
  <c r="BC866" i="1"/>
  <c r="AX865" i="1"/>
  <c r="BC865" i="1"/>
  <c r="AX864" i="1"/>
  <c r="BC864" i="1"/>
  <c r="AX863" i="1"/>
  <c r="AX862" i="1"/>
  <c r="BC862" i="1"/>
  <c r="AX861" i="1"/>
  <c r="BC861" i="1"/>
  <c r="AX860" i="1"/>
  <c r="BC860" i="1"/>
  <c r="AX843" i="1"/>
  <c r="AX842" i="1"/>
  <c r="BC842" i="1"/>
  <c r="AX841" i="1"/>
  <c r="BC841" i="1"/>
  <c r="AX840" i="1"/>
  <c r="BC840" i="1"/>
  <c r="AX839" i="1"/>
  <c r="AX838" i="1"/>
  <c r="BC838" i="1"/>
  <c r="AX837" i="1"/>
  <c r="BC837" i="1"/>
  <c r="AX836" i="1"/>
  <c r="BC836" i="1"/>
  <c r="AX835" i="1"/>
  <c r="AX834" i="1"/>
  <c r="BC834" i="1"/>
  <c r="AX833" i="1"/>
  <c r="BC833" i="1"/>
  <c r="AX832" i="1"/>
  <c r="BC832" i="1"/>
  <c r="AX831" i="1"/>
  <c r="AX830" i="1"/>
  <c r="BC830" i="1"/>
  <c r="AX829" i="1"/>
  <c r="BC829" i="1"/>
  <c r="AX828" i="1"/>
  <c r="BC828" i="1"/>
  <c r="AX811" i="1"/>
  <c r="BC811" i="1"/>
  <c r="AX810" i="1"/>
  <c r="AX809" i="1"/>
  <c r="BC809" i="1"/>
  <c r="AX808" i="1"/>
  <c r="BC808" i="1"/>
  <c r="AX807" i="1"/>
  <c r="BC807" i="1"/>
  <c r="AX806" i="1"/>
  <c r="BC806" i="1"/>
  <c r="AX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BC798" i="1"/>
  <c r="AX797" i="1"/>
  <c r="AX796" i="1"/>
  <c r="BC796" i="1"/>
  <c r="AX779" i="1"/>
  <c r="BC779" i="1"/>
  <c r="AX778" i="1"/>
  <c r="BC778" i="1"/>
  <c r="AX777" i="1"/>
  <c r="BC777" i="1"/>
  <c r="AX776" i="1"/>
  <c r="AX775" i="1"/>
  <c r="BC775" i="1"/>
  <c r="AX774" i="1"/>
  <c r="BC774" i="1"/>
  <c r="AX773" i="1"/>
  <c r="BC773" i="1"/>
  <c r="AX772" i="1"/>
  <c r="AX771" i="1"/>
  <c r="BC771" i="1"/>
  <c r="AX770" i="1"/>
  <c r="BC770" i="1"/>
  <c r="AX769" i="1"/>
  <c r="BC769" i="1"/>
  <c r="AX768" i="1"/>
  <c r="AX767" i="1"/>
  <c r="BC767" i="1"/>
  <c r="AX766" i="1"/>
  <c r="BC766" i="1"/>
  <c r="AX765" i="1"/>
  <c r="BC765" i="1"/>
  <c r="AX764" i="1"/>
  <c r="AX747" i="1"/>
  <c r="AX746" i="1"/>
  <c r="BC746" i="1"/>
  <c r="AX745" i="1"/>
  <c r="BC745" i="1"/>
  <c r="AX744" i="1"/>
  <c r="BC744" i="1"/>
  <c r="AX743" i="1"/>
  <c r="AX742" i="1"/>
  <c r="BC742" i="1"/>
  <c r="AX741" i="1"/>
  <c r="BC741" i="1"/>
  <c r="AX740" i="1"/>
  <c r="BC740" i="1"/>
  <c r="AX739" i="1"/>
  <c r="AX738" i="1"/>
  <c r="BC738" i="1"/>
  <c r="AX737" i="1"/>
  <c r="BC737" i="1"/>
  <c r="AX736" i="1"/>
  <c r="BC736" i="1"/>
  <c r="AX735" i="1"/>
  <c r="AX734" i="1"/>
  <c r="BC734" i="1"/>
  <c r="AX733" i="1"/>
  <c r="BC733" i="1"/>
  <c r="AX732" i="1"/>
  <c r="BC732" i="1"/>
  <c r="AX715" i="1"/>
  <c r="BC715" i="1"/>
  <c r="AX714" i="1"/>
  <c r="BC714" i="1"/>
  <c r="AX713" i="1"/>
  <c r="AX712" i="1"/>
  <c r="BC712" i="1"/>
  <c r="AX711" i="1"/>
  <c r="BC711" i="1"/>
  <c r="AX710" i="1"/>
  <c r="BC710" i="1"/>
  <c r="AX709" i="1"/>
  <c r="BC709" i="1"/>
  <c r="AX708" i="1"/>
  <c r="AX707" i="1"/>
  <c r="BC707" i="1"/>
  <c r="AX706" i="1"/>
  <c r="BC706" i="1"/>
  <c r="AX705" i="1"/>
  <c r="BC705" i="1"/>
  <c r="AX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BC676" i="1"/>
  <c r="AX675" i="1"/>
  <c r="AX674" i="1"/>
  <c r="BC674" i="1"/>
  <c r="AX673" i="1"/>
  <c r="BC673" i="1"/>
  <c r="AX672" i="1"/>
  <c r="BC672" i="1"/>
  <c r="AX671" i="1"/>
  <c r="AX670" i="1"/>
  <c r="BC670" i="1"/>
  <c r="AX669" i="1"/>
  <c r="BC669" i="1"/>
  <c r="AX668" i="1"/>
  <c r="BC668" i="1"/>
  <c r="AX651" i="1"/>
  <c r="AX650" i="1"/>
  <c r="BC650" i="1"/>
  <c r="AX649" i="1"/>
  <c r="BC649" i="1"/>
  <c r="AX648" i="1"/>
  <c r="BC648" i="1"/>
  <c r="AX647" i="1"/>
  <c r="AX646" i="1"/>
  <c r="BC646" i="1"/>
  <c r="AX645" i="1"/>
  <c r="BC645" i="1"/>
  <c r="AX644" i="1"/>
  <c r="BC644" i="1"/>
  <c r="AX643" i="1"/>
  <c r="BC643" i="1"/>
  <c r="AX642" i="1"/>
  <c r="BC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AX626" i="1"/>
  <c r="BC626" i="1"/>
  <c r="AX623" i="1"/>
  <c r="AX622" i="1"/>
  <c r="BC622" i="1"/>
  <c r="AX619" i="1"/>
  <c r="AX618" i="1"/>
  <c r="BC618" i="1"/>
  <c r="AX615" i="1"/>
  <c r="AX614" i="1"/>
  <c r="BC614" i="1"/>
  <c r="AX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AX1174" i="1"/>
  <c r="BC1174" i="1"/>
  <c r="AX1173" i="1"/>
  <c r="BC1173" i="1"/>
  <c r="AX1170" i="1"/>
  <c r="BC1170" i="1"/>
  <c r="AX1169" i="1"/>
  <c r="AX1166" i="1"/>
  <c r="BC1166" i="1"/>
  <c r="AX1165" i="1"/>
  <c r="BC1165" i="1"/>
  <c r="AX1162" i="1"/>
  <c r="BC1162" i="1"/>
  <c r="AX1161" i="1"/>
  <c r="AX1158" i="1"/>
  <c r="BC1158" i="1"/>
  <c r="AX1157" i="1"/>
  <c r="BC1157" i="1"/>
  <c r="AX1154" i="1"/>
  <c r="AX1153" i="1"/>
  <c r="BC1153" i="1"/>
  <c r="AX1150" i="1"/>
  <c r="AX1149" i="1"/>
  <c r="BC1149" i="1"/>
  <c r="AX1146" i="1"/>
  <c r="AX1145" i="1"/>
  <c r="BC1145" i="1"/>
  <c r="AX1144" i="1"/>
  <c r="BC1144" i="1"/>
  <c r="AX1143" i="1"/>
  <c r="AX1142" i="1"/>
  <c r="AX1141" i="1"/>
  <c r="AX1140" i="1"/>
  <c r="BC1140" i="1"/>
  <c r="AX1139" i="1"/>
  <c r="BC1139" i="1"/>
  <c r="AX1138" i="1"/>
  <c r="AX1137" i="1"/>
  <c r="AX1136" i="1"/>
  <c r="AX1135" i="1"/>
  <c r="BC1135" i="1"/>
  <c r="AX1134" i="1"/>
  <c r="BC1134" i="1"/>
  <c r="AX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AX961" i="1"/>
  <c r="BC961" i="1"/>
  <c r="AX958" i="1"/>
  <c r="AX957" i="1"/>
  <c r="BC957" i="1"/>
  <c r="AX954" i="1"/>
  <c r="AX953" i="1"/>
  <c r="BC953" i="1"/>
  <c r="AX950" i="1"/>
  <c r="AX949" i="1"/>
  <c r="BC949" i="1"/>
  <c r="AX946" i="1"/>
  <c r="BC946" i="1"/>
  <c r="AX945" i="1"/>
  <c r="AX942" i="1"/>
  <c r="BC942" i="1"/>
  <c r="AX941" i="1"/>
  <c r="AX938" i="1"/>
  <c r="BC938" i="1"/>
  <c r="AX937" i="1"/>
  <c r="AX934" i="1"/>
  <c r="BC934" i="1"/>
  <c r="AX933" i="1"/>
  <c r="AX930" i="1"/>
  <c r="BC930" i="1"/>
  <c r="AX929" i="1"/>
  <c r="AX926" i="1"/>
  <c r="BC926" i="1"/>
  <c r="AX925" i="1"/>
  <c r="AX922" i="1"/>
  <c r="BC922" i="1"/>
  <c r="AX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AX882" i="1"/>
  <c r="BC882" i="1"/>
  <c r="AX881" i="1"/>
  <c r="BC881" i="1"/>
  <c r="AX880" i="1"/>
  <c r="BC880" i="1"/>
  <c r="AX879" i="1"/>
  <c r="AX878" i="1"/>
  <c r="BC878" i="1"/>
  <c r="AX877" i="1"/>
  <c r="BC877" i="1"/>
  <c r="AX876" i="1"/>
  <c r="BC876" i="1"/>
  <c r="AX859" i="1"/>
  <c r="AX858" i="1"/>
  <c r="BC858" i="1"/>
  <c r="AX857" i="1"/>
  <c r="BC857" i="1"/>
  <c r="AX856" i="1"/>
  <c r="BC856" i="1"/>
  <c r="AX855" i="1"/>
  <c r="AX854" i="1"/>
  <c r="BC854" i="1"/>
  <c r="AX853" i="1"/>
  <c r="BC853" i="1"/>
  <c r="AX852" i="1"/>
  <c r="BC852" i="1"/>
  <c r="AX851" i="1"/>
  <c r="AX850" i="1"/>
  <c r="BC850" i="1"/>
  <c r="AX849" i="1"/>
  <c r="BC849" i="1"/>
  <c r="AX848" i="1"/>
  <c r="BC848" i="1"/>
  <c r="AX847" i="1"/>
  <c r="AX846" i="1"/>
  <c r="BC846" i="1"/>
  <c r="AX845" i="1"/>
  <c r="BC845" i="1"/>
  <c r="AX844" i="1"/>
  <c r="BC844" i="1"/>
  <c r="AX827" i="1"/>
  <c r="BC827" i="1"/>
  <c r="AX826" i="1"/>
  <c r="AX825" i="1"/>
  <c r="BC825" i="1"/>
  <c r="AX824" i="1"/>
  <c r="BC824" i="1"/>
  <c r="AX823" i="1"/>
  <c r="BC823" i="1"/>
  <c r="AX822" i="1"/>
  <c r="AX821" i="1"/>
  <c r="BC821" i="1"/>
  <c r="AX820" i="1"/>
  <c r="BC820" i="1"/>
  <c r="AX819" i="1"/>
  <c r="BC819" i="1"/>
  <c r="AX818" i="1"/>
  <c r="AX817" i="1"/>
  <c r="BC817" i="1"/>
  <c r="AX816" i="1"/>
  <c r="BC816" i="1"/>
  <c r="AX815" i="1"/>
  <c r="BC815" i="1"/>
  <c r="AX814" i="1"/>
  <c r="AX813" i="1"/>
  <c r="BC813" i="1"/>
  <c r="AX812" i="1"/>
  <c r="BC812" i="1"/>
  <c r="AX795" i="1"/>
  <c r="BC795" i="1"/>
  <c r="AX794" i="1"/>
  <c r="BC794" i="1"/>
  <c r="AX793" i="1"/>
  <c r="AX792" i="1"/>
  <c r="BC792" i="1"/>
  <c r="AX791" i="1"/>
  <c r="BC791" i="1"/>
  <c r="AX790" i="1"/>
  <c r="BC790" i="1"/>
  <c r="AX789" i="1"/>
  <c r="BC789" i="1"/>
  <c r="AX788" i="1"/>
  <c r="AX787" i="1"/>
  <c r="BC787" i="1"/>
  <c r="AX786" i="1"/>
  <c r="BC786" i="1"/>
  <c r="AX785" i="1"/>
  <c r="BC785" i="1"/>
  <c r="AX784" i="1"/>
  <c r="AX783" i="1"/>
  <c r="BC783" i="1"/>
  <c r="AX782" i="1"/>
  <c r="BC782" i="1"/>
  <c r="AX781" i="1"/>
  <c r="BC781" i="1"/>
  <c r="AX780" i="1"/>
  <c r="AX763" i="1"/>
  <c r="BC763" i="1"/>
  <c r="AX762" i="1"/>
  <c r="BC762" i="1"/>
  <c r="AX761" i="1"/>
  <c r="BC761" i="1"/>
  <c r="AX760" i="1"/>
  <c r="BC760" i="1"/>
  <c r="AX759" i="1"/>
  <c r="AX758" i="1"/>
  <c r="BC758" i="1"/>
  <c r="AX757" i="1"/>
  <c r="BC757" i="1"/>
  <c r="AX756" i="1"/>
  <c r="BC756" i="1"/>
  <c r="AX755" i="1"/>
  <c r="AX754" i="1"/>
  <c r="BC754" i="1"/>
  <c r="AX753" i="1"/>
  <c r="BC753" i="1"/>
  <c r="AX752" i="1"/>
  <c r="BC752" i="1"/>
  <c r="AX751" i="1"/>
  <c r="AX750" i="1"/>
  <c r="BC750" i="1"/>
  <c r="AX749" i="1"/>
  <c r="BC749" i="1"/>
  <c r="AX748" i="1"/>
  <c r="BC748" i="1"/>
  <c r="AX731" i="1"/>
  <c r="AX730" i="1"/>
  <c r="BC730" i="1"/>
  <c r="AX729" i="1"/>
  <c r="BC729" i="1"/>
  <c r="AX728" i="1"/>
  <c r="BC728" i="1"/>
  <c r="AX727" i="1"/>
  <c r="BC727" i="1"/>
  <c r="AX726" i="1"/>
  <c r="AX725" i="1"/>
  <c r="AX724" i="1"/>
  <c r="BC724" i="1"/>
  <c r="AX723" i="1"/>
  <c r="BC723" i="1"/>
  <c r="AX722" i="1"/>
  <c r="BC722" i="1"/>
  <c r="AX721" i="1"/>
  <c r="AX720" i="1"/>
  <c r="BC720" i="1"/>
  <c r="AX719" i="1"/>
  <c r="BC719" i="1"/>
  <c r="AX718" i="1"/>
  <c r="BC718" i="1"/>
  <c r="AX717" i="1"/>
  <c r="AX716" i="1"/>
  <c r="BC716" i="1"/>
  <c r="AX699" i="1"/>
  <c r="AX698" i="1"/>
  <c r="BC698" i="1"/>
  <c r="AX697" i="1"/>
  <c r="BC697" i="1"/>
  <c r="AX696" i="1"/>
  <c r="BC696" i="1"/>
  <c r="AX695" i="1"/>
  <c r="AX694" i="1"/>
  <c r="BC694" i="1"/>
  <c r="AX693" i="1"/>
  <c r="BC693" i="1"/>
  <c r="AX692" i="1"/>
  <c r="BC692" i="1"/>
  <c r="AX691" i="1"/>
  <c r="AX690" i="1"/>
  <c r="BC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BC664" i="1"/>
  <c r="AX663" i="1"/>
  <c r="AX662" i="1"/>
  <c r="BC662" i="1"/>
  <c r="AX661" i="1"/>
  <c r="BC661" i="1"/>
  <c r="AX660" i="1"/>
  <c r="BC660" i="1"/>
  <c r="AX659" i="1"/>
  <c r="AX658" i="1"/>
  <c r="BC658" i="1"/>
  <c r="AX657" i="1"/>
  <c r="BC657" i="1"/>
  <c r="AX656" i="1"/>
  <c r="BC656" i="1"/>
  <c r="AX655" i="1"/>
  <c r="AX654" i="1"/>
  <c r="BC654" i="1"/>
  <c r="AX653" i="1"/>
  <c r="BC653" i="1"/>
  <c r="AX652" i="1"/>
  <c r="BC652" i="1"/>
  <c r="AX637" i="1"/>
  <c r="BC637" i="1"/>
  <c r="AX636" i="1"/>
  <c r="AX633" i="1"/>
  <c r="BC633" i="1"/>
  <c r="AX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BC600" i="1"/>
  <c r="AX597" i="1"/>
  <c r="BC597" i="1"/>
  <c r="AX596" i="1"/>
  <c r="AX593" i="1"/>
  <c r="BC593" i="1"/>
  <c r="AX592" i="1"/>
  <c r="AX589" i="1"/>
  <c r="BC589" i="1"/>
  <c r="AX588" i="1"/>
  <c r="AX585" i="1"/>
  <c r="BC585" i="1"/>
  <c r="AX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BC518" i="1"/>
  <c r="AX517" i="1"/>
  <c r="BC517" i="1"/>
  <c r="AX516" i="1"/>
  <c r="BC516" i="1"/>
  <c r="AX515" i="1"/>
  <c r="AX514" i="1"/>
  <c r="AX513" i="1"/>
  <c r="BC513" i="1"/>
  <c r="AX512" i="1"/>
  <c r="BC512" i="1"/>
  <c r="AX511" i="1"/>
  <c r="AX510" i="1"/>
  <c r="AX509" i="1"/>
  <c r="AX508" i="1"/>
  <c r="BC508" i="1"/>
  <c r="AX507" i="1"/>
  <c r="BC507" i="1"/>
  <c r="AX506" i="1"/>
  <c r="AX505" i="1"/>
  <c r="BC505" i="1"/>
  <c r="AX504" i="1"/>
  <c r="AX503" i="1"/>
  <c r="BC503" i="1"/>
  <c r="AX502" i="1"/>
  <c r="AX501" i="1"/>
  <c r="BC501" i="1"/>
  <c r="AX500" i="1"/>
  <c r="AX499" i="1"/>
  <c r="BC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BC457" i="1"/>
  <c r="AX454" i="1"/>
  <c r="AX453" i="1"/>
  <c r="BC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BC433" i="1"/>
  <c r="AX430" i="1"/>
  <c r="AX429" i="1"/>
  <c r="AX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BC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BC351" i="1"/>
  <c r="AX334" i="1"/>
  <c r="AX333" i="1"/>
  <c r="BC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BC305" i="1"/>
  <c r="AX302" i="1"/>
  <c r="AX301" i="1"/>
  <c r="BC301" i="1"/>
  <c r="AX298" i="1"/>
  <c r="AX297" i="1"/>
  <c r="BC297" i="1"/>
  <c r="AX294" i="1"/>
  <c r="AX293" i="1"/>
  <c r="BC293" i="1"/>
  <c r="AX290" i="1"/>
  <c r="AX289" i="1"/>
  <c r="BC289" i="1"/>
  <c r="AX286" i="1"/>
  <c r="AX285" i="1"/>
  <c r="AX282" i="1"/>
  <c r="AX281" i="1"/>
  <c r="BC281" i="1"/>
  <c r="AX278" i="1"/>
  <c r="AX277" i="1"/>
  <c r="BC277" i="1"/>
  <c r="AX274" i="1"/>
  <c r="AX273" i="1"/>
  <c r="AX270" i="1"/>
  <c r="AX269" i="1"/>
  <c r="BC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BC129" i="1"/>
  <c r="AX128" i="1"/>
  <c r="AX125" i="1"/>
  <c r="BC125" i="1"/>
  <c r="AX124" i="1"/>
  <c r="AX121" i="1"/>
  <c r="BC121" i="1"/>
  <c r="AX120" i="1"/>
  <c r="BC120" i="1"/>
  <c r="AX117" i="1"/>
  <c r="BC117" i="1"/>
  <c r="AX116" i="1"/>
  <c r="BC116" i="1"/>
  <c r="AX113" i="1"/>
  <c r="BC113" i="1"/>
  <c r="AX112" i="1"/>
  <c r="BC112" i="1"/>
  <c r="AX109" i="1"/>
  <c r="BC109" i="1"/>
  <c r="AX108" i="1"/>
  <c r="BC108" i="1"/>
  <c r="AX105" i="1"/>
  <c r="BC105" i="1"/>
  <c r="AX104" i="1"/>
  <c r="BC104" i="1"/>
  <c r="AX101" i="1"/>
  <c r="BC101" i="1"/>
  <c r="AX100" i="1"/>
  <c r="BC100" i="1"/>
  <c r="AX97" i="1"/>
  <c r="BC97" i="1"/>
  <c r="AX96" i="1"/>
  <c r="BC96" i="1"/>
  <c r="AX610" i="1"/>
  <c r="BC610" i="1"/>
  <c r="AX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AX576" i="1"/>
  <c r="BC576" i="1"/>
  <c r="AX575" i="1"/>
  <c r="AX572" i="1"/>
  <c r="BC572" i="1"/>
  <c r="AX571" i="1"/>
  <c r="AX568" i="1"/>
  <c r="BC568" i="1"/>
  <c r="AX567" i="1"/>
  <c r="AX564" i="1"/>
  <c r="BC564" i="1"/>
  <c r="AX563" i="1"/>
  <c r="AX560" i="1"/>
  <c r="BC560" i="1"/>
  <c r="AX559" i="1"/>
  <c r="AX556" i="1"/>
  <c r="BC556" i="1"/>
  <c r="AX555" i="1"/>
  <c r="AX552" i="1"/>
  <c r="BC552" i="1"/>
  <c r="AX551" i="1"/>
  <c r="AX548" i="1"/>
  <c r="BC548" i="1"/>
  <c r="AX547" i="1"/>
  <c r="AX544" i="1"/>
  <c r="BC544" i="1"/>
  <c r="AX543" i="1"/>
  <c r="AX540" i="1"/>
  <c r="BC540" i="1"/>
  <c r="AX539" i="1"/>
  <c r="AX536" i="1"/>
  <c r="BC536" i="1"/>
  <c r="AX535" i="1"/>
  <c r="AX532" i="1"/>
  <c r="BC532" i="1"/>
  <c r="AX531" i="1"/>
  <c r="AX528" i="1"/>
  <c r="BC528" i="1"/>
  <c r="AX527" i="1"/>
  <c r="AX495" i="1"/>
  <c r="BC495" i="1"/>
  <c r="AX494" i="1"/>
  <c r="BC494" i="1"/>
  <c r="AX493" i="1"/>
  <c r="AX492" i="1"/>
  <c r="AX491" i="1"/>
  <c r="BC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AX455" i="1"/>
  <c r="AX452" i="1"/>
  <c r="BC452" i="1"/>
  <c r="AX451" i="1"/>
  <c r="AX448" i="1"/>
  <c r="BC448" i="1"/>
  <c r="AX447" i="1"/>
  <c r="AX444" i="1"/>
  <c r="AX443" i="1"/>
  <c r="AX440" i="1"/>
  <c r="BC440" i="1"/>
  <c r="AX439" i="1"/>
  <c r="AX436" i="1"/>
  <c r="BC436" i="1"/>
  <c r="AX435" i="1"/>
  <c r="AX432" i="1"/>
  <c r="BC432" i="1"/>
  <c r="AX431" i="1"/>
  <c r="BC431" i="1"/>
  <c r="AX428" i="1"/>
  <c r="AX427" i="1"/>
  <c r="BC427" i="1"/>
  <c r="AX424" i="1"/>
  <c r="BC424" i="1"/>
  <c r="AX423" i="1"/>
  <c r="BC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BC384" i="1"/>
  <c r="AX383" i="1"/>
  <c r="BC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BC336" i="1"/>
  <c r="AX335" i="1"/>
  <c r="BC335" i="1"/>
  <c r="AX321" i="1"/>
  <c r="BC321" i="1"/>
  <c r="AX320" i="1"/>
  <c r="BC320" i="1"/>
  <c r="AX319" i="1"/>
  <c r="BC319" i="1"/>
  <c r="AX318" i="1"/>
  <c r="AX317" i="1"/>
  <c r="BC317" i="1"/>
  <c r="AX316" i="1"/>
  <c r="BC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BC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AX279" i="1"/>
  <c r="BC279" i="1"/>
  <c r="AX276" i="1"/>
  <c r="AX275" i="1"/>
  <c r="AX272" i="1"/>
  <c r="AX271" i="1"/>
  <c r="BC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BC256" i="1"/>
  <c r="AX255" i="1"/>
  <c r="BC255" i="1"/>
  <c r="AX252" i="1"/>
  <c r="BC252" i="1"/>
  <c r="AX251" i="1"/>
  <c r="BC251" i="1"/>
  <c r="AX248" i="1"/>
  <c r="BC248" i="1"/>
  <c r="AX247" i="1"/>
  <c r="BC247" i="1"/>
  <c r="AX244" i="1"/>
  <c r="BC244" i="1"/>
  <c r="AX243" i="1"/>
  <c r="BC243" i="1"/>
  <c r="AX240" i="1"/>
  <c r="BC240" i="1"/>
  <c r="AX239" i="1"/>
  <c r="BC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BC158" i="1"/>
  <c r="AX155" i="1"/>
  <c r="BC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BC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940" i="1" l="1"/>
  <c r="BB948" i="1"/>
  <c r="BB954" i="1"/>
  <c r="BB959" i="1"/>
  <c r="BB1580" i="1"/>
  <c r="BB1584" i="1"/>
  <c r="BB1591" i="1"/>
  <c r="BB1594" i="1"/>
  <c r="BB1600" i="1"/>
  <c r="BB1604" i="1"/>
  <c r="BB933" i="1"/>
  <c r="BB941" i="1"/>
  <c r="BB950" i="1"/>
  <c r="BB1585" i="1"/>
  <c r="BB1590" i="1"/>
  <c r="BB1597" i="1"/>
  <c r="BB1601" i="1"/>
  <c r="BB936" i="1"/>
  <c r="BB944" i="1"/>
  <c r="BB952" i="1"/>
  <c r="BB956" i="1"/>
  <c r="BB962" i="1"/>
  <c r="BB1583" i="1"/>
  <c r="BB1586" i="1"/>
  <c r="BB1592" i="1"/>
  <c r="BB1599" i="1"/>
  <c r="BB1602" i="1"/>
  <c r="BB937" i="1"/>
  <c r="BB945" i="1"/>
  <c r="BB958" i="1"/>
  <c r="BB1587" i="1"/>
  <c r="BB1593" i="1"/>
  <c r="BB1598" i="1"/>
  <c r="BB511" i="1"/>
  <c r="N3" i="3"/>
  <c r="BB429" i="1"/>
  <c r="BB445" i="1"/>
  <c r="BB451" i="1"/>
  <c r="BB459" i="1"/>
  <c r="BB496" i="1"/>
  <c r="BB504" i="1"/>
  <c r="BB272" i="1"/>
  <c r="BB294" i="1"/>
  <c r="BB302" i="1"/>
  <c r="BB310" i="1"/>
  <c r="BB318" i="1"/>
  <c r="BB326" i="1"/>
  <c r="BB334" i="1"/>
  <c r="BB342" i="1"/>
  <c r="BB350" i="1"/>
  <c r="BB358" i="1"/>
  <c r="BB366" i="1"/>
  <c r="BB374" i="1"/>
  <c r="BB382" i="1"/>
  <c r="BB390" i="1"/>
  <c r="BB398" i="1"/>
  <c r="BB406" i="1"/>
  <c r="BB414" i="1"/>
  <c r="BB434" i="1"/>
  <c r="BB463" i="1"/>
  <c r="BB471" i="1"/>
  <c r="BB479" i="1"/>
  <c r="BB487" i="1"/>
  <c r="BB515" i="1"/>
  <c r="BB267" i="1"/>
  <c r="BB437" i="1"/>
  <c r="BB447" i="1"/>
  <c r="BB455" i="1"/>
  <c r="BB492" i="1"/>
  <c r="BB500" i="1"/>
  <c r="BB509" i="1"/>
  <c r="BB274" i="1"/>
  <c r="BB290" i="1"/>
  <c r="BB298" i="1"/>
  <c r="BB306" i="1"/>
  <c r="BB314" i="1"/>
  <c r="BB322" i="1"/>
  <c r="BB330" i="1"/>
  <c r="BB338" i="1"/>
  <c r="BB346" i="1"/>
  <c r="BB354" i="1"/>
  <c r="BB362" i="1"/>
  <c r="BB370" i="1"/>
  <c r="BB378" i="1"/>
  <c r="BB386" i="1"/>
  <c r="BB394" i="1"/>
  <c r="BB402" i="1"/>
  <c r="BB410" i="1"/>
  <c r="BB418" i="1"/>
  <c r="BB428" i="1"/>
  <c r="BB441" i="1"/>
  <c r="BB467" i="1"/>
  <c r="BB475" i="1"/>
  <c r="BB483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BB12" i="1" s="1"/>
  <c r="AW13" i="1"/>
  <c r="BB13" i="1" s="1"/>
  <c r="AW14" i="1"/>
  <c r="BB14" i="1" s="1"/>
  <c r="AW15" i="1"/>
  <c r="AW16" i="1"/>
  <c r="BB16" i="1" s="1"/>
  <c r="AW17" i="1"/>
  <c r="BB17" i="1" s="1"/>
  <c r="AW18" i="1"/>
  <c r="BB18" i="1" s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BB28" i="1" s="1"/>
  <c r="AW29" i="1"/>
  <c r="BB29" i="1" s="1"/>
  <c r="AW30" i="1"/>
  <c r="BB30" i="1" s="1"/>
  <c r="AW31" i="1"/>
  <c r="AW32" i="1"/>
  <c r="BB32" i="1" s="1"/>
  <c r="AW33" i="1"/>
  <c r="BB33" i="1" s="1"/>
  <c r="AW34" i="1"/>
  <c r="BB34" i="1" s="1"/>
  <c r="AW35" i="1"/>
  <c r="AW36" i="1"/>
  <c r="BB36" i="1" s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BB46" i="1" s="1"/>
  <c r="AW47" i="1"/>
  <c r="BB47" i="1" s="1"/>
  <c r="AW48" i="1"/>
  <c r="BB48" i="1" s="1"/>
  <c r="AW49" i="1"/>
  <c r="AW50" i="1"/>
  <c r="BB50" i="1" s="1"/>
  <c r="AW51" i="1"/>
  <c r="BB51" i="1" s="1"/>
  <c r="AW52" i="1"/>
  <c r="BB52" i="1" s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BB65" i="1" s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BB73" i="1" s="1"/>
  <c r="AW74" i="1"/>
  <c r="AW75" i="1"/>
  <c r="BB75" i="1" s="1"/>
  <c r="AW76" i="1"/>
  <c r="BB76" i="1" s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BB87" i="1" s="1"/>
  <c r="AW88" i="1"/>
  <c r="BB88" i="1" s="1"/>
  <c r="AW89" i="1"/>
  <c r="BB89" i="1" s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E79" i="1"/>
  <c r="AF79" i="1"/>
  <c r="AO79" i="1" s="1"/>
  <c r="AE80" i="1"/>
  <c r="AF80" i="1"/>
  <c r="AO80" i="1" s="1"/>
  <c r="AE81" i="1"/>
  <c r="AF81" i="1"/>
  <c r="AO81" i="1" s="1"/>
  <c r="AE82" i="1"/>
  <c r="AF82" i="1"/>
  <c r="AE83" i="1"/>
  <c r="AF83" i="1"/>
  <c r="AO83" i="1" s="1"/>
  <c r="AE84" i="1"/>
  <c r="AF84" i="1"/>
  <c r="AO84" i="1" s="1"/>
  <c r="AE85" i="1"/>
  <c r="AF85" i="1"/>
  <c r="AO85" i="1" s="1"/>
  <c r="AE86" i="1"/>
  <c r="AF86" i="1"/>
  <c r="AE87" i="1"/>
  <c r="AF87" i="1"/>
  <c r="AO87" i="1" s="1"/>
  <c r="AE88" i="1"/>
  <c r="AF88" i="1"/>
  <c r="AE89" i="1"/>
  <c r="AF89" i="1"/>
  <c r="AO89" i="1" s="1"/>
  <c r="AE90" i="1"/>
  <c r="AF90" i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O90" i="1" l="1"/>
  <c r="AO86" i="1"/>
  <c r="AO82" i="1"/>
  <c r="AO78" i="1"/>
  <c r="AO71" i="1"/>
  <c r="AO25" i="1"/>
  <c r="AP25" i="1" s="1"/>
  <c r="BA4" i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BC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BC52" i="1"/>
  <c r="AX50" i="1"/>
  <c r="BC50" i="1"/>
  <c r="AX48" i="1"/>
  <c r="BC48" i="1"/>
  <c r="AX46" i="1"/>
  <c r="BC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BC28" i="1"/>
  <c r="AX26" i="1"/>
  <c r="BC26" i="1"/>
  <c r="AX24" i="1"/>
  <c r="BC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48" i="2" l="1"/>
  <c r="L314" i="2"/>
  <c r="L678" i="2"/>
  <c r="L680" i="2"/>
  <c r="L46" i="2"/>
  <c r="L312" i="2"/>
  <c r="L44" i="2"/>
  <c r="L308" i="2"/>
  <c r="L42" i="2"/>
  <c r="L310" i="2"/>
  <c r="L40" i="2"/>
  <c r="L664" i="2"/>
  <c r="L660" i="2"/>
  <c r="L304" i="2"/>
  <c r="L34" i="2"/>
  <c r="L296" i="2"/>
  <c r="L32" i="2"/>
  <c r="L298" i="2"/>
  <c r="L292" i="2"/>
  <c r="L677" i="2"/>
  <c r="L306" i="2"/>
  <c r="L302" i="2"/>
  <c r="L38" i="2"/>
  <c r="L36" i="2"/>
  <c r="L300" i="2"/>
  <c r="L28" i="2"/>
  <c r="L294" i="2"/>
  <c r="L30" i="2"/>
  <c r="L26" i="2"/>
  <c r="L24" i="2"/>
  <c r="L290" i="2"/>
  <c r="L289" i="2"/>
  <c r="L23" i="2"/>
  <c r="L257" i="2"/>
  <c r="L18" i="2"/>
  <c r="L286" i="2"/>
  <c r="L282" i="2"/>
  <c r="L259" i="2"/>
  <c r="L20" i="2"/>
  <c r="L16" i="2"/>
  <c r="L284" i="2"/>
  <c r="L255" i="2"/>
  <c r="L14" i="2"/>
  <c r="L280" i="2"/>
  <c r="L5" i="2"/>
  <c r="L279" i="2"/>
  <c r="L251" i="2"/>
  <c r="L247" i="2"/>
  <c r="L12" i="2"/>
  <c r="L8" i="2"/>
  <c r="L246" i="2"/>
  <c r="L253" i="2"/>
  <c r="L249" i="2"/>
  <c r="L3" i="2"/>
  <c r="L10" i="2"/>
  <c r="L6" i="2"/>
  <c r="AY90" i="1"/>
  <c r="AN21" i="1"/>
  <c r="AP61" i="1"/>
  <c r="AY58" i="1"/>
  <c r="AY31" i="1"/>
  <c r="AP55" i="1"/>
  <c r="AY15" i="1"/>
  <c r="AY74" i="1"/>
  <c r="AP67" i="1"/>
  <c r="AY449" i="1" s="1"/>
  <c r="AY114" i="1"/>
  <c r="AZ114" i="1" s="1"/>
  <c r="AY122" i="1"/>
  <c r="AZ122" i="1" s="1"/>
  <c r="AY130" i="1"/>
  <c r="AZ130" i="1" s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Z311" i="1" s="1"/>
  <c r="AY319" i="1"/>
  <c r="AZ319" i="1" s="1"/>
  <c r="AY327" i="1"/>
  <c r="AZ327" i="1" s="1"/>
  <c r="AY465" i="1"/>
  <c r="AY473" i="1"/>
  <c r="AY481" i="1"/>
  <c r="AY489" i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Z142" i="1" s="1"/>
  <c r="AY150" i="1"/>
  <c r="AZ150" i="1" s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Y477" i="1"/>
  <c r="AY485" i="1"/>
  <c r="AY493" i="1"/>
  <c r="AY501" i="1"/>
  <c r="AZ501" i="1" s="1"/>
  <c r="AY517" i="1"/>
  <c r="AZ517" i="1" s="1"/>
  <c r="AY525" i="1"/>
  <c r="AZ525" i="1" s="1"/>
  <c r="AY100" i="1"/>
  <c r="AZ100" i="1" s="1"/>
  <c r="AY108" i="1"/>
  <c r="AZ108" i="1" s="1"/>
  <c r="AY116" i="1"/>
  <c r="AZ116" i="1" s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Z331" i="1" s="1"/>
  <c r="AY491" i="1"/>
  <c r="AZ491" i="1" s="1"/>
  <c r="AY499" i="1"/>
  <c r="AZ499" i="1" s="1"/>
  <c r="AY507" i="1"/>
  <c r="AZ507" i="1" s="1"/>
  <c r="AY523" i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BC1955" i="1" s="1"/>
  <c r="AY1947" i="1"/>
  <c r="AZ1947" i="1" s="1"/>
  <c r="AY1939" i="1"/>
  <c r="AZ1939" i="1" s="1"/>
  <c r="BC1939" i="1" s="1"/>
  <c r="AY1931" i="1"/>
  <c r="AZ1931" i="1" s="1"/>
  <c r="AY1923" i="1"/>
  <c r="AZ1923" i="1" s="1"/>
  <c r="AY1915" i="1"/>
  <c r="AZ1915" i="1" s="1"/>
  <c r="BC1915" i="1" s="1"/>
  <c r="AY1907" i="1"/>
  <c r="AZ1907" i="1" s="1"/>
  <c r="AY1899" i="1"/>
  <c r="AZ1899" i="1" s="1"/>
  <c r="AY1891" i="1"/>
  <c r="AZ1891" i="1" s="1"/>
  <c r="BC1891" i="1" s="1"/>
  <c r="AY1883" i="1"/>
  <c r="AZ1883" i="1" s="1"/>
  <c r="AY1875" i="1"/>
  <c r="AZ1875" i="1" s="1"/>
  <c r="AY1867" i="1"/>
  <c r="AZ1867" i="1" s="1"/>
  <c r="BC1867" i="1" s="1"/>
  <c r="AY1859" i="1"/>
  <c r="AZ1859" i="1" s="1"/>
  <c r="AY1851" i="1"/>
  <c r="AZ1851" i="1" s="1"/>
  <c r="AY1843" i="1"/>
  <c r="AZ1843" i="1" s="1"/>
  <c r="BC1843" i="1" s="1"/>
  <c r="AY1835" i="1"/>
  <c r="AZ1835" i="1" s="1"/>
  <c r="AY1827" i="1"/>
  <c r="AZ1827" i="1" s="1"/>
  <c r="AY1819" i="1"/>
  <c r="AZ1819" i="1" s="1"/>
  <c r="BC1819" i="1" s="1"/>
  <c r="AY1811" i="1"/>
  <c r="AZ1811" i="1" s="1"/>
  <c r="AY1803" i="1"/>
  <c r="AZ1803" i="1" s="1"/>
  <c r="BC1803" i="1" s="1"/>
  <c r="AY1795" i="1"/>
  <c r="AZ1795" i="1" s="1"/>
  <c r="AY1787" i="1"/>
  <c r="AZ1787" i="1" s="1"/>
  <c r="AY1779" i="1"/>
  <c r="AZ1779" i="1" s="1"/>
  <c r="BC1779" i="1" s="1"/>
  <c r="AY1771" i="1"/>
  <c r="AZ1771" i="1" s="1"/>
  <c r="AY1763" i="1"/>
  <c r="AZ1763" i="1" s="1"/>
  <c r="AY1755" i="1"/>
  <c r="AZ1755" i="1" s="1"/>
  <c r="BC1755" i="1" s="1"/>
  <c r="AY1747" i="1"/>
  <c r="AZ1747" i="1" s="1"/>
  <c r="AY1739" i="1"/>
  <c r="AZ1739" i="1" s="1"/>
  <c r="AY1731" i="1"/>
  <c r="AZ1731" i="1" s="1"/>
  <c r="BC1731" i="1" s="1"/>
  <c r="AY1723" i="1"/>
  <c r="AZ1723" i="1" s="1"/>
  <c r="AY1715" i="1"/>
  <c r="AZ1715" i="1" s="1"/>
  <c r="BC1715" i="1" s="1"/>
  <c r="AY1707" i="1"/>
  <c r="AZ1707" i="1" s="1"/>
  <c r="AY1699" i="1"/>
  <c r="AZ1699" i="1" s="1"/>
  <c r="AY1691" i="1"/>
  <c r="AZ1691" i="1" s="1"/>
  <c r="BC1691" i="1" s="1"/>
  <c r="AY1683" i="1"/>
  <c r="AZ1683" i="1" s="1"/>
  <c r="AY1675" i="1"/>
  <c r="AZ1675" i="1" s="1"/>
  <c r="AY1667" i="1"/>
  <c r="AZ1667" i="1" s="1"/>
  <c r="BC1667" i="1" s="1"/>
  <c r="AY1659" i="1"/>
  <c r="AZ1659" i="1" s="1"/>
  <c r="AY1651" i="1"/>
  <c r="AZ1651" i="1" s="1"/>
  <c r="AY1643" i="1"/>
  <c r="AZ1643" i="1" s="1"/>
  <c r="BC1643" i="1" s="1"/>
  <c r="AY1635" i="1"/>
  <c r="AZ1635" i="1" s="1"/>
  <c r="AY1627" i="1"/>
  <c r="AZ1627" i="1" s="1"/>
  <c r="AY1619" i="1"/>
  <c r="AZ1619" i="1" s="1"/>
  <c r="BC1619" i="1" s="1"/>
  <c r="AY1611" i="1"/>
  <c r="AZ1611" i="1" s="1"/>
  <c r="AY1603" i="1"/>
  <c r="AZ1603" i="1" s="1"/>
  <c r="BC1603" i="1" s="1"/>
  <c r="AY1595" i="1"/>
  <c r="AZ1595" i="1" s="1"/>
  <c r="AY1587" i="1"/>
  <c r="AZ1587" i="1" s="1"/>
  <c r="BC1587" i="1" s="1"/>
  <c r="AY1579" i="1"/>
  <c r="AY1571" i="1"/>
  <c r="AZ1571" i="1" s="1"/>
  <c r="AY1563" i="1"/>
  <c r="AY1555" i="1"/>
  <c r="AZ1555" i="1" s="1"/>
  <c r="AY1547" i="1"/>
  <c r="AZ1547" i="1" s="1"/>
  <c r="AY1539" i="1"/>
  <c r="AY1531" i="1"/>
  <c r="AY1523" i="1"/>
  <c r="AZ1523" i="1" s="1"/>
  <c r="AY1515" i="1"/>
  <c r="AZ1515" i="1" s="1"/>
  <c r="AY1507" i="1"/>
  <c r="AY1499" i="1"/>
  <c r="AY1491" i="1"/>
  <c r="AZ1491" i="1" s="1"/>
  <c r="AY1483" i="1"/>
  <c r="AZ1483" i="1" s="1"/>
  <c r="AY1475" i="1"/>
  <c r="AY1467" i="1"/>
  <c r="AZ1467" i="1" s="1"/>
  <c r="AY1459" i="1"/>
  <c r="AY1451" i="1"/>
  <c r="AZ1451" i="1" s="1"/>
  <c r="AY1443" i="1"/>
  <c r="AY1435" i="1"/>
  <c r="AZ1435" i="1" s="1"/>
  <c r="AY1427" i="1"/>
  <c r="AZ1427" i="1" s="1"/>
  <c r="AY1419" i="1"/>
  <c r="AY1411" i="1"/>
  <c r="AZ1411" i="1" s="1"/>
  <c r="AY1403" i="1"/>
  <c r="AZ1403" i="1" s="1"/>
  <c r="AY1395" i="1"/>
  <c r="AY1387" i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Y1331" i="1"/>
  <c r="AZ1331" i="1" s="1"/>
  <c r="AY1323" i="1"/>
  <c r="AZ1323" i="1" s="1"/>
  <c r="AY1315" i="1"/>
  <c r="AY1307" i="1"/>
  <c r="AY1299" i="1"/>
  <c r="AZ1299" i="1" s="1"/>
  <c r="AY1291" i="1"/>
  <c r="AZ1291" i="1" s="1"/>
  <c r="AY1283" i="1"/>
  <c r="AY1275" i="1"/>
  <c r="AY1267" i="1"/>
  <c r="AY1259" i="1"/>
  <c r="AY1251" i="1"/>
  <c r="AY1243" i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Y1147" i="1"/>
  <c r="AY1139" i="1"/>
  <c r="AZ1139" i="1" s="1"/>
  <c r="AY1131" i="1"/>
  <c r="AY1123" i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BC1952" i="1" s="1"/>
  <c r="AY1944" i="1"/>
  <c r="AZ1944" i="1" s="1"/>
  <c r="AY1936" i="1"/>
  <c r="AZ1936" i="1" s="1"/>
  <c r="BC1936" i="1" s="1"/>
  <c r="AY1928" i="1"/>
  <c r="AZ1928" i="1" s="1"/>
  <c r="AY1920" i="1"/>
  <c r="AZ1920" i="1" s="1"/>
  <c r="AY1912" i="1"/>
  <c r="AZ1912" i="1" s="1"/>
  <c r="BC1912" i="1" s="1"/>
  <c r="AY1904" i="1"/>
  <c r="AZ1904" i="1" s="1"/>
  <c r="AY1896" i="1"/>
  <c r="AZ1896" i="1" s="1"/>
  <c r="AY1888" i="1"/>
  <c r="AZ1888" i="1" s="1"/>
  <c r="BC1888" i="1" s="1"/>
  <c r="AY1880" i="1"/>
  <c r="AZ1880" i="1" s="1"/>
  <c r="AY1872" i="1"/>
  <c r="AZ1872" i="1" s="1"/>
  <c r="AY1864" i="1"/>
  <c r="AZ1864" i="1" s="1"/>
  <c r="BC1864" i="1" s="1"/>
  <c r="AY1856" i="1"/>
  <c r="AZ1856" i="1" s="1"/>
  <c r="AY1848" i="1"/>
  <c r="AZ1848" i="1" s="1"/>
  <c r="AY1840" i="1"/>
  <c r="AZ1840" i="1" s="1"/>
  <c r="BC1840" i="1" s="1"/>
  <c r="AY1832" i="1"/>
  <c r="AZ1832" i="1" s="1"/>
  <c r="AY1824" i="1"/>
  <c r="AZ1824" i="1" s="1"/>
  <c r="AY1816" i="1"/>
  <c r="AZ1816" i="1" s="1"/>
  <c r="BC1816" i="1" s="1"/>
  <c r="AY1808" i="1"/>
  <c r="AZ1808" i="1" s="1"/>
  <c r="AY1800" i="1"/>
  <c r="AZ1800" i="1" s="1"/>
  <c r="BC1800" i="1" s="1"/>
  <c r="AY1792" i="1"/>
  <c r="AZ1792" i="1" s="1"/>
  <c r="AY1784" i="1"/>
  <c r="AZ1784" i="1" s="1"/>
  <c r="AY1776" i="1"/>
  <c r="AZ1776" i="1" s="1"/>
  <c r="BC1776" i="1" s="1"/>
  <c r="AY1768" i="1"/>
  <c r="AZ1768" i="1" s="1"/>
  <c r="AY1760" i="1"/>
  <c r="AZ1760" i="1" s="1"/>
  <c r="AY1752" i="1"/>
  <c r="AZ1752" i="1" s="1"/>
  <c r="BC1752" i="1" s="1"/>
  <c r="AY1744" i="1"/>
  <c r="AZ1744" i="1" s="1"/>
  <c r="AY1736" i="1"/>
  <c r="AZ1736" i="1" s="1"/>
  <c r="AY1728" i="1"/>
  <c r="AZ1728" i="1" s="1"/>
  <c r="BC1728" i="1" s="1"/>
  <c r="AY1720" i="1"/>
  <c r="AZ1720" i="1" s="1"/>
  <c r="AY1712" i="1"/>
  <c r="AZ1712" i="1" s="1"/>
  <c r="BC1712" i="1" s="1"/>
  <c r="AY1704" i="1"/>
  <c r="AZ1704" i="1" s="1"/>
  <c r="AY1696" i="1"/>
  <c r="AZ1696" i="1" s="1"/>
  <c r="AY1688" i="1"/>
  <c r="AZ1688" i="1" s="1"/>
  <c r="BC1688" i="1" s="1"/>
  <c r="AY1680" i="1"/>
  <c r="AZ1680" i="1" s="1"/>
  <c r="AY1672" i="1"/>
  <c r="AZ1672" i="1" s="1"/>
  <c r="AY1664" i="1"/>
  <c r="AZ1664" i="1" s="1"/>
  <c r="BC1664" i="1" s="1"/>
  <c r="AY1656" i="1"/>
  <c r="AZ1656" i="1" s="1"/>
  <c r="AY1648" i="1"/>
  <c r="AZ1648" i="1" s="1"/>
  <c r="AY1640" i="1"/>
  <c r="AZ1640" i="1" s="1"/>
  <c r="BC1640" i="1" s="1"/>
  <c r="AY1632" i="1"/>
  <c r="AZ1632" i="1" s="1"/>
  <c r="AY1624" i="1"/>
  <c r="AZ1624" i="1" s="1"/>
  <c r="AY1616" i="1"/>
  <c r="AZ1616" i="1" s="1"/>
  <c r="BC1616" i="1" s="1"/>
  <c r="L1166" i="2" s="1"/>
  <c r="AY1608" i="1"/>
  <c r="AZ1608" i="1" s="1"/>
  <c r="AY1600" i="1"/>
  <c r="AZ1600" i="1" s="1"/>
  <c r="BC1600" i="1" s="1"/>
  <c r="AY1592" i="1"/>
  <c r="AZ1592" i="1" s="1"/>
  <c r="BC1592" i="1" s="1"/>
  <c r="AY1584" i="1"/>
  <c r="AZ1584" i="1" s="1"/>
  <c r="BC1584" i="1" s="1"/>
  <c r="AY1576" i="1"/>
  <c r="AY1568" i="1"/>
  <c r="AY1560" i="1"/>
  <c r="AZ1560" i="1" s="1"/>
  <c r="AY1552" i="1"/>
  <c r="AY1544" i="1"/>
  <c r="AY1536" i="1"/>
  <c r="AY1528" i="1"/>
  <c r="AY1520" i="1"/>
  <c r="AY1512" i="1"/>
  <c r="AZ1512" i="1" s="1"/>
  <c r="AY1504" i="1"/>
  <c r="AZ1504" i="1" s="1"/>
  <c r="AY1496" i="1"/>
  <c r="AY1488" i="1"/>
  <c r="AY1480" i="1"/>
  <c r="AZ1480" i="1" s="1"/>
  <c r="AY1472" i="1"/>
  <c r="AY1464" i="1"/>
  <c r="AZ1464" i="1" s="1"/>
  <c r="AY1456" i="1"/>
  <c r="AY1448" i="1"/>
  <c r="AZ1448" i="1" s="1"/>
  <c r="AY1440" i="1"/>
  <c r="AY1432" i="1"/>
  <c r="AY1424" i="1"/>
  <c r="AZ1424" i="1" s="1"/>
  <c r="AY1416" i="1"/>
  <c r="AZ1416" i="1" s="1"/>
  <c r="AY1408" i="1"/>
  <c r="AY1400" i="1"/>
  <c r="AZ1400" i="1" s="1"/>
  <c r="AY1392" i="1"/>
  <c r="AY1384" i="1"/>
  <c r="AY1376" i="1"/>
  <c r="AZ1376" i="1" s="1"/>
  <c r="AY1368" i="1"/>
  <c r="AZ1368" i="1" s="1"/>
  <c r="AY1360" i="1"/>
  <c r="AZ1360" i="1" s="1"/>
  <c r="AY1352" i="1"/>
  <c r="AZ1352" i="1" s="1"/>
  <c r="AY1344" i="1"/>
  <c r="AY1336" i="1"/>
  <c r="AY1328" i="1"/>
  <c r="AY1320" i="1"/>
  <c r="AZ1320" i="1" s="1"/>
  <c r="AY1312" i="1"/>
  <c r="AZ1312" i="1" s="1"/>
  <c r="AY1304" i="1"/>
  <c r="AY1296" i="1"/>
  <c r="AZ1296" i="1" s="1"/>
  <c r="AY1288" i="1"/>
  <c r="AZ1288" i="1" s="1"/>
  <c r="AY1280" i="1"/>
  <c r="AY1272" i="1"/>
  <c r="AY1264" i="1"/>
  <c r="AY1256" i="1"/>
  <c r="AY1248" i="1"/>
  <c r="AY1240" i="1"/>
  <c r="AZ1240" i="1" s="1"/>
  <c r="AY1232" i="1"/>
  <c r="AY1224" i="1"/>
  <c r="AY1216" i="1"/>
  <c r="AY1208" i="1"/>
  <c r="AY1200" i="1"/>
  <c r="AY1192" i="1"/>
  <c r="AY1184" i="1"/>
  <c r="AY1176" i="1"/>
  <c r="AY1168" i="1"/>
  <c r="AY1160" i="1"/>
  <c r="AY1152" i="1"/>
  <c r="AZ1152" i="1" s="1"/>
  <c r="AY1144" i="1"/>
  <c r="AZ1144" i="1" s="1"/>
  <c r="AY1136" i="1"/>
  <c r="AY1128" i="1"/>
  <c r="AY1120" i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BC952" i="1" s="1"/>
  <c r="L653" i="2" s="1"/>
  <c r="AY944" i="1"/>
  <c r="AZ944" i="1" s="1"/>
  <c r="BC944" i="1" s="1"/>
  <c r="AY936" i="1"/>
  <c r="AZ936" i="1" s="1"/>
  <c r="BC936" i="1" s="1"/>
  <c r="L645" i="2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Y776" i="1"/>
  <c r="AY768" i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Y624" i="1"/>
  <c r="AZ624" i="1" s="1"/>
  <c r="AY616" i="1"/>
  <c r="AZ616" i="1" s="1"/>
  <c r="AY608" i="1"/>
  <c r="AZ608" i="1" s="1"/>
  <c r="AY600" i="1"/>
  <c r="AZ600" i="1" s="1"/>
  <c r="AY592" i="1"/>
  <c r="AY584" i="1"/>
  <c r="AY575" i="1"/>
  <c r="AY567" i="1"/>
  <c r="AY559" i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BC945" i="1" s="1"/>
  <c r="AY937" i="1"/>
  <c r="AZ937" i="1" s="1"/>
  <c r="BC937" i="1" s="1"/>
  <c r="AY929" i="1"/>
  <c r="AY921" i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Y793" i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Y713" i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Z617" i="1" s="1"/>
  <c r="AY609" i="1"/>
  <c r="AZ609" i="1" s="1"/>
  <c r="AY601" i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Y486" i="1"/>
  <c r="AZ486" i="1" s="1"/>
  <c r="AY470" i="1"/>
  <c r="AZ470" i="1" s="1"/>
  <c r="AY457" i="1"/>
  <c r="AZ457" i="1" s="1"/>
  <c r="AY433" i="1"/>
  <c r="AZ433" i="1" s="1"/>
  <c r="AY425" i="1"/>
  <c r="AZ425" i="1" s="1"/>
  <c r="AY417" i="1"/>
  <c r="AZ417" i="1" s="1"/>
  <c r="AY409" i="1"/>
  <c r="AZ409" i="1" s="1"/>
  <c r="AY401" i="1"/>
  <c r="AZ401" i="1" s="1"/>
  <c r="AY393" i="1"/>
  <c r="AZ393" i="1" s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Z291" i="1" s="1"/>
  <c r="AY283" i="1"/>
  <c r="AZ283" i="1" s="1"/>
  <c r="AY275" i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Y535" i="1"/>
  <c r="AY527" i="1"/>
  <c r="AY512" i="1"/>
  <c r="AZ512" i="1" s="1"/>
  <c r="AY480" i="1"/>
  <c r="AZ480" i="1" s="1"/>
  <c r="AY464" i="1"/>
  <c r="AZ464" i="1" s="1"/>
  <c r="AY454" i="1"/>
  <c r="AY446" i="1"/>
  <c r="AZ446" i="1" s="1"/>
  <c r="AY438" i="1"/>
  <c r="AZ438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Z113" i="1" s="1"/>
  <c r="AY97" i="1"/>
  <c r="AZ97" i="1" s="1"/>
  <c r="AY109" i="1"/>
  <c r="AZ109" i="1" s="1"/>
  <c r="AY125" i="1"/>
  <c r="AZ125" i="1" s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Z264" i="1" s="1"/>
  <c r="AY280" i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Z281" i="1" s="1"/>
  <c r="AY289" i="1"/>
  <c r="AZ289" i="1" s="1"/>
  <c r="AY297" i="1"/>
  <c r="AZ297" i="1" s="1"/>
  <c r="AY305" i="1"/>
  <c r="AZ305" i="1" s="1"/>
  <c r="AY320" i="1"/>
  <c r="AZ320" i="1" s="1"/>
  <c r="AY335" i="1"/>
  <c r="AZ335" i="1" s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Z383" i="1" s="1"/>
  <c r="AY391" i="1"/>
  <c r="AZ391" i="1" s="1"/>
  <c r="AY399" i="1"/>
  <c r="AZ399" i="1" s="1"/>
  <c r="AY407" i="1"/>
  <c r="AZ407" i="1" s="1"/>
  <c r="AY415" i="1"/>
  <c r="AZ415" i="1" s="1"/>
  <c r="AY423" i="1"/>
  <c r="AZ423" i="1" s="1"/>
  <c r="AY431" i="1"/>
  <c r="AZ431" i="1" s="1"/>
  <c r="AY439" i="1"/>
  <c r="AY466" i="1"/>
  <c r="AZ466" i="1" s="1"/>
  <c r="AY482" i="1"/>
  <c r="AZ482" i="1" s="1"/>
  <c r="AY498" i="1"/>
  <c r="AY514" i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Y623" i="1"/>
  <c r="AY631" i="1"/>
  <c r="AZ631" i="1" s="1"/>
  <c r="AY639" i="1"/>
  <c r="AZ639" i="1" s="1"/>
  <c r="AY647" i="1"/>
  <c r="AY655" i="1"/>
  <c r="AY663" i="1"/>
  <c r="AY671" i="1"/>
  <c r="AY679" i="1"/>
  <c r="AY687" i="1"/>
  <c r="AY695" i="1"/>
  <c r="AY703" i="1"/>
  <c r="AZ703" i="1" s="1"/>
  <c r="AY711" i="1"/>
  <c r="AZ711" i="1" s="1"/>
  <c r="AY719" i="1"/>
  <c r="AZ719" i="1" s="1"/>
  <c r="AY727" i="1"/>
  <c r="AZ727" i="1" s="1"/>
  <c r="AY735" i="1"/>
  <c r="AY743" i="1"/>
  <c r="AY751" i="1"/>
  <c r="AY759" i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Y839" i="1"/>
  <c r="AY847" i="1"/>
  <c r="AY855" i="1"/>
  <c r="AY863" i="1"/>
  <c r="AY871" i="1"/>
  <c r="AY879" i="1"/>
  <c r="AY887" i="1"/>
  <c r="AY895" i="1"/>
  <c r="AY903" i="1"/>
  <c r="AY911" i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BC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Y822" i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BC950" i="1" s="1"/>
  <c r="AY958" i="1"/>
  <c r="AZ958" i="1" s="1"/>
  <c r="BC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Y1126" i="1"/>
  <c r="AY1134" i="1"/>
  <c r="AZ1134" i="1" s="1"/>
  <c r="AY1142" i="1"/>
  <c r="AY1150" i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Y1246" i="1"/>
  <c r="AY1254" i="1"/>
  <c r="AZ1254" i="1" s="1"/>
  <c r="AY1262" i="1"/>
  <c r="AZ1262" i="1" s="1"/>
  <c r="AY1270" i="1"/>
  <c r="AZ1270" i="1" s="1"/>
  <c r="AY1278" i="1"/>
  <c r="AZ1278" i="1" s="1"/>
  <c r="AY1286" i="1"/>
  <c r="AY1294" i="1"/>
  <c r="AY1302" i="1"/>
  <c r="AZ1302" i="1" s="1"/>
  <c r="AY1310" i="1"/>
  <c r="AZ1310" i="1" s="1"/>
  <c r="AY1318" i="1"/>
  <c r="AY1326" i="1"/>
  <c r="AZ1326" i="1" s="1"/>
  <c r="AY1334" i="1"/>
  <c r="AZ1334" i="1" s="1"/>
  <c r="AY1342" i="1"/>
  <c r="AZ1342" i="1" s="1"/>
  <c r="AY1350" i="1"/>
  <c r="AY1358" i="1"/>
  <c r="AY1366" i="1"/>
  <c r="AZ1366" i="1" s="1"/>
  <c r="AY1374" i="1"/>
  <c r="AY1382" i="1"/>
  <c r="AZ1382" i="1" s="1"/>
  <c r="AY1390" i="1"/>
  <c r="AY1398" i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Y1454" i="1"/>
  <c r="AZ1454" i="1" s="1"/>
  <c r="AY1462" i="1"/>
  <c r="AZ1462" i="1" s="1"/>
  <c r="AY1470" i="1"/>
  <c r="AZ1470" i="1" s="1"/>
  <c r="AY1478" i="1"/>
  <c r="AY1486" i="1"/>
  <c r="AZ1486" i="1" s="1"/>
  <c r="AY1494" i="1"/>
  <c r="AZ1494" i="1" s="1"/>
  <c r="AY1502" i="1"/>
  <c r="AY1510" i="1"/>
  <c r="AY1518" i="1"/>
  <c r="AZ1518" i="1" s="1"/>
  <c r="AY1526" i="1"/>
  <c r="AZ1526" i="1" s="1"/>
  <c r="AY1534" i="1"/>
  <c r="AZ1534" i="1" s="1"/>
  <c r="AY1542" i="1"/>
  <c r="AZ1542" i="1" s="1"/>
  <c r="AY1550" i="1"/>
  <c r="AY1558" i="1"/>
  <c r="AZ1558" i="1" s="1"/>
  <c r="AY1566" i="1"/>
  <c r="AZ1566" i="1" s="1"/>
  <c r="AY1574" i="1"/>
  <c r="AY1582" i="1"/>
  <c r="AZ1582" i="1" s="1"/>
  <c r="AY1590" i="1"/>
  <c r="AZ1590" i="1" s="1"/>
  <c r="BC1590" i="1" s="1"/>
  <c r="AY1598" i="1"/>
  <c r="AZ1598" i="1" s="1"/>
  <c r="BC1598" i="1" s="1"/>
  <c r="AY1606" i="1"/>
  <c r="AZ1606" i="1" s="1"/>
  <c r="AY1614" i="1"/>
  <c r="AZ1614" i="1" s="1"/>
  <c r="AY1622" i="1"/>
  <c r="AZ1622" i="1" s="1"/>
  <c r="BC1622" i="1" s="1"/>
  <c r="AY1630" i="1"/>
  <c r="AZ1630" i="1" s="1"/>
  <c r="AY1638" i="1"/>
  <c r="AZ1638" i="1" s="1"/>
  <c r="AY1646" i="1"/>
  <c r="AZ1646" i="1" s="1"/>
  <c r="BC1646" i="1" s="1"/>
  <c r="AY1654" i="1"/>
  <c r="AZ1654" i="1" s="1"/>
  <c r="AY1662" i="1"/>
  <c r="AZ1662" i="1" s="1"/>
  <c r="AY1670" i="1"/>
  <c r="AZ1670" i="1" s="1"/>
  <c r="BC1670" i="1" s="1"/>
  <c r="AY1678" i="1"/>
  <c r="AZ1678" i="1" s="1"/>
  <c r="AY1686" i="1"/>
  <c r="AZ1686" i="1" s="1"/>
  <c r="AY1694" i="1"/>
  <c r="AZ1694" i="1" s="1"/>
  <c r="BC1694" i="1" s="1"/>
  <c r="AY1702" i="1"/>
  <c r="AZ1702" i="1" s="1"/>
  <c r="AY1710" i="1"/>
  <c r="AZ1710" i="1" s="1"/>
  <c r="AY1718" i="1"/>
  <c r="AZ1718" i="1" s="1"/>
  <c r="BC1718" i="1" s="1"/>
  <c r="AY1726" i="1"/>
  <c r="AZ1726" i="1" s="1"/>
  <c r="AY1734" i="1"/>
  <c r="AZ1734" i="1" s="1"/>
  <c r="BC1734" i="1" s="1"/>
  <c r="AY1742" i="1"/>
  <c r="AZ1742" i="1" s="1"/>
  <c r="AY1750" i="1"/>
  <c r="AZ1750" i="1" s="1"/>
  <c r="AY1758" i="1"/>
  <c r="AZ1758" i="1" s="1"/>
  <c r="BC1758" i="1" s="1"/>
  <c r="AY1766" i="1"/>
  <c r="AZ1766" i="1" s="1"/>
  <c r="AY1774" i="1"/>
  <c r="AZ1774" i="1" s="1"/>
  <c r="AY1782" i="1"/>
  <c r="AZ1782" i="1" s="1"/>
  <c r="BC1782" i="1" s="1"/>
  <c r="AY1790" i="1"/>
  <c r="AZ1790" i="1" s="1"/>
  <c r="AY1798" i="1"/>
  <c r="AZ1798" i="1" s="1"/>
  <c r="AY1806" i="1"/>
  <c r="AZ1806" i="1" s="1"/>
  <c r="BC1806" i="1" s="1"/>
  <c r="AY1814" i="1"/>
  <c r="AZ1814" i="1" s="1"/>
  <c r="AY1822" i="1"/>
  <c r="AZ1822" i="1" s="1"/>
  <c r="BC1822" i="1" s="1"/>
  <c r="AY1830" i="1"/>
  <c r="AZ1830" i="1" s="1"/>
  <c r="AY1838" i="1"/>
  <c r="AZ1838" i="1" s="1"/>
  <c r="AY1846" i="1"/>
  <c r="AZ1846" i="1" s="1"/>
  <c r="BC1846" i="1" s="1"/>
  <c r="AY1854" i="1"/>
  <c r="AZ1854" i="1" s="1"/>
  <c r="AY1862" i="1"/>
  <c r="AZ1862" i="1" s="1"/>
  <c r="AY1870" i="1"/>
  <c r="AZ1870" i="1" s="1"/>
  <c r="BC1870" i="1" s="1"/>
  <c r="AY1878" i="1"/>
  <c r="AZ1878" i="1" s="1"/>
  <c r="AY1886" i="1"/>
  <c r="AZ1886" i="1" s="1"/>
  <c r="AY1894" i="1"/>
  <c r="AZ1894" i="1" s="1"/>
  <c r="BC1894" i="1" s="1"/>
  <c r="AY1902" i="1"/>
  <c r="AZ1902" i="1" s="1"/>
  <c r="AY1910" i="1"/>
  <c r="AZ1910" i="1" s="1"/>
  <c r="AY1918" i="1"/>
  <c r="AZ1918" i="1" s="1"/>
  <c r="BC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BC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Y1129" i="1"/>
  <c r="AZ1129" i="1" s="1"/>
  <c r="AY1137" i="1"/>
  <c r="AY1145" i="1"/>
  <c r="AZ1145" i="1" s="1"/>
  <c r="AY1153" i="1"/>
  <c r="AZ1153" i="1" s="1"/>
  <c r="AY1161" i="1"/>
  <c r="AY1169" i="1"/>
  <c r="AY1177" i="1"/>
  <c r="AY1185" i="1"/>
  <c r="AY1193" i="1"/>
  <c r="AY1201" i="1"/>
  <c r="AY1209" i="1"/>
  <c r="AY1217" i="1"/>
  <c r="AY1225" i="1"/>
  <c r="AY1233" i="1"/>
  <c r="AY1241" i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Y1297" i="1"/>
  <c r="AY1305" i="1"/>
  <c r="AZ1305" i="1" s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Y1409" i="1"/>
  <c r="AY1417" i="1"/>
  <c r="AZ1417" i="1" s="1"/>
  <c r="AY1425" i="1"/>
  <c r="AZ1425" i="1" s="1"/>
  <c r="AY1433" i="1"/>
  <c r="AY1441" i="1"/>
  <c r="AZ1441" i="1" s="1"/>
  <c r="AY1449" i="1"/>
  <c r="AY1457" i="1"/>
  <c r="AZ1457" i="1" s="1"/>
  <c r="AY1465" i="1"/>
  <c r="AZ1465" i="1" s="1"/>
  <c r="AY1473" i="1"/>
  <c r="AZ1473" i="1" s="1"/>
  <c r="AY1481" i="1"/>
  <c r="AY1489" i="1"/>
  <c r="AZ1489" i="1" s="1"/>
  <c r="AY1497" i="1"/>
  <c r="AZ1497" i="1" s="1"/>
  <c r="AY1505" i="1"/>
  <c r="AY1513" i="1"/>
  <c r="AY1521" i="1"/>
  <c r="AY1529" i="1"/>
  <c r="AY1537" i="1"/>
  <c r="AZ1537" i="1" s="1"/>
  <c r="AY1545" i="1"/>
  <c r="AY1553" i="1"/>
  <c r="AY1561" i="1"/>
  <c r="AZ1561" i="1" s="1"/>
  <c r="AY1569" i="1"/>
  <c r="AY1577" i="1"/>
  <c r="AY1585" i="1"/>
  <c r="AZ1585" i="1" s="1"/>
  <c r="BC1585" i="1" s="1"/>
  <c r="AY1593" i="1"/>
  <c r="AZ1593" i="1" s="1"/>
  <c r="BC1593" i="1" s="1"/>
  <c r="AY1601" i="1"/>
  <c r="AZ1601" i="1" s="1"/>
  <c r="BC1601" i="1" s="1"/>
  <c r="AY1609" i="1"/>
  <c r="AZ1609" i="1" s="1"/>
  <c r="AY1617" i="1"/>
  <c r="AZ1617" i="1" s="1"/>
  <c r="AY1625" i="1"/>
  <c r="AZ1625" i="1" s="1"/>
  <c r="BC1625" i="1" s="1"/>
  <c r="AY1633" i="1"/>
  <c r="AZ1633" i="1" s="1"/>
  <c r="AY1641" i="1"/>
  <c r="AZ1641" i="1" s="1"/>
  <c r="AY1649" i="1"/>
  <c r="AZ1649" i="1" s="1"/>
  <c r="BC1649" i="1" s="1"/>
  <c r="AY1657" i="1"/>
  <c r="AZ1657" i="1" s="1"/>
  <c r="AY1665" i="1"/>
  <c r="AZ1665" i="1" s="1"/>
  <c r="AY1673" i="1"/>
  <c r="AZ1673" i="1" s="1"/>
  <c r="BC1673" i="1" s="1"/>
  <c r="AY1681" i="1"/>
  <c r="AZ1681" i="1" s="1"/>
  <c r="AY1689" i="1"/>
  <c r="AZ1689" i="1" s="1"/>
  <c r="AY1697" i="1"/>
  <c r="AZ1697" i="1" s="1"/>
  <c r="BC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BC1737" i="1" s="1"/>
  <c r="AY1745" i="1"/>
  <c r="AZ1745" i="1" s="1"/>
  <c r="AY1753" i="1"/>
  <c r="AZ1753" i="1" s="1"/>
  <c r="AY1761" i="1"/>
  <c r="AZ1761" i="1" s="1"/>
  <c r="BC1761" i="1" s="1"/>
  <c r="AY1769" i="1"/>
  <c r="AZ1769" i="1" s="1"/>
  <c r="AY1777" i="1"/>
  <c r="AZ1777" i="1" s="1"/>
  <c r="AY1785" i="1"/>
  <c r="AZ1785" i="1" s="1"/>
  <c r="BC1785" i="1" s="1"/>
  <c r="AY1793" i="1"/>
  <c r="AZ1793" i="1" s="1"/>
  <c r="AY1801" i="1"/>
  <c r="AZ1801" i="1" s="1"/>
  <c r="AY1809" i="1"/>
  <c r="AZ1809" i="1" s="1"/>
  <c r="BC1809" i="1" s="1"/>
  <c r="AY1817" i="1"/>
  <c r="AZ1817" i="1" s="1"/>
  <c r="AY1825" i="1"/>
  <c r="AZ1825" i="1" s="1"/>
  <c r="BC1825" i="1" s="1"/>
  <c r="AY1833" i="1"/>
  <c r="AZ1833" i="1" s="1"/>
  <c r="AY1841" i="1"/>
  <c r="AZ1841" i="1" s="1"/>
  <c r="AY1849" i="1"/>
  <c r="AZ1849" i="1" s="1"/>
  <c r="BC1849" i="1" s="1"/>
  <c r="AY1857" i="1"/>
  <c r="AZ1857" i="1" s="1"/>
  <c r="AY1865" i="1"/>
  <c r="AZ1865" i="1" s="1"/>
  <c r="AY1873" i="1"/>
  <c r="AZ1873" i="1" s="1"/>
  <c r="BC1873" i="1" s="1"/>
  <c r="AY1881" i="1"/>
  <c r="AZ1881" i="1" s="1"/>
  <c r="AY1889" i="1"/>
  <c r="AZ1889" i="1" s="1"/>
  <c r="AY1897" i="1"/>
  <c r="AZ1897" i="1" s="1"/>
  <c r="BC1897" i="1" s="1"/>
  <c r="AY1905" i="1"/>
  <c r="AZ1905" i="1" s="1"/>
  <c r="AY1913" i="1"/>
  <c r="AZ1913" i="1" s="1"/>
  <c r="AY1921" i="1"/>
  <c r="AZ1921" i="1" s="1"/>
  <c r="BC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BC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Z238" i="1" s="1"/>
  <c r="AY254" i="1"/>
  <c r="AZ254" i="1" s="1"/>
  <c r="AY270" i="1"/>
  <c r="AY426" i="1"/>
  <c r="AY442" i="1"/>
  <c r="AZ442" i="1" s="1"/>
  <c r="AY458" i="1"/>
  <c r="AZ458" i="1" s="1"/>
  <c r="AY488" i="1"/>
  <c r="AZ488" i="1" s="1"/>
  <c r="AY520" i="1"/>
  <c r="AZ520" i="1" s="1"/>
  <c r="AY539" i="1"/>
  <c r="AY555" i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Z478" i="1" s="1"/>
  <c r="AY510" i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Z789" i="1" s="1"/>
  <c r="AY805" i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BC933" i="1" s="1"/>
  <c r="L643" i="2" s="1"/>
  <c r="AY949" i="1"/>
  <c r="AZ949" i="1" s="1"/>
  <c r="AY965" i="1"/>
  <c r="AZ965" i="1" s="1"/>
  <c r="AY981" i="1"/>
  <c r="AZ981" i="1" s="1"/>
  <c r="AY563" i="1"/>
  <c r="AY579" i="1"/>
  <c r="AY596" i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Y724" i="1"/>
  <c r="AZ724" i="1" s="1"/>
  <c r="AY740" i="1"/>
  <c r="AZ740" i="1" s="1"/>
  <c r="AY756" i="1"/>
  <c r="AZ756" i="1" s="1"/>
  <c r="AY772" i="1"/>
  <c r="AY788" i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Y932" i="1"/>
  <c r="AZ932" i="1" s="1"/>
  <c r="AY948" i="1"/>
  <c r="AZ948" i="1" s="1"/>
  <c r="BC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Y1140" i="1"/>
  <c r="AZ1140" i="1" s="1"/>
  <c r="AY1156" i="1"/>
  <c r="AY1172" i="1"/>
  <c r="AY1188" i="1"/>
  <c r="AY1204" i="1"/>
  <c r="AY1220" i="1"/>
  <c r="AY1236" i="1"/>
  <c r="AY1252" i="1"/>
  <c r="AY1268" i="1"/>
  <c r="AY1284" i="1"/>
  <c r="AZ1284" i="1" s="1"/>
  <c r="AY1300" i="1"/>
  <c r="AY1316" i="1"/>
  <c r="AZ1316" i="1" s="1"/>
  <c r="AY1332" i="1"/>
  <c r="AZ1332" i="1" s="1"/>
  <c r="AY1348" i="1"/>
  <c r="AZ1348" i="1" s="1"/>
  <c r="AY1364" i="1"/>
  <c r="AY1380" i="1"/>
  <c r="AZ1380" i="1" s="1"/>
  <c r="AY1396" i="1"/>
  <c r="AZ1396" i="1" s="1"/>
  <c r="AY1412" i="1"/>
  <c r="AY1428" i="1"/>
  <c r="AZ1428" i="1" s="1"/>
  <c r="AY1444" i="1"/>
  <c r="AZ1444" i="1" s="1"/>
  <c r="AY1460" i="1"/>
  <c r="AY1476" i="1"/>
  <c r="AZ1476" i="1" s="1"/>
  <c r="AY1492" i="1"/>
  <c r="AZ1492" i="1" s="1"/>
  <c r="AY1508" i="1"/>
  <c r="AZ1508" i="1" s="1"/>
  <c r="AY1524" i="1"/>
  <c r="AY1540" i="1"/>
  <c r="AY1556" i="1"/>
  <c r="AY1572" i="1"/>
  <c r="AY1588" i="1"/>
  <c r="AZ1588" i="1" s="1"/>
  <c r="AY1604" i="1"/>
  <c r="AZ1604" i="1" s="1"/>
  <c r="BC1604" i="1" s="1"/>
  <c r="AY1620" i="1"/>
  <c r="AZ1620" i="1" s="1"/>
  <c r="AY1636" i="1"/>
  <c r="AZ1636" i="1" s="1"/>
  <c r="AY1652" i="1"/>
  <c r="AZ1652" i="1" s="1"/>
  <c r="BC1652" i="1" s="1"/>
  <c r="AY1668" i="1"/>
  <c r="AZ1668" i="1" s="1"/>
  <c r="AY1684" i="1"/>
  <c r="AZ1684" i="1" s="1"/>
  <c r="AY1700" i="1"/>
  <c r="AZ1700" i="1" s="1"/>
  <c r="BC1700" i="1" s="1"/>
  <c r="AY1716" i="1"/>
  <c r="AZ1716" i="1" s="1"/>
  <c r="AY1732" i="1"/>
  <c r="AZ1732" i="1" s="1"/>
  <c r="AY1748" i="1"/>
  <c r="AZ1748" i="1" s="1"/>
  <c r="AY1764" i="1"/>
  <c r="AZ1764" i="1" s="1"/>
  <c r="BC1764" i="1" s="1"/>
  <c r="AY1780" i="1"/>
  <c r="AZ1780" i="1" s="1"/>
  <c r="AY1796" i="1"/>
  <c r="AZ1796" i="1" s="1"/>
  <c r="AY1812" i="1"/>
  <c r="AZ1812" i="1" s="1"/>
  <c r="BC1812" i="1" s="1"/>
  <c r="AY1828" i="1"/>
  <c r="AZ1828" i="1" s="1"/>
  <c r="BC1828" i="1" s="1"/>
  <c r="AY1844" i="1"/>
  <c r="AZ1844" i="1" s="1"/>
  <c r="AY1860" i="1"/>
  <c r="AZ1860" i="1" s="1"/>
  <c r="AY1876" i="1"/>
  <c r="AZ1876" i="1" s="1"/>
  <c r="BC1876" i="1" s="1"/>
  <c r="AY1892" i="1"/>
  <c r="AZ1892" i="1" s="1"/>
  <c r="AY1908" i="1"/>
  <c r="AZ1908" i="1" s="1"/>
  <c r="AY1924" i="1"/>
  <c r="AZ1924" i="1" s="1"/>
  <c r="BC1924" i="1" s="1"/>
  <c r="AY1940" i="1"/>
  <c r="AZ1940" i="1" s="1"/>
  <c r="BC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Y1135" i="1"/>
  <c r="AZ1135" i="1" s="1"/>
  <c r="AY1151" i="1"/>
  <c r="AY1167" i="1"/>
  <c r="AY1183" i="1"/>
  <c r="AY1199" i="1"/>
  <c r="AY1215" i="1"/>
  <c r="AY1231" i="1"/>
  <c r="AZ1231" i="1" s="1"/>
  <c r="AY1247" i="1"/>
  <c r="AY1263" i="1"/>
  <c r="AZ1263" i="1" s="1"/>
  <c r="AY1279" i="1"/>
  <c r="AY1295" i="1"/>
  <c r="AZ1295" i="1" s="1"/>
  <c r="AY1311" i="1"/>
  <c r="AY1327" i="1"/>
  <c r="AZ1327" i="1" s="1"/>
  <c r="AY1343" i="1"/>
  <c r="AZ1343" i="1" s="1"/>
  <c r="AY1359" i="1"/>
  <c r="AZ1359" i="1" s="1"/>
  <c r="AY1375" i="1"/>
  <c r="AZ1375" i="1" s="1"/>
  <c r="AY1391" i="1"/>
  <c r="AY1407" i="1"/>
  <c r="AZ1407" i="1" s="1"/>
  <c r="AY1423" i="1"/>
  <c r="AY1439" i="1"/>
  <c r="AZ1439" i="1" s="1"/>
  <c r="AY1455" i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Y1567" i="1"/>
  <c r="AY1583" i="1"/>
  <c r="AZ1583" i="1" s="1"/>
  <c r="BC1583" i="1" s="1"/>
  <c r="AY1599" i="1"/>
  <c r="AZ1599" i="1" s="1"/>
  <c r="BC1599" i="1" s="1"/>
  <c r="AY1615" i="1"/>
  <c r="AZ1615" i="1" s="1"/>
  <c r="AY1631" i="1"/>
  <c r="AZ1631" i="1" s="1"/>
  <c r="BC1631" i="1" s="1"/>
  <c r="AY1647" i="1"/>
  <c r="AZ1647" i="1" s="1"/>
  <c r="AY1663" i="1"/>
  <c r="AZ1663" i="1" s="1"/>
  <c r="AY1679" i="1"/>
  <c r="AZ1679" i="1" s="1"/>
  <c r="BC1679" i="1" s="1"/>
  <c r="AY1695" i="1"/>
  <c r="AZ1695" i="1" s="1"/>
  <c r="AY1711" i="1"/>
  <c r="AZ1711" i="1" s="1"/>
  <c r="AY1727" i="1"/>
  <c r="AZ1727" i="1" s="1"/>
  <c r="AY1743" i="1"/>
  <c r="AZ1743" i="1" s="1"/>
  <c r="BC1743" i="1" s="1"/>
  <c r="AY1759" i="1"/>
  <c r="AZ1759" i="1" s="1"/>
  <c r="AY1775" i="1"/>
  <c r="AZ1775" i="1" s="1"/>
  <c r="AY1791" i="1"/>
  <c r="AZ1791" i="1" s="1"/>
  <c r="BC1791" i="1" s="1"/>
  <c r="AY1807" i="1"/>
  <c r="AZ1807" i="1" s="1"/>
  <c r="AY1823" i="1"/>
  <c r="AZ1823" i="1" s="1"/>
  <c r="AY1839" i="1"/>
  <c r="AZ1839" i="1" s="1"/>
  <c r="AY1855" i="1"/>
  <c r="AZ1855" i="1" s="1"/>
  <c r="BC1855" i="1" s="1"/>
  <c r="AY1871" i="1"/>
  <c r="AZ1871" i="1" s="1"/>
  <c r="AY1887" i="1"/>
  <c r="AZ1887" i="1" s="1"/>
  <c r="AY1903" i="1"/>
  <c r="AZ1903" i="1" s="1"/>
  <c r="BC1903" i="1" s="1"/>
  <c r="AY1919" i="1"/>
  <c r="AZ1919" i="1" s="1"/>
  <c r="AY1935" i="1"/>
  <c r="AZ1935" i="1" s="1"/>
  <c r="AY1951" i="1"/>
  <c r="AZ1951" i="1" s="1"/>
  <c r="AY1967" i="1"/>
  <c r="AZ1967" i="1" s="1"/>
  <c r="BC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Z260" i="1" s="1"/>
  <c r="AY268" i="1"/>
  <c r="AZ268" i="1" s="1"/>
  <c r="AY276" i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Z269" i="1" s="1"/>
  <c r="AY277" i="1"/>
  <c r="AZ277" i="1" s="1"/>
  <c r="AY285" i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Z355" i="1" s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43" i="1"/>
  <c r="AY474" i="1"/>
  <c r="AZ474" i="1" s="1"/>
  <c r="AY490" i="1"/>
  <c r="AZ490" i="1" s="1"/>
  <c r="AY506" i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Y619" i="1"/>
  <c r="AY627" i="1"/>
  <c r="AY635" i="1"/>
  <c r="AZ635" i="1" s="1"/>
  <c r="AY643" i="1"/>
  <c r="AZ643" i="1" s="1"/>
  <c r="AY651" i="1"/>
  <c r="AY659" i="1"/>
  <c r="AY667" i="1"/>
  <c r="AY675" i="1"/>
  <c r="AY683" i="1"/>
  <c r="AY691" i="1"/>
  <c r="AY699" i="1"/>
  <c r="AY707" i="1"/>
  <c r="AZ707" i="1" s="1"/>
  <c r="AY715" i="1"/>
  <c r="AZ715" i="1" s="1"/>
  <c r="AY723" i="1"/>
  <c r="AZ723" i="1" s="1"/>
  <c r="AY731" i="1"/>
  <c r="AY739" i="1"/>
  <c r="AY747" i="1"/>
  <c r="AY755" i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Y843" i="1"/>
  <c r="AY851" i="1"/>
  <c r="AY859" i="1"/>
  <c r="AY867" i="1"/>
  <c r="AY875" i="1"/>
  <c r="AY883" i="1"/>
  <c r="AY891" i="1"/>
  <c r="AY899" i="1"/>
  <c r="AY907" i="1"/>
  <c r="AY915" i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Y818" i="1"/>
  <c r="AY826" i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BC954" i="1" s="1"/>
  <c r="AY962" i="1"/>
  <c r="AZ962" i="1" s="1"/>
  <c r="BC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Y1130" i="1"/>
  <c r="AZ1130" i="1" s="1"/>
  <c r="AY1138" i="1"/>
  <c r="AY1146" i="1"/>
  <c r="AY1154" i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Y1322" i="1"/>
  <c r="AY1330" i="1"/>
  <c r="AY1338" i="1"/>
  <c r="AZ1338" i="1" s="1"/>
  <c r="AY1346" i="1"/>
  <c r="AZ1346" i="1" s="1"/>
  <c r="AY1354" i="1"/>
  <c r="AZ1354" i="1" s="1"/>
  <c r="AY1362" i="1"/>
  <c r="AZ1362" i="1" s="1"/>
  <c r="AY1370" i="1"/>
  <c r="AY1378" i="1"/>
  <c r="AY1386" i="1"/>
  <c r="AZ1386" i="1" s="1"/>
  <c r="AY1394" i="1"/>
  <c r="AZ1394" i="1" s="1"/>
  <c r="AY1402" i="1"/>
  <c r="AZ1402" i="1" s="1"/>
  <c r="AY1410" i="1"/>
  <c r="AZ1410" i="1" s="1"/>
  <c r="AY1418" i="1"/>
  <c r="AY1426" i="1"/>
  <c r="AY1434" i="1"/>
  <c r="AY1442" i="1"/>
  <c r="AZ1442" i="1" s="1"/>
  <c r="AY1450" i="1"/>
  <c r="AZ1450" i="1" s="1"/>
  <c r="AY1458" i="1"/>
  <c r="AZ1458" i="1" s="1"/>
  <c r="AY1466" i="1"/>
  <c r="AY1474" i="1"/>
  <c r="AZ1474" i="1" s="1"/>
  <c r="AY1482" i="1"/>
  <c r="AZ1482" i="1" s="1"/>
  <c r="AY1490" i="1"/>
  <c r="AY1498" i="1"/>
  <c r="AZ1498" i="1" s="1"/>
  <c r="AY1506" i="1"/>
  <c r="AY1514" i="1"/>
  <c r="AZ1514" i="1" s="1"/>
  <c r="AY1522" i="1"/>
  <c r="AZ1522" i="1" s="1"/>
  <c r="AY1530" i="1"/>
  <c r="AY1538" i="1"/>
  <c r="AZ1538" i="1" s="1"/>
  <c r="AY1546" i="1"/>
  <c r="AY1554" i="1"/>
  <c r="AZ1554" i="1" s="1"/>
  <c r="AY1562" i="1"/>
  <c r="AY1570" i="1"/>
  <c r="AZ1570" i="1" s="1"/>
  <c r="AY1578" i="1"/>
  <c r="AY1586" i="1"/>
  <c r="AZ1586" i="1" s="1"/>
  <c r="BC1586" i="1" s="1"/>
  <c r="AY1594" i="1"/>
  <c r="AZ1594" i="1" s="1"/>
  <c r="BC1594" i="1" s="1"/>
  <c r="AY1602" i="1"/>
  <c r="AZ1602" i="1" s="1"/>
  <c r="BC1602" i="1" s="1"/>
  <c r="AY1610" i="1"/>
  <c r="AZ1610" i="1" s="1"/>
  <c r="BC1610" i="1" s="1"/>
  <c r="L1163" i="2" s="1"/>
  <c r="AY1618" i="1"/>
  <c r="AZ1618" i="1" s="1"/>
  <c r="AY1626" i="1"/>
  <c r="AZ1626" i="1" s="1"/>
  <c r="AY1634" i="1"/>
  <c r="AZ1634" i="1" s="1"/>
  <c r="BC1634" i="1" s="1"/>
  <c r="AY1642" i="1"/>
  <c r="AZ1642" i="1" s="1"/>
  <c r="AY1650" i="1"/>
  <c r="AZ1650" i="1" s="1"/>
  <c r="AY1658" i="1"/>
  <c r="AZ1658" i="1" s="1"/>
  <c r="BC1658" i="1" s="1"/>
  <c r="AY1666" i="1"/>
  <c r="AZ1666" i="1" s="1"/>
  <c r="AY1674" i="1"/>
  <c r="AZ1674" i="1" s="1"/>
  <c r="AY1682" i="1"/>
  <c r="AZ1682" i="1" s="1"/>
  <c r="BC1682" i="1" s="1"/>
  <c r="AY1690" i="1"/>
  <c r="AZ1690" i="1" s="1"/>
  <c r="AY1698" i="1"/>
  <c r="AZ1698" i="1" s="1"/>
  <c r="AY1706" i="1"/>
  <c r="AZ1706" i="1" s="1"/>
  <c r="BC1706" i="1" s="1"/>
  <c r="AY1714" i="1"/>
  <c r="AZ1714" i="1" s="1"/>
  <c r="AY1722" i="1"/>
  <c r="AZ1722" i="1" s="1"/>
  <c r="BC1722" i="1" s="1"/>
  <c r="AY1730" i="1"/>
  <c r="AZ1730" i="1" s="1"/>
  <c r="AY1738" i="1"/>
  <c r="AZ1738" i="1" s="1"/>
  <c r="AY1746" i="1"/>
  <c r="AZ1746" i="1" s="1"/>
  <c r="BC1746" i="1" s="1"/>
  <c r="AY1754" i="1"/>
  <c r="AZ1754" i="1" s="1"/>
  <c r="AY1762" i="1"/>
  <c r="AZ1762" i="1" s="1"/>
  <c r="AY1770" i="1"/>
  <c r="AZ1770" i="1" s="1"/>
  <c r="BC1770" i="1" s="1"/>
  <c r="AY1778" i="1"/>
  <c r="AZ1778" i="1" s="1"/>
  <c r="AY1786" i="1"/>
  <c r="AZ1786" i="1" s="1"/>
  <c r="AY1794" i="1"/>
  <c r="AZ1794" i="1" s="1"/>
  <c r="BC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BC1834" i="1" s="1"/>
  <c r="AY1842" i="1"/>
  <c r="AZ1842" i="1" s="1"/>
  <c r="AY1850" i="1"/>
  <c r="AZ1850" i="1" s="1"/>
  <c r="AY1858" i="1"/>
  <c r="AZ1858" i="1" s="1"/>
  <c r="BC1858" i="1" s="1"/>
  <c r="AY1866" i="1"/>
  <c r="AZ1866" i="1" s="1"/>
  <c r="AY1874" i="1"/>
  <c r="AZ1874" i="1" s="1"/>
  <c r="AY1882" i="1"/>
  <c r="AZ1882" i="1" s="1"/>
  <c r="BC1882" i="1" s="1"/>
  <c r="AY1890" i="1"/>
  <c r="AZ1890" i="1" s="1"/>
  <c r="AY1898" i="1"/>
  <c r="AZ1898" i="1" s="1"/>
  <c r="AY1906" i="1"/>
  <c r="AZ1906" i="1" s="1"/>
  <c r="BC1906" i="1" s="1"/>
  <c r="AY1914" i="1"/>
  <c r="AZ1914" i="1" s="1"/>
  <c r="AY1922" i="1"/>
  <c r="AZ1922" i="1" s="1"/>
  <c r="AY1930" i="1"/>
  <c r="AZ1930" i="1" s="1"/>
  <c r="BC1930" i="1" s="1"/>
  <c r="AY1938" i="1"/>
  <c r="AZ1938" i="1" s="1"/>
  <c r="AY1946" i="1"/>
  <c r="AZ1946" i="1" s="1"/>
  <c r="BC1946" i="1" s="1"/>
  <c r="AY1954" i="1"/>
  <c r="AZ1954" i="1" s="1"/>
  <c r="AY1962" i="1"/>
  <c r="AZ1962" i="1" s="1"/>
  <c r="AY1970" i="1"/>
  <c r="AZ1970" i="1" s="1"/>
  <c r="BC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Y1125" i="1"/>
  <c r="AY1133" i="1"/>
  <c r="AY1141" i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Y1237" i="1"/>
  <c r="AY1245" i="1"/>
  <c r="AZ1245" i="1" s="1"/>
  <c r="AY1253" i="1"/>
  <c r="AZ1253" i="1" s="1"/>
  <c r="AY1261" i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Z1317" i="1" s="1"/>
  <c r="AY1325" i="1"/>
  <c r="AY1333" i="1"/>
  <c r="AY1341" i="1"/>
  <c r="AY1349" i="1"/>
  <c r="AZ1349" i="1" s="1"/>
  <c r="AY1357" i="1"/>
  <c r="AY1365" i="1"/>
  <c r="AZ1365" i="1" s="1"/>
  <c r="AY1373" i="1"/>
  <c r="AY1381" i="1"/>
  <c r="AY1389" i="1"/>
  <c r="AZ1389" i="1" s="1"/>
  <c r="AY1397" i="1"/>
  <c r="AZ1397" i="1" s="1"/>
  <c r="AY1405" i="1"/>
  <c r="AY1413" i="1"/>
  <c r="AZ1413" i="1" s="1"/>
  <c r="AY1421" i="1"/>
  <c r="AZ1421" i="1" s="1"/>
  <c r="AY1429" i="1"/>
  <c r="AY1437" i="1"/>
  <c r="AY1445" i="1"/>
  <c r="AZ1445" i="1" s="1"/>
  <c r="AY1453" i="1"/>
  <c r="AZ1453" i="1" s="1"/>
  <c r="AY1461" i="1"/>
  <c r="AZ1461" i="1" s="1"/>
  <c r="AY1469" i="1"/>
  <c r="AY1477" i="1"/>
  <c r="AZ1477" i="1" s="1"/>
  <c r="AY1485" i="1"/>
  <c r="AY1493" i="1"/>
  <c r="AY1501" i="1"/>
  <c r="AZ1501" i="1" s="1"/>
  <c r="AY1509" i="1"/>
  <c r="AZ1509" i="1" s="1"/>
  <c r="AY1517" i="1"/>
  <c r="AY1525" i="1"/>
  <c r="AZ1525" i="1" s="1"/>
  <c r="AY1533" i="1"/>
  <c r="AZ1533" i="1" s="1"/>
  <c r="AY1541" i="1"/>
  <c r="AY1549" i="1"/>
  <c r="AY1557" i="1"/>
  <c r="AZ1557" i="1" s="1"/>
  <c r="AY1565" i="1"/>
  <c r="AZ1565" i="1" s="1"/>
  <c r="AY1573" i="1"/>
  <c r="AY1581" i="1"/>
  <c r="AZ1581" i="1" s="1"/>
  <c r="AY1589" i="1"/>
  <c r="AZ1589" i="1" s="1"/>
  <c r="AY1597" i="1"/>
  <c r="AZ1597" i="1" s="1"/>
  <c r="BC1597" i="1" s="1"/>
  <c r="AY1605" i="1"/>
  <c r="AZ1605" i="1" s="1"/>
  <c r="AY1613" i="1"/>
  <c r="AZ1613" i="1" s="1"/>
  <c r="BC1613" i="1" s="1"/>
  <c r="L1164" i="2" s="1"/>
  <c r="AY1621" i="1"/>
  <c r="AZ1621" i="1" s="1"/>
  <c r="AY1629" i="1"/>
  <c r="AZ1629" i="1" s="1"/>
  <c r="AY1637" i="1"/>
  <c r="AZ1637" i="1" s="1"/>
  <c r="BC1637" i="1" s="1"/>
  <c r="AY1645" i="1"/>
  <c r="AZ1645" i="1" s="1"/>
  <c r="AY1653" i="1"/>
  <c r="AZ1653" i="1" s="1"/>
  <c r="AY1661" i="1"/>
  <c r="AZ1661" i="1" s="1"/>
  <c r="BC1661" i="1" s="1"/>
  <c r="AY1669" i="1"/>
  <c r="AZ1669" i="1" s="1"/>
  <c r="AY1677" i="1"/>
  <c r="AZ1677" i="1" s="1"/>
  <c r="AY1685" i="1"/>
  <c r="AZ1685" i="1" s="1"/>
  <c r="BC1685" i="1" s="1"/>
  <c r="AY1693" i="1"/>
  <c r="AZ1693" i="1" s="1"/>
  <c r="AY1701" i="1"/>
  <c r="AZ1701" i="1" s="1"/>
  <c r="AY1709" i="1"/>
  <c r="AZ1709" i="1" s="1"/>
  <c r="BC1709" i="1" s="1"/>
  <c r="AY1717" i="1"/>
  <c r="AZ1717" i="1" s="1"/>
  <c r="AY1725" i="1"/>
  <c r="AZ1725" i="1" s="1"/>
  <c r="BC1725" i="1" s="1"/>
  <c r="AY1733" i="1"/>
  <c r="AZ1733" i="1" s="1"/>
  <c r="AY1741" i="1"/>
  <c r="AZ1741" i="1" s="1"/>
  <c r="AY1749" i="1"/>
  <c r="AZ1749" i="1" s="1"/>
  <c r="BC1749" i="1" s="1"/>
  <c r="AY1757" i="1"/>
  <c r="AZ1757" i="1" s="1"/>
  <c r="AY1765" i="1"/>
  <c r="AZ1765" i="1" s="1"/>
  <c r="AY1773" i="1"/>
  <c r="AZ1773" i="1" s="1"/>
  <c r="BC1773" i="1" s="1"/>
  <c r="AY1781" i="1"/>
  <c r="AZ1781" i="1" s="1"/>
  <c r="AY1789" i="1"/>
  <c r="AZ1789" i="1" s="1"/>
  <c r="AY1797" i="1"/>
  <c r="AZ1797" i="1" s="1"/>
  <c r="BC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BC1837" i="1" s="1"/>
  <c r="AY1845" i="1"/>
  <c r="AZ1845" i="1" s="1"/>
  <c r="AY1853" i="1"/>
  <c r="AZ1853" i="1" s="1"/>
  <c r="AY1861" i="1"/>
  <c r="AZ1861" i="1" s="1"/>
  <c r="BC1861" i="1" s="1"/>
  <c r="AY1869" i="1"/>
  <c r="AZ1869" i="1" s="1"/>
  <c r="AY1877" i="1"/>
  <c r="AZ1877" i="1" s="1"/>
  <c r="AY1885" i="1"/>
  <c r="AZ1885" i="1" s="1"/>
  <c r="BC1885" i="1" s="1"/>
  <c r="AY1893" i="1"/>
  <c r="AZ1893" i="1" s="1"/>
  <c r="AY1901" i="1"/>
  <c r="AZ1901" i="1" s="1"/>
  <c r="AY1909" i="1"/>
  <c r="AZ1909" i="1" s="1"/>
  <c r="BC1909" i="1" s="1"/>
  <c r="AY1917" i="1"/>
  <c r="AZ1917" i="1" s="1"/>
  <c r="AY1925" i="1"/>
  <c r="AZ1925" i="1" s="1"/>
  <c r="AY1933" i="1"/>
  <c r="AZ1933" i="1" s="1"/>
  <c r="BC1933" i="1" s="1"/>
  <c r="AY1941" i="1"/>
  <c r="AZ1941" i="1" s="1"/>
  <c r="AY1949" i="1"/>
  <c r="AZ1949" i="1" s="1"/>
  <c r="BC1949" i="1" s="1"/>
  <c r="AY1957" i="1"/>
  <c r="AZ1957" i="1" s="1"/>
  <c r="AY1965" i="1"/>
  <c r="AZ1965" i="1" s="1"/>
  <c r="AY1973" i="1"/>
  <c r="AZ1973" i="1" s="1"/>
  <c r="BC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Y547" i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Z239" i="1" s="1"/>
  <c r="AY255" i="1"/>
  <c r="AZ255" i="1" s="1"/>
  <c r="AY271" i="1"/>
  <c r="AZ271" i="1" s="1"/>
  <c r="AY287" i="1"/>
  <c r="AZ287" i="1" s="1"/>
  <c r="AY303" i="1"/>
  <c r="AZ303" i="1" s="1"/>
  <c r="AY333" i="1"/>
  <c r="AZ333" i="1" s="1"/>
  <c r="AY349" i="1"/>
  <c r="AZ349" i="1" s="1"/>
  <c r="AY365" i="1"/>
  <c r="AZ365" i="1" s="1"/>
  <c r="AY381" i="1"/>
  <c r="AZ381" i="1" s="1"/>
  <c r="AY397" i="1"/>
  <c r="AZ397" i="1" s="1"/>
  <c r="AY413" i="1"/>
  <c r="AZ413" i="1" s="1"/>
  <c r="AY462" i="1"/>
  <c r="AZ462" i="1" s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Y733" i="1"/>
  <c r="AZ733" i="1" s="1"/>
  <c r="AY749" i="1"/>
  <c r="AZ749" i="1" s="1"/>
  <c r="AY765" i="1"/>
  <c r="AZ765" i="1" s="1"/>
  <c r="AY781" i="1"/>
  <c r="AZ781" i="1" s="1"/>
  <c r="AY797" i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Y941" i="1"/>
  <c r="AZ941" i="1" s="1"/>
  <c r="BC941" i="1" s="1"/>
  <c r="L649" i="2" s="1"/>
  <c r="AY957" i="1"/>
  <c r="AZ957" i="1" s="1"/>
  <c r="AY973" i="1"/>
  <c r="AZ973" i="1" s="1"/>
  <c r="AY94" i="1"/>
  <c r="AY571" i="1"/>
  <c r="AY588" i="1"/>
  <c r="AY604" i="1"/>
  <c r="AZ604" i="1" s="1"/>
  <c r="AY620" i="1"/>
  <c r="AZ620" i="1" s="1"/>
  <c r="AY636" i="1"/>
  <c r="AY652" i="1"/>
  <c r="AZ652" i="1" s="1"/>
  <c r="AY668" i="1"/>
  <c r="AZ668" i="1" s="1"/>
  <c r="AY684" i="1"/>
  <c r="AZ684" i="1" s="1"/>
  <c r="AY700" i="1"/>
  <c r="AY716" i="1"/>
  <c r="AZ716" i="1" s="1"/>
  <c r="AY732" i="1"/>
  <c r="AZ732" i="1" s="1"/>
  <c r="AY748" i="1"/>
  <c r="AZ748" i="1" s="1"/>
  <c r="AY764" i="1"/>
  <c r="AY780" i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BC940" i="1" s="1"/>
  <c r="AY956" i="1"/>
  <c r="AZ956" i="1" s="1"/>
  <c r="BC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Y1148" i="1"/>
  <c r="AZ1148" i="1" s="1"/>
  <c r="AY1164" i="1"/>
  <c r="AY1180" i="1"/>
  <c r="AY1196" i="1"/>
  <c r="AY1212" i="1"/>
  <c r="AY1228" i="1"/>
  <c r="AY1244" i="1"/>
  <c r="AZ1244" i="1" s="1"/>
  <c r="AY1260" i="1"/>
  <c r="AY1276" i="1"/>
  <c r="AY1292" i="1"/>
  <c r="AY1308" i="1"/>
  <c r="AY1324" i="1"/>
  <c r="AZ1324" i="1" s="1"/>
  <c r="AY1340" i="1"/>
  <c r="AY1356" i="1"/>
  <c r="AY1372" i="1"/>
  <c r="AZ1372" i="1" s="1"/>
  <c r="AY1388" i="1"/>
  <c r="AZ1388" i="1" s="1"/>
  <c r="AY1404" i="1"/>
  <c r="AY1420" i="1"/>
  <c r="AY1436" i="1"/>
  <c r="AZ1436" i="1" s="1"/>
  <c r="AY1452" i="1"/>
  <c r="AY1468" i="1"/>
  <c r="AZ1468" i="1" s="1"/>
  <c r="AY1484" i="1"/>
  <c r="AY1500" i="1"/>
  <c r="AZ1500" i="1" s="1"/>
  <c r="AY1516" i="1"/>
  <c r="AY1532" i="1"/>
  <c r="AZ1532" i="1" s="1"/>
  <c r="AY1548" i="1"/>
  <c r="AZ1548" i="1" s="1"/>
  <c r="AY1564" i="1"/>
  <c r="AY1580" i="1"/>
  <c r="AZ1580" i="1" s="1"/>
  <c r="BC1580" i="1" s="1"/>
  <c r="AY1596" i="1"/>
  <c r="AZ1596" i="1" s="1"/>
  <c r="AY1612" i="1"/>
  <c r="AZ1612" i="1" s="1"/>
  <c r="AY1628" i="1"/>
  <c r="AZ1628" i="1" s="1"/>
  <c r="BC1628" i="1" s="1"/>
  <c r="AY1644" i="1"/>
  <c r="AZ1644" i="1" s="1"/>
  <c r="AY1660" i="1"/>
  <c r="AZ1660" i="1" s="1"/>
  <c r="AY1676" i="1"/>
  <c r="AZ1676" i="1" s="1"/>
  <c r="BC1676" i="1" s="1"/>
  <c r="AY1692" i="1"/>
  <c r="AZ1692" i="1" s="1"/>
  <c r="AY1708" i="1"/>
  <c r="AZ1708" i="1" s="1"/>
  <c r="AY1724" i="1"/>
  <c r="AZ1724" i="1" s="1"/>
  <c r="AY1740" i="1"/>
  <c r="AZ1740" i="1" s="1"/>
  <c r="BC1740" i="1" s="1"/>
  <c r="AY1756" i="1"/>
  <c r="AZ1756" i="1" s="1"/>
  <c r="AY1772" i="1"/>
  <c r="AZ1772" i="1" s="1"/>
  <c r="AY1788" i="1"/>
  <c r="AZ1788" i="1" s="1"/>
  <c r="BC1788" i="1" s="1"/>
  <c r="AY1804" i="1"/>
  <c r="AZ1804" i="1" s="1"/>
  <c r="AY1820" i="1"/>
  <c r="AZ1820" i="1" s="1"/>
  <c r="AY1836" i="1"/>
  <c r="AZ1836" i="1" s="1"/>
  <c r="AY1852" i="1"/>
  <c r="AZ1852" i="1" s="1"/>
  <c r="BC1852" i="1" s="1"/>
  <c r="AY1868" i="1"/>
  <c r="AZ1868" i="1" s="1"/>
  <c r="AY1884" i="1"/>
  <c r="AZ1884" i="1" s="1"/>
  <c r="AY1900" i="1"/>
  <c r="AZ1900" i="1" s="1"/>
  <c r="BC1900" i="1" s="1"/>
  <c r="AY1916" i="1"/>
  <c r="AZ1916" i="1" s="1"/>
  <c r="AY1932" i="1"/>
  <c r="AZ1932" i="1" s="1"/>
  <c r="AY1948" i="1"/>
  <c r="AZ1948" i="1" s="1"/>
  <c r="AY1964" i="1"/>
  <c r="AZ1964" i="1" s="1"/>
  <c r="BC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Y1159" i="1"/>
  <c r="AY1175" i="1"/>
  <c r="AY1191" i="1"/>
  <c r="AY1207" i="1"/>
  <c r="AY1223" i="1"/>
  <c r="AY1239" i="1"/>
  <c r="AZ1239" i="1" s="1"/>
  <c r="AY1255" i="1"/>
  <c r="AY1271" i="1"/>
  <c r="AZ1271" i="1" s="1"/>
  <c r="AY1287" i="1"/>
  <c r="AZ1287" i="1" s="1"/>
  <c r="AY1303" i="1"/>
  <c r="AY1319" i="1"/>
  <c r="AY1335" i="1"/>
  <c r="AZ1335" i="1" s="1"/>
  <c r="AY1351" i="1"/>
  <c r="AZ1351" i="1" s="1"/>
  <c r="AY1367" i="1"/>
  <c r="AY1383" i="1"/>
  <c r="AZ1383" i="1" s="1"/>
  <c r="AY1399" i="1"/>
  <c r="AZ1399" i="1" s="1"/>
  <c r="AY1415" i="1"/>
  <c r="AY1431" i="1"/>
  <c r="AZ1431" i="1" s="1"/>
  <c r="AY1447" i="1"/>
  <c r="AZ1447" i="1" s="1"/>
  <c r="AY1463" i="1"/>
  <c r="AY1479" i="1"/>
  <c r="AZ1479" i="1" s="1"/>
  <c r="AY1495" i="1"/>
  <c r="AZ1495" i="1" s="1"/>
  <c r="AY1511" i="1"/>
  <c r="AZ1511" i="1" s="1"/>
  <c r="AY1527" i="1"/>
  <c r="AY1543" i="1"/>
  <c r="AZ1543" i="1" s="1"/>
  <c r="AY1559" i="1"/>
  <c r="AY1575" i="1"/>
  <c r="AY1591" i="1"/>
  <c r="AZ1591" i="1" s="1"/>
  <c r="BC1591" i="1" s="1"/>
  <c r="AY1607" i="1"/>
  <c r="AZ1607" i="1" s="1"/>
  <c r="AY1623" i="1"/>
  <c r="AZ1623" i="1" s="1"/>
  <c r="AY1639" i="1"/>
  <c r="AZ1639" i="1" s="1"/>
  <c r="AY1655" i="1"/>
  <c r="AZ1655" i="1" s="1"/>
  <c r="BC1655" i="1" s="1"/>
  <c r="AY1671" i="1"/>
  <c r="AZ1671" i="1" s="1"/>
  <c r="AY1687" i="1"/>
  <c r="AZ1687" i="1" s="1"/>
  <c r="AY1703" i="1"/>
  <c r="AZ1703" i="1" s="1"/>
  <c r="BC1703" i="1" s="1"/>
  <c r="AY1719" i="1"/>
  <c r="AZ1719" i="1" s="1"/>
  <c r="AY1735" i="1"/>
  <c r="AZ1735" i="1" s="1"/>
  <c r="AY1751" i="1"/>
  <c r="AZ1751" i="1" s="1"/>
  <c r="AY1767" i="1"/>
  <c r="AZ1767" i="1" s="1"/>
  <c r="BC1767" i="1" s="1"/>
  <c r="AY1783" i="1"/>
  <c r="AZ1783" i="1" s="1"/>
  <c r="AY1799" i="1"/>
  <c r="AZ1799" i="1" s="1"/>
  <c r="AY1815" i="1"/>
  <c r="AZ1815" i="1" s="1"/>
  <c r="AY1831" i="1"/>
  <c r="AZ1831" i="1" s="1"/>
  <c r="BC1831" i="1" s="1"/>
  <c r="AY1847" i="1"/>
  <c r="AZ1847" i="1" s="1"/>
  <c r="AY1863" i="1"/>
  <c r="AZ1863" i="1" s="1"/>
  <c r="AY1879" i="1"/>
  <c r="AZ1879" i="1" s="1"/>
  <c r="BC1879" i="1" s="1"/>
  <c r="AY1895" i="1"/>
  <c r="AZ1895" i="1" s="1"/>
  <c r="AY1911" i="1"/>
  <c r="AZ1911" i="1" s="1"/>
  <c r="AY1927" i="1"/>
  <c r="AZ1927" i="1" s="1"/>
  <c r="BC1927" i="1" s="1"/>
  <c r="AY1943" i="1"/>
  <c r="AZ1943" i="1" s="1"/>
  <c r="BC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Z24" i="1" s="1"/>
  <c r="AY28" i="1"/>
  <c r="AZ28" i="1" s="1"/>
  <c r="AY32" i="1"/>
  <c r="AZ32" i="1" s="1"/>
  <c r="AY36" i="1"/>
  <c r="AZ36" i="1" s="1"/>
  <c r="AY42" i="1"/>
  <c r="AZ42" i="1" s="1"/>
  <c r="AY46" i="1"/>
  <c r="AZ46" i="1" s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Z52" i="1" s="1"/>
  <c r="AY60" i="1"/>
  <c r="AZ60" i="1" s="1"/>
  <c r="AY68" i="1"/>
  <c r="AZ68" i="1" s="1"/>
  <c r="AY76" i="1"/>
  <c r="AZ76" i="1" s="1"/>
  <c r="AY84" i="1"/>
  <c r="AZ84" i="1" s="1"/>
  <c r="AY92" i="1"/>
  <c r="AZ92" i="1" s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549" i="1" l="1"/>
  <c r="BB1549" i="1"/>
  <c r="BC1549" i="1" s="1"/>
  <c r="AZ1485" i="1"/>
  <c r="BB1485" i="1"/>
  <c r="BC1485" i="1" s="1"/>
  <c r="AZ1437" i="1"/>
  <c r="BB1437" i="1"/>
  <c r="BC1437" i="1" s="1"/>
  <c r="AZ1373" i="1"/>
  <c r="BB1373" i="1"/>
  <c r="BC1373" i="1" s="1"/>
  <c r="AZ1341" i="1"/>
  <c r="BB1341" i="1"/>
  <c r="BC1341" i="1" s="1"/>
  <c r="AZ1293" i="1"/>
  <c r="BB1293" i="1"/>
  <c r="BC1293" i="1" s="1"/>
  <c r="AZ1261" i="1"/>
  <c r="BB1261" i="1"/>
  <c r="BC1261" i="1" s="1"/>
  <c r="AZ1575" i="1"/>
  <c r="BB1575" i="1"/>
  <c r="BC1575" i="1" s="1"/>
  <c r="AZ1415" i="1"/>
  <c r="BB1415" i="1"/>
  <c r="BC1415" i="1" s="1"/>
  <c r="AZ1319" i="1"/>
  <c r="BB1319" i="1"/>
  <c r="BC1319" i="1" s="1"/>
  <c r="AZ1255" i="1"/>
  <c r="BB1255" i="1"/>
  <c r="BC1255" i="1" s="1"/>
  <c r="AZ1223" i="1"/>
  <c r="BB1223" i="1"/>
  <c r="BC1223" i="1" s="1"/>
  <c r="AZ1191" i="1"/>
  <c r="BB1191" i="1"/>
  <c r="BC1191" i="1" s="1"/>
  <c r="AZ1159" i="1"/>
  <c r="BB1159" i="1"/>
  <c r="BC1159" i="1" s="1"/>
  <c r="AZ1516" i="1"/>
  <c r="BB1516" i="1"/>
  <c r="BC1516" i="1" s="1"/>
  <c r="AZ1484" i="1"/>
  <c r="BB1484" i="1"/>
  <c r="BC1484" i="1" s="1"/>
  <c r="AZ1452" i="1"/>
  <c r="BB1452" i="1"/>
  <c r="BC1452" i="1" s="1"/>
  <c r="AZ1420" i="1"/>
  <c r="BB1420" i="1"/>
  <c r="BC1420" i="1" s="1"/>
  <c r="AZ1356" i="1"/>
  <c r="BB1356" i="1"/>
  <c r="BC1356" i="1" s="1"/>
  <c r="AZ1292" i="1"/>
  <c r="BB1292" i="1"/>
  <c r="BC1292" i="1" s="1"/>
  <c r="AZ1260" i="1"/>
  <c r="BB1260" i="1"/>
  <c r="BC1260" i="1" s="1"/>
  <c r="AZ1228" i="1"/>
  <c r="BB1228" i="1"/>
  <c r="BC1228" i="1" s="1"/>
  <c r="AZ1196" i="1"/>
  <c r="BB1196" i="1"/>
  <c r="BC1196" i="1" s="1"/>
  <c r="AZ1164" i="1"/>
  <c r="BB1164" i="1"/>
  <c r="BC1164" i="1" s="1"/>
  <c r="AZ1132" i="1"/>
  <c r="BB1132" i="1"/>
  <c r="BC1132" i="1" s="1"/>
  <c r="AZ1573" i="1"/>
  <c r="BB1573" i="1"/>
  <c r="BC1573" i="1" s="1"/>
  <c r="AZ1541" i="1"/>
  <c r="BB1541" i="1"/>
  <c r="BC1541" i="1" s="1"/>
  <c r="AZ1493" i="1"/>
  <c r="BB1493" i="1"/>
  <c r="BC1493" i="1" s="1"/>
  <c r="AZ1429" i="1"/>
  <c r="BB1429" i="1"/>
  <c r="BC1429" i="1" s="1"/>
  <c r="AZ1381" i="1"/>
  <c r="BB1381" i="1"/>
  <c r="BC1381" i="1" s="1"/>
  <c r="AZ1333" i="1"/>
  <c r="BB1333" i="1"/>
  <c r="BC1333" i="1" s="1"/>
  <c r="AZ1269" i="1"/>
  <c r="BB1269" i="1"/>
  <c r="BC1269" i="1" s="1"/>
  <c r="AZ1237" i="1"/>
  <c r="BB1237" i="1"/>
  <c r="BC1237" i="1" s="1"/>
  <c r="AZ1141" i="1"/>
  <c r="BB1141" i="1"/>
  <c r="BC1141" i="1" s="1"/>
  <c r="AZ1125" i="1"/>
  <c r="BB1125" i="1"/>
  <c r="BC1125" i="1" s="1"/>
  <c r="AZ1578" i="1"/>
  <c r="BB1578" i="1"/>
  <c r="BC1578" i="1" s="1"/>
  <c r="AZ1562" i="1"/>
  <c r="BB1562" i="1"/>
  <c r="BC1562" i="1" s="1"/>
  <c r="AZ1546" i="1"/>
  <c r="BB1546" i="1"/>
  <c r="BC1546" i="1" s="1"/>
  <c r="AZ1530" i="1"/>
  <c r="BB1530" i="1"/>
  <c r="BC1530" i="1" s="1"/>
  <c r="AZ1466" i="1"/>
  <c r="BB1466" i="1"/>
  <c r="BC1466" i="1" s="1"/>
  <c r="AZ1434" i="1"/>
  <c r="BB1434" i="1"/>
  <c r="BC1434" i="1" s="1"/>
  <c r="AZ1418" i="1"/>
  <c r="BB1418" i="1"/>
  <c r="BC1418" i="1" s="1"/>
  <c r="AZ1370" i="1"/>
  <c r="BB1370" i="1"/>
  <c r="BC1370" i="1" s="1"/>
  <c r="AZ1322" i="1"/>
  <c r="BB1322" i="1"/>
  <c r="BC1322" i="1" s="1"/>
  <c r="AZ1242" i="1"/>
  <c r="BB1242" i="1"/>
  <c r="BC1242" i="1" s="1"/>
  <c r="AZ1146" i="1"/>
  <c r="BB1146" i="1"/>
  <c r="BC1146" i="1" s="1"/>
  <c r="AZ1567" i="1"/>
  <c r="BB1567" i="1"/>
  <c r="BC1567" i="1" s="1"/>
  <c r="AZ1311" i="1"/>
  <c r="BB1311" i="1"/>
  <c r="BC1311" i="1" s="1"/>
  <c r="AZ1279" i="1"/>
  <c r="BB1279" i="1"/>
  <c r="BC1279" i="1" s="1"/>
  <c r="AZ1247" i="1"/>
  <c r="BB1247" i="1"/>
  <c r="BC1247" i="1" s="1"/>
  <c r="AZ1215" i="1"/>
  <c r="BB1215" i="1"/>
  <c r="BC1215" i="1" s="1"/>
  <c r="AZ1183" i="1"/>
  <c r="BB1183" i="1"/>
  <c r="BC1183" i="1" s="1"/>
  <c r="AZ1151" i="1"/>
  <c r="BB1151" i="1"/>
  <c r="BC1151" i="1" s="1"/>
  <c r="AZ1119" i="1"/>
  <c r="BB1119" i="1"/>
  <c r="BC1119" i="1" s="1"/>
  <c r="AZ1572" i="1"/>
  <c r="BB1572" i="1"/>
  <c r="BC1572" i="1" s="1"/>
  <c r="AZ1540" i="1"/>
  <c r="BB1540" i="1"/>
  <c r="BC1540" i="1" s="1"/>
  <c r="AZ1412" i="1"/>
  <c r="BB1412" i="1"/>
  <c r="BC1412" i="1" s="1"/>
  <c r="AZ1252" i="1"/>
  <c r="BB1252" i="1"/>
  <c r="BC1252" i="1" s="1"/>
  <c r="AZ1220" i="1"/>
  <c r="BB1220" i="1"/>
  <c r="BC1220" i="1" s="1"/>
  <c r="AZ1188" i="1"/>
  <c r="BB1188" i="1"/>
  <c r="BC1188" i="1" s="1"/>
  <c r="AZ1156" i="1"/>
  <c r="BB1156" i="1"/>
  <c r="BC1156" i="1" s="1"/>
  <c r="AZ1124" i="1"/>
  <c r="BB1124" i="1"/>
  <c r="BC1124" i="1" s="1"/>
  <c r="AZ1577" i="1"/>
  <c r="BB1577" i="1"/>
  <c r="BC1577" i="1" s="1"/>
  <c r="AZ1545" i="1"/>
  <c r="BB1545" i="1"/>
  <c r="BC1545" i="1" s="1"/>
  <c r="AZ1529" i="1"/>
  <c r="BB1529" i="1"/>
  <c r="BC1529" i="1" s="1"/>
  <c r="AZ1513" i="1"/>
  <c r="BB1513" i="1"/>
  <c r="BC1513" i="1" s="1"/>
  <c r="AZ1481" i="1"/>
  <c r="BB1481" i="1"/>
  <c r="BC1481" i="1" s="1"/>
  <c r="AZ1449" i="1"/>
  <c r="BB1449" i="1"/>
  <c r="BC1449" i="1" s="1"/>
  <c r="AZ1433" i="1"/>
  <c r="BB1433" i="1"/>
  <c r="BC1433" i="1" s="1"/>
  <c r="AZ1401" i="1"/>
  <c r="BB1401" i="1"/>
  <c r="BC1401" i="1" s="1"/>
  <c r="AZ1353" i="1"/>
  <c r="BB1353" i="1"/>
  <c r="BC1353" i="1" s="1"/>
  <c r="AZ1289" i="1"/>
  <c r="BB1289" i="1"/>
  <c r="BC1289" i="1" s="1"/>
  <c r="AZ1241" i="1"/>
  <c r="BB1241" i="1"/>
  <c r="BC1241" i="1" s="1"/>
  <c r="AZ1225" i="1"/>
  <c r="BB1225" i="1"/>
  <c r="BC1225" i="1" s="1"/>
  <c r="AZ1209" i="1"/>
  <c r="BB1209" i="1"/>
  <c r="BC1209" i="1" s="1"/>
  <c r="AZ1193" i="1"/>
  <c r="BB1193" i="1"/>
  <c r="BC1193" i="1" s="1"/>
  <c r="AZ1177" i="1"/>
  <c r="BB1177" i="1"/>
  <c r="BC1177" i="1" s="1"/>
  <c r="AZ1161" i="1"/>
  <c r="BB1161" i="1"/>
  <c r="BC1161" i="1" s="1"/>
  <c r="AZ1550" i="1"/>
  <c r="BB1550" i="1"/>
  <c r="BC1550" i="1" s="1"/>
  <c r="AZ1502" i="1"/>
  <c r="BB1502" i="1"/>
  <c r="BC1502" i="1" s="1"/>
  <c r="AZ1390" i="1"/>
  <c r="BB1390" i="1"/>
  <c r="BC1390" i="1" s="1"/>
  <c r="AZ1374" i="1"/>
  <c r="BB1374" i="1"/>
  <c r="BC1374" i="1" s="1"/>
  <c r="AZ1358" i="1"/>
  <c r="BB1358" i="1"/>
  <c r="BC1358" i="1" s="1"/>
  <c r="AZ1294" i="1"/>
  <c r="BB1294" i="1"/>
  <c r="BC1294" i="1" s="1"/>
  <c r="AZ1246" i="1"/>
  <c r="BB1246" i="1"/>
  <c r="BC1246" i="1" s="1"/>
  <c r="AZ1150" i="1"/>
  <c r="BB1150" i="1"/>
  <c r="BC1150" i="1" s="1"/>
  <c r="AZ1118" i="1"/>
  <c r="BB1118" i="1"/>
  <c r="BC1118" i="1" s="1"/>
  <c r="AZ1128" i="1"/>
  <c r="BB1128" i="1"/>
  <c r="BC1128" i="1" s="1"/>
  <c r="AZ1160" i="1"/>
  <c r="BB1160" i="1"/>
  <c r="BC1160" i="1" s="1"/>
  <c r="AZ1176" i="1"/>
  <c r="BB1176" i="1"/>
  <c r="BC1176" i="1" s="1"/>
  <c r="AZ1192" i="1"/>
  <c r="BB1192" i="1"/>
  <c r="BC1192" i="1" s="1"/>
  <c r="AZ1208" i="1"/>
  <c r="BB1208" i="1"/>
  <c r="BC1208" i="1" s="1"/>
  <c r="AZ1224" i="1"/>
  <c r="BB1224" i="1"/>
  <c r="BC1224" i="1" s="1"/>
  <c r="AZ1256" i="1"/>
  <c r="BB1256" i="1"/>
  <c r="BC1256" i="1" s="1"/>
  <c r="AZ1272" i="1"/>
  <c r="BB1272" i="1"/>
  <c r="BC1272" i="1" s="1"/>
  <c r="AZ1304" i="1"/>
  <c r="BB1304" i="1"/>
  <c r="BC1304" i="1" s="1"/>
  <c r="AZ1336" i="1"/>
  <c r="BB1336" i="1"/>
  <c r="BC1336" i="1" s="1"/>
  <c r="AZ1384" i="1"/>
  <c r="BB1384" i="1"/>
  <c r="BC1384" i="1" s="1"/>
  <c r="AZ1432" i="1"/>
  <c r="BB1432" i="1"/>
  <c r="BC1432" i="1" s="1"/>
  <c r="AZ1496" i="1"/>
  <c r="BB1496" i="1"/>
  <c r="BC1496" i="1" s="1"/>
  <c r="AZ1528" i="1"/>
  <c r="BB1528" i="1"/>
  <c r="BC1528" i="1" s="1"/>
  <c r="AZ1544" i="1"/>
  <c r="BB1544" i="1"/>
  <c r="BC1544" i="1" s="1"/>
  <c r="AZ1576" i="1"/>
  <c r="BB1576" i="1"/>
  <c r="BC1576" i="1" s="1"/>
  <c r="AZ1123" i="1"/>
  <c r="BB1123" i="1"/>
  <c r="BC1123" i="1" s="1"/>
  <c r="AZ1155" i="1"/>
  <c r="BB1155" i="1"/>
  <c r="BC1155" i="1" s="1"/>
  <c r="AZ1251" i="1"/>
  <c r="BB1251" i="1"/>
  <c r="BC1251" i="1" s="1"/>
  <c r="AZ1267" i="1"/>
  <c r="BB1267" i="1"/>
  <c r="BC1267" i="1" s="1"/>
  <c r="AZ1283" i="1"/>
  <c r="BB1283" i="1"/>
  <c r="BC1283" i="1" s="1"/>
  <c r="AZ1315" i="1"/>
  <c r="BB1315" i="1"/>
  <c r="BC1315" i="1" s="1"/>
  <c r="AZ1347" i="1"/>
  <c r="BB1347" i="1"/>
  <c r="BC1347" i="1" s="1"/>
  <c r="AZ1395" i="1"/>
  <c r="BB1395" i="1"/>
  <c r="BC1395" i="1" s="1"/>
  <c r="AZ1443" i="1"/>
  <c r="BB1443" i="1"/>
  <c r="BC1443" i="1" s="1"/>
  <c r="AZ1459" i="1"/>
  <c r="BB1459" i="1"/>
  <c r="BC1459" i="1" s="1"/>
  <c r="AZ1475" i="1"/>
  <c r="BB1475" i="1"/>
  <c r="BC1475" i="1" s="1"/>
  <c r="AZ1507" i="1"/>
  <c r="BB1507" i="1"/>
  <c r="BC1507" i="1" s="1"/>
  <c r="AZ1539" i="1"/>
  <c r="BB1539" i="1"/>
  <c r="BC1539" i="1" s="1"/>
  <c r="AZ1559" i="1"/>
  <c r="BB1559" i="1"/>
  <c r="BC1559" i="1" s="1"/>
  <c r="AZ1527" i="1"/>
  <c r="BB1527" i="1"/>
  <c r="BC1527" i="1" s="1"/>
  <c r="AZ1463" i="1"/>
  <c r="BB1463" i="1"/>
  <c r="BC1463" i="1" s="1"/>
  <c r="AZ1367" i="1"/>
  <c r="BB1367" i="1"/>
  <c r="BC1367" i="1" s="1"/>
  <c r="AZ1303" i="1"/>
  <c r="BB1303" i="1"/>
  <c r="BC1303" i="1" s="1"/>
  <c r="AZ1207" i="1"/>
  <c r="BB1207" i="1"/>
  <c r="BC1207" i="1" s="1"/>
  <c r="AZ1175" i="1"/>
  <c r="BB1175" i="1"/>
  <c r="BC1175" i="1" s="1"/>
  <c r="AZ1143" i="1"/>
  <c r="BB1143" i="1"/>
  <c r="BC1143" i="1" s="1"/>
  <c r="AZ1564" i="1"/>
  <c r="BB1564" i="1"/>
  <c r="BC1564" i="1" s="1"/>
  <c r="AZ1404" i="1"/>
  <c r="BB1404" i="1"/>
  <c r="BC1404" i="1" s="1"/>
  <c r="AZ1340" i="1"/>
  <c r="BB1340" i="1"/>
  <c r="BC1340" i="1" s="1"/>
  <c r="AZ1308" i="1"/>
  <c r="BB1308" i="1"/>
  <c r="BC1308" i="1" s="1"/>
  <c r="AZ1276" i="1"/>
  <c r="BB1276" i="1"/>
  <c r="BC1276" i="1" s="1"/>
  <c r="AZ1212" i="1"/>
  <c r="BB1212" i="1"/>
  <c r="BC1212" i="1" s="1"/>
  <c r="AZ1180" i="1"/>
  <c r="BB1180" i="1"/>
  <c r="BC1180" i="1" s="1"/>
  <c r="AZ1517" i="1"/>
  <c r="BB1517" i="1"/>
  <c r="BC1517" i="1" s="1"/>
  <c r="AZ1469" i="1"/>
  <c r="BB1469" i="1"/>
  <c r="BC1469" i="1" s="1"/>
  <c r="AZ1405" i="1"/>
  <c r="BB1405" i="1"/>
  <c r="BC1405" i="1" s="1"/>
  <c r="AZ1357" i="1"/>
  <c r="BB1357" i="1"/>
  <c r="BC1357" i="1" s="1"/>
  <c r="AZ1325" i="1"/>
  <c r="BB1325" i="1"/>
  <c r="BC1325" i="1" s="1"/>
  <c r="AZ1229" i="1"/>
  <c r="BB1229" i="1"/>
  <c r="BC1229" i="1" s="1"/>
  <c r="AZ1133" i="1"/>
  <c r="BB1133" i="1"/>
  <c r="BC1133" i="1" s="1"/>
  <c r="AZ1117" i="1"/>
  <c r="BB1117" i="1"/>
  <c r="BC1117" i="1" s="1"/>
  <c r="AZ1506" i="1"/>
  <c r="BB1506" i="1"/>
  <c r="BC1506" i="1" s="1"/>
  <c r="AZ1490" i="1"/>
  <c r="BB1490" i="1"/>
  <c r="BC1490" i="1" s="1"/>
  <c r="AZ1426" i="1"/>
  <c r="BB1426" i="1"/>
  <c r="BC1426" i="1" s="1"/>
  <c r="AZ1378" i="1"/>
  <c r="BB1378" i="1"/>
  <c r="BC1378" i="1" s="1"/>
  <c r="AZ1330" i="1"/>
  <c r="BB1330" i="1"/>
  <c r="BC1330" i="1" s="1"/>
  <c r="AZ1314" i="1"/>
  <c r="BB1314" i="1"/>
  <c r="BC1314" i="1" s="1"/>
  <c r="AZ1154" i="1"/>
  <c r="BB1154" i="1"/>
  <c r="BC1154" i="1" s="1"/>
  <c r="AZ1138" i="1"/>
  <c r="BB1138" i="1"/>
  <c r="BC1138" i="1" s="1"/>
  <c r="AZ1122" i="1"/>
  <c r="BB1122" i="1"/>
  <c r="BC1122" i="1" s="1"/>
  <c r="AZ1551" i="1"/>
  <c r="BB1551" i="1"/>
  <c r="BC1551" i="1" s="1"/>
  <c r="AZ1455" i="1"/>
  <c r="BB1455" i="1"/>
  <c r="BC1455" i="1" s="1"/>
  <c r="AZ1423" i="1"/>
  <c r="BB1423" i="1"/>
  <c r="BC1423" i="1" s="1"/>
  <c r="AZ1391" i="1"/>
  <c r="BB1391" i="1"/>
  <c r="BC1391" i="1" s="1"/>
  <c r="AZ1199" i="1"/>
  <c r="BB1199" i="1"/>
  <c r="BC1199" i="1" s="1"/>
  <c r="AZ1167" i="1"/>
  <c r="BB1167" i="1"/>
  <c r="BC1167" i="1" s="1"/>
  <c r="AZ1556" i="1"/>
  <c r="BB1556" i="1"/>
  <c r="BC1556" i="1" s="1"/>
  <c r="AZ1524" i="1"/>
  <c r="BB1524" i="1"/>
  <c r="BC1524" i="1" s="1"/>
  <c r="AZ1460" i="1"/>
  <c r="BB1460" i="1"/>
  <c r="BC1460" i="1" s="1"/>
  <c r="AZ1364" i="1"/>
  <c r="BB1364" i="1"/>
  <c r="BC1364" i="1" s="1"/>
  <c r="AZ1300" i="1"/>
  <c r="BB1300" i="1"/>
  <c r="BC1300" i="1" s="1"/>
  <c r="AZ1268" i="1"/>
  <c r="BB1268" i="1"/>
  <c r="BC1268" i="1" s="1"/>
  <c r="AZ1236" i="1"/>
  <c r="BB1236" i="1"/>
  <c r="BC1236" i="1" s="1"/>
  <c r="AZ1204" i="1"/>
  <c r="BB1204" i="1"/>
  <c r="BC1204" i="1" s="1"/>
  <c r="AZ1172" i="1"/>
  <c r="BB1172" i="1"/>
  <c r="BC1172" i="1" s="1"/>
  <c r="AZ1569" i="1"/>
  <c r="BB1569" i="1"/>
  <c r="BC1569" i="1" s="1"/>
  <c r="AZ1553" i="1"/>
  <c r="BB1553" i="1"/>
  <c r="BC1553" i="1" s="1"/>
  <c r="AZ1521" i="1"/>
  <c r="BB1521" i="1"/>
  <c r="BC1521" i="1" s="1"/>
  <c r="AZ1505" i="1"/>
  <c r="BB1505" i="1"/>
  <c r="BC1505" i="1" s="1"/>
  <c r="AZ1409" i="1"/>
  <c r="BB1409" i="1"/>
  <c r="BC1409" i="1" s="1"/>
  <c r="AZ1377" i="1"/>
  <c r="BB1377" i="1"/>
  <c r="BC1377" i="1" s="1"/>
  <c r="AZ1361" i="1"/>
  <c r="BB1361" i="1"/>
  <c r="BC1361" i="1" s="1"/>
  <c r="AZ1329" i="1"/>
  <c r="BB1329" i="1"/>
  <c r="BC1329" i="1" s="1"/>
  <c r="AZ1297" i="1"/>
  <c r="BB1297" i="1"/>
  <c r="BC1297" i="1" s="1"/>
  <c r="AZ1233" i="1"/>
  <c r="BB1233" i="1"/>
  <c r="BC1233" i="1" s="1"/>
  <c r="AZ1217" i="1"/>
  <c r="BB1217" i="1"/>
  <c r="BC1217" i="1" s="1"/>
  <c r="AZ1201" i="1"/>
  <c r="BB1201" i="1"/>
  <c r="BC1201" i="1" s="1"/>
  <c r="AZ1185" i="1"/>
  <c r="BB1185" i="1"/>
  <c r="BC1185" i="1" s="1"/>
  <c r="AZ1169" i="1"/>
  <c r="BB1169" i="1"/>
  <c r="BC1169" i="1" s="1"/>
  <c r="AZ1137" i="1"/>
  <c r="BB1137" i="1"/>
  <c r="BC1137" i="1" s="1"/>
  <c r="AZ1121" i="1"/>
  <c r="BB1121" i="1"/>
  <c r="BC1121" i="1" s="1"/>
  <c r="AZ1574" i="1"/>
  <c r="BB1574" i="1"/>
  <c r="BC1574" i="1" s="1"/>
  <c r="AZ1510" i="1"/>
  <c r="BB1510" i="1"/>
  <c r="BC1510" i="1" s="1"/>
  <c r="AZ1478" i="1"/>
  <c r="BB1478" i="1"/>
  <c r="BC1478" i="1" s="1"/>
  <c r="AZ1446" i="1"/>
  <c r="BB1446" i="1"/>
  <c r="BC1446" i="1" s="1"/>
  <c r="AZ1398" i="1"/>
  <c r="BB1398" i="1"/>
  <c r="BC1398" i="1" s="1"/>
  <c r="AZ1350" i="1"/>
  <c r="BB1350" i="1"/>
  <c r="BC1350" i="1" s="1"/>
  <c r="AZ1318" i="1"/>
  <c r="BB1318" i="1"/>
  <c r="BC1318" i="1" s="1"/>
  <c r="AZ1286" i="1"/>
  <c r="BB1286" i="1"/>
  <c r="BC1286" i="1" s="1"/>
  <c r="AZ1238" i="1"/>
  <c r="BB1238" i="1"/>
  <c r="BC1238" i="1" s="1"/>
  <c r="AZ1142" i="1"/>
  <c r="BB1142" i="1"/>
  <c r="BC1142" i="1" s="1"/>
  <c r="AZ1126" i="1"/>
  <c r="BB1126" i="1"/>
  <c r="BC1126" i="1" s="1"/>
  <c r="AZ1120" i="1"/>
  <c r="BB1120" i="1"/>
  <c r="BC1120" i="1" s="1"/>
  <c r="AZ1136" i="1"/>
  <c r="BB1136" i="1"/>
  <c r="BC1136" i="1" s="1"/>
  <c r="L924" i="2" s="1"/>
  <c r="AZ1168" i="1"/>
  <c r="BB1168" i="1"/>
  <c r="BC1168" i="1" s="1"/>
  <c r="AZ1184" i="1"/>
  <c r="BB1184" i="1"/>
  <c r="BC1184" i="1" s="1"/>
  <c r="AZ1200" i="1"/>
  <c r="BB1200" i="1"/>
  <c r="BC1200" i="1" s="1"/>
  <c r="AZ1216" i="1"/>
  <c r="BB1216" i="1"/>
  <c r="BC1216" i="1" s="1"/>
  <c r="AZ1232" i="1"/>
  <c r="BB1232" i="1"/>
  <c r="BC1232" i="1" s="1"/>
  <c r="AZ1248" i="1"/>
  <c r="BB1248" i="1"/>
  <c r="BC1248" i="1" s="1"/>
  <c r="AZ1264" i="1"/>
  <c r="BB1264" i="1"/>
  <c r="BC1264" i="1" s="1"/>
  <c r="AZ1280" i="1"/>
  <c r="BB1280" i="1"/>
  <c r="BC1280" i="1" s="1"/>
  <c r="AZ1328" i="1"/>
  <c r="BB1328" i="1"/>
  <c r="BC1328" i="1" s="1"/>
  <c r="AZ1344" i="1"/>
  <c r="BB1344" i="1"/>
  <c r="BC1344" i="1" s="1"/>
  <c r="AZ1392" i="1"/>
  <c r="BB1392" i="1"/>
  <c r="BC1392" i="1" s="1"/>
  <c r="AZ1408" i="1"/>
  <c r="BB1408" i="1"/>
  <c r="BC1408" i="1" s="1"/>
  <c r="AZ1440" i="1"/>
  <c r="BB1440" i="1"/>
  <c r="BC1440" i="1" s="1"/>
  <c r="AZ1456" i="1"/>
  <c r="BB1456" i="1"/>
  <c r="BC1456" i="1" s="1"/>
  <c r="AZ1472" i="1"/>
  <c r="BB1472" i="1"/>
  <c r="BC1472" i="1" s="1"/>
  <c r="AZ1488" i="1"/>
  <c r="BB1488" i="1"/>
  <c r="BC1488" i="1" s="1"/>
  <c r="AZ1520" i="1"/>
  <c r="BB1520" i="1"/>
  <c r="BC1520" i="1" s="1"/>
  <c r="AZ1536" i="1"/>
  <c r="BB1536" i="1"/>
  <c r="BC1536" i="1" s="1"/>
  <c r="AZ1552" i="1"/>
  <c r="BB1552" i="1"/>
  <c r="BC1552" i="1" s="1"/>
  <c r="AZ1568" i="1"/>
  <c r="BB1568" i="1"/>
  <c r="BC1568" i="1" s="1"/>
  <c r="AZ1131" i="1"/>
  <c r="BB1131" i="1"/>
  <c r="BC1131" i="1" s="1"/>
  <c r="L922" i="2" s="1"/>
  <c r="AZ1147" i="1"/>
  <c r="BB1147" i="1"/>
  <c r="BC1147" i="1" s="1"/>
  <c r="AZ1243" i="1"/>
  <c r="BB1243" i="1"/>
  <c r="BC1243" i="1" s="1"/>
  <c r="AZ1259" i="1"/>
  <c r="BB1259" i="1"/>
  <c r="BC1259" i="1" s="1"/>
  <c r="AZ1275" i="1"/>
  <c r="BB1275" i="1"/>
  <c r="BC1275" i="1" s="1"/>
  <c r="AZ1307" i="1"/>
  <c r="BB1307" i="1"/>
  <c r="BC1307" i="1" s="1"/>
  <c r="AZ1339" i="1"/>
  <c r="BB1339" i="1"/>
  <c r="BC1339" i="1" s="1"/>
  <c r="AZ1387" i="1"/>
  <c r="BB1387" i="1"/>
  <c r="BC1387" i="1" s="1"/>
  <c r="AZ1419" i="1"/>
  <c r="BB1419" i="1"/>
  <c r="BC1419" i="1" s="1"/>
  <c r="AZ1499" i="1"/>
  <c r="BB1499" i="1"/>
  <c r="BC1499" i="1" s="1"/>
  <c r="AZ1531" i="1"/>
  <c r="BB1531" i="1"/>
  <c r="BC1531" i="1" s="1"/>
  <c r="AZ1563" i="1"/>
  <c r="BB1563" i="1"/>
  <c r="BC1563" i="1" s="1"/>
  <c r="AZ1579" i="1"/>
  <c r="BB1579" i="1"/>
  <c r="BC1579" i="1" s="1"/>
  <c r="L657" i="2"/>
  <c r="L655" i="2"/>
  <c r="L651" i="2"/>
  <c r="L647" i="2"/>
  <c r="AY435" i="1"/>
  <c r="AY444" i="1"/>
  <c r="BB444" i="1" s="1"/>
  <c r="AY430" i="1"/>
  <c r="AZ780" i="1"/>
  <c r="BB780" i="1"/>
  <c r="AZ588" i="1"/>
  <c r="BB588" i="1"/>
  <c r="AZ925" i="1"/>
  <c r="BB925" i="1"/>
  <c r="AZ797" i="1"/>
  <c r="BB797" i="1"/>
  <c r="AZ531" i="1"/>
  <c r="BB531" i="1"/>
  <c r="AZ826" i="1"/>
  <c r="BB826" i="1"/>
  <c r="AZ810" i="1"/>
  <c r="BB810" i="1"/>
  <c r="AZ907" i="1"/>
  <c r="BB907" i="1"/>
  <c r="AZ891" i="1"/>
  <c r="BB891" i="1"/>
  <c r="AZ875" i="1"/>
  <c r="BB875" i="1"/>
  <c r="AZ859" i="1"/>
  <c r="BB859" i="1"/>
  <c r="AZ843" i="1"/>
  <c r="BB843" i="1"/>
  <c r="AZ747" i="1"/>
  <c r="BB747" i="1"/>
  <c r="AZ731" i="1"/>
  <c r="BB731" i="1"/>
  <c r="AZ699" i="1"/>
  <c r="BB699" i="1"/>
  <c r="AZ683" i="1"/>
  <c r="BB683" i="1"/>
  <c r="AZ667" i="1"/>
  <c r="BB667" i="1"/>
  <c r="AZ651" i="1"/>
  <c r="BB651" i="1"/>
  <c r="AZ619" i="1"/>
  <c r="BB619" i="1"/>
  <c r="AZ443" i="1"/>
  <c r="BB443" i="1"/>
  <c r="AZ456" i="1"/>
  <c r="BB456" i="1"/>
  <c r="AZ916" i="1"/>
  <c r="BB916" i="1"/>
  <c r="AZ788" i="1"/>
  <c r="BB788" i="1"/>
  <c r="AZ596" i="1"/>
  <c r="BB596" i="1"/>
  <c r="AZ563" i="1"/>
  <c r="BB563" i="1"/>
  <c r="AZ805" i="1"/>
  <c r="BB805" i="1"/>
  <c r="AZ510" i="1"/>
  <c r="BB510" i="1"/>
  <c r="AZ555" i="1"/>
  <c r="BB555" i="1"/>
  <c r="AZ426" i="1"/>
  <c r="BB426" i="1"/>
  <c r="AZ822" i="1"/>
  <c r="BB822" i="1"/>
  <c r="AZ726" i="1"/>
  <c r="BB726" i="1"/>
  <c r="AZ903" i="1"/>
  <c r="BB903" i="1"/>
  <c r="AZ887" i="1"/>
  <c r="BB887" i="1"/>
  <c r="AZ871" i="1"/>
  <c r="BB871" i="1"/>
  <c r="AZ855" i="1"/>
  <c r="BB855" i="1"/>
  <c r="AZ839" i="1"/>
  <c r="BB839" i="1"/>
  <c r="AZ759" i="1"/>
  <c r="BB759" i="1"/>
  <c r="AZ743" i="1"/>
  <c r="BB743" i="1"/>
  <c r="AZ695" i="1"/>
  <c r="BB695" i="1"/>
  <c r="AZ679" i="1"/>
  <c r="BB679" i="1"/>
  <c r="AZ663" i="1"/>
  <c r="BB663" i="1"/>
  <c r="AZ647" i="1"/>
  <c r="BB647" i="1"/>
  <c r="AZ615" i="1"/>
  <c r="BB615" i="1"/>
  <c r="AZ514" i="1"/>
  <c r="BB514" i="1"/>
  <c r="AZ439" i="1"/>
  <c r="BB439" i="1"/>
  <c r="AZ454" i="1"/>
  <c r="BB454" i="1"/>
  <c r="AZ527" i="1"/>
  <c r="BB527" i="1"/>
  <c r="AZ543" i="1"/>
  <c r="BB543" i="1"/>
  <c r="AZ601" i="1"/>
  <c r="BB601" i="1"/>
  <c r="AZ713" i="1"/>
  <c r="BB713" i="1"/>
  <c r="AZ793" i="1"/>
  <c r="BB793" i="1"/>
  <c r="AZ921" i="1"/>
  <c r="BB921" i="1"/>
  <c r="AZ567" i="1"/>
  <c r="BB567" i="1"/>
  <c r="AZ584" i="1"/>
  <c r="BB584" i="1"/>
  <c r="AZ632" i="1"/>
  <c r="BB632" i="1"/>
  <c r="AZ776" i="1"/>
  <c r="BB776" i="1"/>
  <c r="AZ523" i="1"/>
  <c r="BB523" i="1"/>
  <c r="AZ493" i="1"/>
  <c r="BB493" i="1"/>
  <c r="AZ477" i="1"/>
  <c r="BB477" i="1"/>
  <c r="AZ461" i="1"/>
  <c r="BB461" i="1"/>
  <c r="AZ519" i="1"/>
  <c r="BB519" i="1"/>
  <c r="AZ489" i="1"/>
  <c r="BB489" i="1"/>
  <c r="AZ473" i="1"/>
  <c r="BB473" i="1"/>
  <c r="AZ764" i="1"/>
  <c r="BB764" i="1"/>
  <c r="AZ700" i="1"/>
  <c r="BB700" i="1"/>
  <c r="AZ636" i="1"/>
  <c r="BB636" i="1"/>
  <c r="AZ571" i="1"/>
  <c r="BB571" i="1"/>
  <c r="AZ717" i="1"/>
  <c r="BB717" i="1"/>
  <c r="AZ547" i="1"/>
  <c r="BB547" i="1"/>
  <c r="AZ818" i="1"/>
  <c r="BB818" i="1"/>
  <c r="AZ915" i="1"/>
  <c r="BB915" i="1"/>
  <c r="AZ899" i="1"/>
  <c r="BB899" i="1"/>
  <c r="AZ883" i="1"/>
  <c r="BB883" i="1"/>
  <c r="AZ867" i="1"/>
  <c r="BB867" i="1"/>
  <c r="AZ851" i="1"/>
  <c r="BB851" i="1"/>
  <c r="AZ835" i="1"/>
  <c r="BB835" i="1"/>
  <c r="AZ755" i="1"/>
  <c r="BB755" i="1"/>
  <c r="AZ739" i="1"/>
  <c r="BB739" i="1"/>
  <c r="AZ691" i="1"/>
  <c r="BB691" i="1"/>
  <c r="AZ675" i="1"/>
  <c r="BB675" i="1"/>
  <c r="AZ659" i="1"/>
  <c r="BB659" i="1"/>
  <c r="AZ627" i="1"/>
  <c r="BB627" i="1"/>
  <c r="AZ611" i="1"/>
  <c r="BB611" i="1"/>
  <c r="AZ506" i="1"/>
  <c r="BB506" i="1"/>
  <c r="AZ435" i="1"/>
  <c r="BB435" i="1"/>
  <c r="AZ772" i="1"/>
  <c r="BB772" i="1"/>
  <c r="AZ708" i="1"/>
  <c r="BB708" i="1"/>
  <c r="AZ579" i="1"/>
  <c r="BB579" i="1"/>
  <c r="AZ725" i="1"/>
  <c r="BB725" i="1"/>
  <c r="AZ539" i="1"/>
  <c r="BB539" i="1"/>
  <c r="AZ814" i="1"/>
  <c r="BB814" i="1"/>
  <c r="AZ911" i="1"/>
  <c r="BB911" i="1"/>
  <c r="AZ895" i="1"/>
  <c r="BB895" i="1"/>
  <c r="AZ879" i="1"/>
  <c r="BB879" i="1"/>
  <c r="AZ863" i="1"/>
  <c r="BB863" i="1"/>
  <c r="AZ847" i="1"/>
  <c r="BB847" i="1"/>
  <c r="AZ831" i="1"/>
  <c r="BB831" i="1"/>
  <c r="AZ751" i="1"/>
  <c r="BB751" i="1"/>
  <c r="AZ735" i="1"/>
  <c r="BB735" i="1"/>
  <c r="AZ687" i="1"/>
  <c r="BB687" i="1"/>
  <c r="AZ671" i="1"/>
  <c r="BB671" i="1"/>
  <c r="AZ655" i="1"/>
  <c r="BB655" i="1"/>
  <c r="AZ623" i="1"/>
  <c r="BB623" i="1"/>
  <c r="AZ607" i="1"/>
  <c r="BB607" i="1"/>
  <c r="AZ498" i="1"/>
  <c r="BB498" i="1"/>
  <c r="AZ444" i="1"/>
  <c r="AZ430" i="1"/>
  <c r="BB430" i="1"/>
  <c r="AZ535" i="1"/>
  <c r="BB535" i="1"/>
  <c r="AZ551" i="1"/>
  <c r="BB551" i="1"/>
  <c r="AZ449" i="1"/>
  <c r="BB449" i="1"/>
  <c r="AZ502" i="1"/>
  <c r="BB502" i="1"/>
  <c r="AZ641" i="1"/>
  <c r="BB641" i="1"/>
  <c r="AZ721" i="1"/>
  <c r="BB721" i="1"/>
  <c r="AZ801" i="1"/>
  <c r="BB801" i="1"/>
  <c r="AZ929" i="1"/>
  <c r="BB929" i="1"/>
  <c r="AZ559" i="1"/>
  <c r="BB559" i="1"/>
  <c r="AZ575" i="1"/>
  <c r="BB575" i="1"/>
  <c r="AZ592" i="1"/>
  <c r="BB592" i="1"/>
  <c r="AZ704" i="1"/>
  <c r="BB704" i="1"/>
  <c r="AZ768" i="1"/>
  <c r="BB768" i="1"/>
  <c r="AZ784" i="1"/>
  <c r="BB784" i="1"/>
  <c r="AZ485" i="1"/>
  <c r="BB485" i="1"/>
  <c r="AZ469" i="1"/>
  <c r="BB469" i="1"/>
  <c r="AZ481" i="1"/>
  <c r="BB481" i="1"/>
  <c r="AZ465" i="1"/>
  <c r="BB465" i="1"/>
  <c r="AZ285" i="1"/>
  <c r="BB285" i="1"/>
  <c r="AZ280" i="1"/>
  <c r="BB280" i="1"/>
  <c r="AZ275" i="1"/>
  <c r="BB275" i="1"/>
  <c r="AZ276" i="1"/>
  <c r="BB276" i="1"/>
  <c r="AZ270" i="1"/>
  <c r="BB270" i="1"/>
  <c r="AZ273" i="1"/>
  <c r="BB273" i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Z445" i="1" s="1"/>
  <c r="BC445" i="1" s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Z366" i="1" s="1"/>
  <c r="BC366" i="1" s="1"/>
  <c r="AY382" i="1"/>
  <c r="AZ382" i="1" s="1"/>
  <c r="BC382" i="1" s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Z441" i="1" s="1"/>
  <c r="BC441" i="1" s="1"/>
  <c r="AY483" i="1"/>
  <c r="AZ483" i="1" s="1"/>
  <c r="BC483" i="1" s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Z272" i="1" s="1"/>
  <c r="BC272" i="1" s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Z354" i="1" s="1"/>
  <c r="BC354" i="1" s="1"/>
  <c r="AY314" i="1"/>
  <c r="AZ314" i="1" s="1"/>
  <c r="BC314" i="1" s="1"/>
  <c r="AY278" i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Y267" i="1"/>
  <c r="AZ267" i="1" s="1"/>
  <c r="BC267" i="1" s="1"/>
  <c r="AY515" i="1"/>
  <c r="AZ515" i="1" s="1"/>
  <c r="BC515" i="1" s="1"/>
  <c r="AY475" i="1"/>
  <c r="AZ475" i="1" s="1"/>
  <c r="BC475" i="1" s="1"/>
  <c r="AY511" i="1"/>
  <c r="AZ511" i="1" s="1"/>
  <c r="BC511" i="1" s="1"/>
  <c r="AY479" i="1"/>
  <c r="AZ479" i="1" s="1"/>
  <c r="BC479" i="1" s="1"/>
  <c r="AY463" i="1"/>
  <c r="AZ463" i="1" s="1"/>
  <c r="BC463" i="1" s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L926" i="2" l="1"/>
  <c r="BC444" i="1"/>
  <c r="BC273" i="1"/>
  <c r="L264" i="2" s="1"/>
  <c r="BC465" i="1"/>
  <c r="L418" i="2" s="1"/>
  <c r="BC481" i="1"/>
  <c r="L426" i="2" s="1"/>
  <c r="BC469" i="1"/>
  <c r="L420" i="2" s="1"/>
  <c r="BC485" i="1"/>
  <c r="L428" i="2" s="1"/>
  <c r="BC784" i="1"/>
  <c r="BC768" i="1"/>
  <c r="BC704" i="1"/>
  <c r="BC592" i="1"/>
  <c r="BC575" i="1"/>
  <c r="BC559" i="1"/>
  <c r="BC929" i="1"/>
  <c r="BC801" i="1"/>
  <c r="BC721" i="1"/>
  <c r="BC641" i="1"/>
  <c r="BC502" i="1"/>
  <c r="L436" i="2" s="1"/>
  <c r="BC449" i="1"/>
  <c r="L412" i="2" s="1"/>
  <c r="BC551" i="1"/>
  <c r="BC535" i="1"/>
  <c r="BC430" i="1"/>
  <c r="L404" i="2" s="1"/>
  <c r="BC498" i="1"/>
  <c r="L434" i="2" s="1"/>
  <c r="BC607" i="1"/>
  <c r="BC623" i="1"/>
  <c r="BC655" i="1"/>
  <c r="BC671" i="1"/>
  <c r="BC687" i="1"/>
  <c r="BC735" i="1"/>
  <c r="BC751" i="1"/>
  <c r="BC831" i="1"/>
  <c r="BC847" i="1"/>
  <c r="BC863" i="1"/>
  <c r="BC879" i="1"/>
  <c r="BC895" i="1"/>
  <c r="BC911" i="1"/>
  <c r="L921" i="2"/>
  <c r="BC814" i="1"/>
  <c r="BC539" i="1"/>
  <c r="BC725" i="1"/>
  <c r="BC579" i="1"/>
  <c r="BC708" i="1"/>
  <c r="BC772" i="1"/>
  <c r="BC435" i="1"/>
  <c r="L406" i="2" s="1"/>
  <c r="BC506" i="1"/>
  <c r="L438" i="2" s="1"/>
  <c r="BC611" i="1"/>
  <c r="BC627" i="1"/>
  <c r="BC659" i="1"/>
  <c r="BC675" i="1"/>
  <c r="BC691" i="1"/>
  <c r="BC739" i="1"/>
  <c r="BC755" i="1"/>
  <c r="BC835" i="1"/>
  <c r="BC851" i="1"/>
  <c r="BC867" i="1"/>
  <c r="BC883" i="1"/>
  <c r="BC899" i="1"/>
  <c r="BC915" i="1"/>
  <c r="BC818" i="1"/>
  <c r="BC547" i="1"/>
  <c r="BC717" i="1"/>
  <c r="BC571" i="1"/>
  <c r="BC636" i="1"/>
  <c r="BC700" i="1"/>
  <c r="BC764" i="1"/>
  <c r="BC473" i="1"/>
  <c r="L422" i="2" s="1"/>
  <c r="BC489" i="1"/>
  <c r="L430" i="2" s="1"/>
  <c r="BC519" i="1"/>
  <c r="BC461" i="1"/>
  <c r="L416" i="2" s="1"/>
  <c r="BC477" i="1"/>
  <c r="L424" i="2" s="1"/>
  <c r="BC493" i="1"/>
  <c r="L432" i="2" s="1"/>
  <c r="BC523" i="1"/>
  <c r="BC776" i="1"/>
  <c r="BC632" i="1"/>
  <c r="BC584" i="1"/>
  <c r="BC567" i="1"/>
  <c r="BC921" i="1"/>
  <c r="BC793" i="1"/>
  <c r="BC713" i="1"/>
  <c r="BC601" i="1"/>
  <c r="BC543" i="1"/>
  <c r="BC527" i="1"/>
  <c r="BC454" i="1"/>
  <c r="BC439" i="1"/>
  <c r="L408" i="2" s="1"/>
  <c r="BC514" i="1"/>
  <c r="BC615" i="1"/>
  <c r="BC647" i="1"/>
  <c r="BC663" i="1"/>
  <c r="BC679" i="1"/>
  <c r="BC695" i="1"/>
  <c r="BC743" i="1"/>
  <c r="BC759" i="1"/>
  <c r="BC839" i="1"/>
  <c r="BC855" i="1"/>
  <c r="BC871" i="1"/>
  <c r="BC887" i="1"/>
  <c r="BC903" i="1"/>
  <c r="BC726" i="1"/>
  <c r="BC822" i="1"/>
  <c r="BC426" i="1"/>
  <c r="L402" i="2" s="1"/>
  <c r="BC555" i="1"/>
  <c r="BC510" i="1"/>
  <c r="BC805" i="1"/>
  <c r="BC563" i="1"/>
  <c r="BC596" i="1"/>
  <c r="BC788" i="1"/>
  <c r="BC916" i="1"/>
  <c r="BC456" i="1"/>
  <c r="BC443" i="1"/>
  <c r="BC619" i="1"/>
  <c r="BC651" i="1"/>
  <c r="BC667" i="1"/>
  <c r="BC683" i="1"/>
  <c r="BC699" i="1"/>
  <c r="BC731" i="1"/>
  <c r="BC747" i="1"/>
  <c r="BC843" i="1"/>
  <c r="BC859" i="1"/>
  <c r="BC875" i="1"/>
  <c r="BC891" i="1"/>
  <c r="BC907" i="1"/>
  <c r="BC810" i="1"/>
  <c r="BC826" i="1"/>
  <c r="BC531" i="1"/>
  <c r="BC797" i="1"/>
  <c r="BC925" i="1"/>
  <c r="BC588" i="1"/>
  <c r="BC780" i="1"/>
  <c r="L410" i="2"/>
  <c r="AZ422" i="1"/>
  <c r="BB422" i="1"/>
  <c r="BC270" i="1"/>
  <c r="L262" i="2" s="1"/>
  <c r="BC276" i="1"/>
  <c r="L268" i="2" s="1"/>
  <c r="BC275" i="1"/>
  <c r="L266" i="2" s="1"/>
  <c r="BC280" i="1"/>
  <c r="L272" i="2" s="1"/>
  <c r="BC285" i="1"/>
  <c r="AZ282" i="1"/>
  <c r="BB282" i="1"/>
  <c r="AZ278" i="1"/>
  <c r="BB278" i="1"/>
  <c r="AZ286" i="1"/>
  <c r="BB286" i="1"/>
  <c r="BC31" i="1"/>
  <c r="BC15" i="1"/>
  <c r="BC141" i="1"/>
  <c r="BC192" i="1"/>
  <c r="BC208" i="1"/>
  <c r="BC233" i="1"/>
  <c r="BC249" i="1"/>
  <c r="BC169" i="1"/>
  <c r="BC98" i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BC94" i="1"/>
  <c r="BC40" i="1"/>
  <c r="BC82" i="1"/>
  <c r="BC23" i="1"/>
  <c r="BC54" i="1"/>
  <c r="BC70" i="1"/>
  <c r="BC86" i="1"/>
  <c r="BC19" i="1"/>
  <c r="BC35" i="1"/>
  <c r="BC62" i="1"/>
  <c r="BC78" i="1"/>
  <c r="BC27" i="1"/>
  <c r="L414" i="2" l="1"/>
  <c r="BC422" i="1"/>
  <c r="L401" i="2" s="1"/>
  <c r="BC286" i="1"/>
  <c r="L276" i="2" s="1"/>
  <c r="BC278" i="1"/>
  <c r="L270" i="2" s="1"/>
  <c r="BC282" i="1"/>
  <c r="L274" i="2" s="1"/>
  <c r="C7" i="5"/>
  <c r="K2" i="2" l="1"/>
  <c r="D7" i="5" s="1"/>
  <c r="E7" i="5" s="1"/>
</calcChain>
</file>

<file path=xl/sharedStrings.xml><?xml version="1.0" encoding="utf-8"?>
<sst xmlns="http://schemas.openxmlformats.org/spreadsheetml/2006/main" count="15333" uniqueCount="179">
  <si>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</si>
  <si>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</si>
  <si>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</si>
  <si>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</si>
  <si>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</si>
  <si>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</si>
  <si>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</si>
  <si>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</si>
  <si>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</si>
  <si>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</si>
  <si>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</si>
  <si>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</si>
  <si>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</si>
  <si>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</si>
  <si>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</si>
  <si>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</si>
  <si>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</si>
  <si>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</si>
  <si>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</si>
  <si>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</si>
  <si>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</si>
  <si>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</si>
  <si>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</si>
  <si>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</si>
  <si>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</si>
  <si>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</si>
  <si>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</si>
  <si>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</si>
  <si>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</si>
  <si>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</si>
  <si>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</si>
  <si>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</si>
  <si>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</si>
  <si>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</si>
  <si>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</si>
  <si>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</si>
  <si>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</si>
  <si>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</si>
  <si>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</si>
  <si>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</si>
  <si>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</si>
  <si>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</si>
  <si>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</si>
  <si>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</si>
  <si>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</si>
  <si>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</si>
  <si>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</si>
  <si>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</si>
  <si>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</si>
  <si>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</si>
  <si>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</si>
  <si>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</si>
  <si>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</si>
  <si>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</si>
  <si>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</si>
  <si>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</si>
  <si>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</si>
  <si>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</si>
  <si>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</si>
  <si>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</si>
  <si>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</si>
  <si>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</si>
  <si>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</si>
  <si>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</si>
  <si>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</si>
  <si>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</si>
  <si>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</si>
  <si>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</si>
  <si>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</si>
  <si>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</si>
  <si>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</si>
  <si>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</si>
  <si>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</si>
  <si>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</si>
  <si>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</si>
  <si>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N000042</t>
  </si>
  <si>
    <t>DOGMA S.A,</t>
  </si>
  <si>
    <t>30-71433738-2</t>
  </si>
  <si>
    <t>19102724-55027201022396</t>
  </si>
  <si>
    <t>Bonificación</t>
  </si>
  <si>
    <t>Detalle de Obligaciones Regularizadas - Obligaciones Impositivas</t>
  </si>
  <si>
    <t>Iva</t>
  </si>
  <si>
    <t>Intereses Resarcitorios</t>
  </si>
  <si>
    <t>Ganancias Sociedades</t>
  </si>
  <si>
    <t>Pago a Cuenta</t>
  </si>
  <si>
    <t>2015/6</t>
  </si>
  <si>
    <t>Pagado</t>
  </si>
  <si>
    <t>2017/0</t>
  </si>
  <si>
    <t>Pendiente</t>
  </si>
  <si>
    <t>2017/3</t>
  </si>
  <si>
    <t>2017/4</t>
  </si>
  <si>
    <t>2017/11</t>
  </si>
  <si>
    <t>-</t>
  </si>
  <si>
    <t>N077862</t>
  </si>
  <si>
    <t>Bp-Acciones O Participaciones</t>
  </si>
  <si>
    <t>2019/0</t>
  </si>
  <si>
    <t>N224597</t>
  </si>
  <si>
    <t>Obligaciones Previsionales</t>
  </si>
  <si>
    <t>Empleador-Aportes Seg. Social</t>
  </si>
  <si>
    <t>2020/6</t>
  </si>
  <si>
    <t>N836654</t>
  </si>
  <si>
    <t>Ret Art 79 Ley Gcias Inc A,Byc</t>
  </si>
  <si>
    <t>2015/12</t>
  </si>
  <si>
    <t>2016/4</t>
  </si>
  <si>
    <t>2019/12</t>
  </si>
  <si>
    <t>N836652</t>
  </si>
  <si>
    <t>Dj Seg. Soc. Sipa Dto. 332</t>
  </si>
  <si>
    <t>2015/0</t>
  </si>
  <si>
    <t>2016/0</t>
  </si>
  <si>
    <t>2015/7</t>
  </si>
  <si>
    <t>2015/8</t>
  </si>
  <si>
    <t>2016/7</t>
  </si>
  <si>
    <t>2016/8</t>
  </si>
  <si>
    <t>2017/1</t>
  </si>
  <si>
    <t>2017/2</t>
  </si>
  <si>
    <t>2020/4</t>
  </si>
  <si>
    <t>2018/7</t>
  </si>
  <si>
    <t>DOGMA</t>
  </si>
  <si>
    <t>O831686</t>
  </si>
  <si>
    <t>2020/12</t>
  </si>
  <si>
    <t>2021/1</t>
  </si>
  <si>
    <t>2021/2</t>
  </si>
  <si>
    <t>2021/3</t>
  </si>
  <si>
    <t>P219472</t>
  </si>
  <si>
    <t>2017/5</t>
  </si>
  <si>
    <t>2017/6</t>
  </si>
  <si>
    <t>2017/7</t>
  </si>
  <si>
    <t>2017/8</t>
  </si>
  <si>
    <t>2017/9</t>
  </si>
  <si>
    <t>P587729</t>
  </si>
  <si>
    <t>P542667</t>
  </si>
  <si>
    <t>Dj Seg. Soc. No Sipa Dto. 332</t>
  </si>
  <si>
    <t>2014/5</t>
  </si>
  <si>
    <t>2014/6</t>
  </si>
  <si>
    <t>2014/7</t>
  </si>
  <si>
    <t>2014/10</t>
  </si>
  <si>
    <t>2015/1</t>
  </si>
  <si>
    <t>2020/0</t>
  </si>
  <si>
    <t>2017/10</t>
  </si>
  <si>
    <t>2017/12</t>
  </si>
  <si>
    <t>2018/1</t>
  </si>
  <si>
    <t>2018/2</t>
  </si>
  <si>
    <t>2018/3</t>
  </si>
  <si>
    <t>2018/4</t>
  </si>
  <si>
    <t>2018/5</t>
  </si>
  <si>
    <t>2018/6</t>
  </si>
  <si>
    <t>2018/8</t>
  </si>
  <si>
    <t>2018/9</t>
  </si>
  <si>
    <t>2018/10</t>
  </si>
  <si>
    <t>2018/11</t>
  </si>
  <si>
    <t>2018/12</t>
  </si>
  <si>
    <t>2019/1</t>
  </si>
  <si>
    <t>2019/2</t>
  </si>
  <si>
    <t>2019/3</t>
  </si>
  <si>
    <t>2019/4</t>
  </si>
  <si>
    <t>2019/5</t>
  </si>
  <si>
    <t>2019/6</t>
  </si>
  <si>
    <t>2019/7</t>
  </si>
  <si>
    <t>2019/8</t>
  </si>
  <si>
    <t>2019/9</t>
  </si>
  <si>
    <t>2019/10</t>
  </si>
  <si>
    <t>2019/11</t>
  </si>
  <si>
    <t>2020/1</t>
  </si>
  <si>
    <t>2020/2</t>
  </si>
  <si>
    <t>2020/3</t>
  </si>
  <si>
    <t>2020/5</t>
  </si>
  <si>
    <t>2020/7</t>
  </si>
  <si>
    <t>2020/8</t>
  </si>
  <si>
    <t>2020/9</t>
  </si>
  <si>
    <t>2020/10</t>
  </si>
  <si>
    <t>2020/11</t>
  </si>
  <si>
    <t>2021/4</t>
  </si>
  <si>
    <t>2021/6</t>
  </si>
  <si>
    <t>Q259383</t>
  </si>
  <si>
    <t>Multa</t>
  </si>
  <si>
    <t>Seg Soc Rg 1566 Multa P/Incumpl Omisiones Etc Excepto Mora</t>
  </si>
  <si>
    <t>2015/9</t>
  </si>
  <si>
    <t>Q358976</t>
  </si>
  <si>
    <t>2021/0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</si>
</sst>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20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4D0F8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CDDC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/>
      <top style="medium">
        <color rgb="FFDDDDDD"/>
      </top>
      <bottom/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/>
      <right/>
      <top style="medium">
        <color rgb="FFDDDDDD"/>
      </top>
      <bottom/>
      <diagonal/>
    </border>
  </borders>
  <cellStyleXfs count="4">
    <xf numFmtId="0" fontId="0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86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5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7" xfId="2" applyFont="1" applyBorder="1" applyProtection="1">
      <protection hidden="1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6" fillId="12" borderId="6" xfId="2" applyFont="1" applyFill="1" applyBorder="1" applyAlignment="1" applyProtection="1">
      <alignment horizontal="center" vertical="center"/>
      <protection locked="0"/>
    </xf>
    <xf numFmtId="165" fontId="6" fillId="12" borderId="7" xfId="2" applyFont="1" applyFill="1" applyBorder="1" applyAlignment="1" applyProtection="1">
      <alignment horizontal="center" vertical="center"/>
      <protection locked="0"/>
    </xf>
    <xf numFmtId="165" fontId="6" fillId="13" borderId="6" xfId="2" applyFont="1" applyFill="1" applyBorder="1" applyAlignment="1" applyProtection="1">
      <alignment horizontal="center" vertical="center"/>
    </xf>
    <xf numFmtId="165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8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5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9" borderId="0" xfId="0" applyFill="1" applyAlignment="1" applyProtection="1">
      <alignment horizontal="left"/>
      <protection locked="0"/>
    </xf>
    <xf numFmtId="0" fontId="0" fillId="9" borderId="7" xfId="0" applyFill="1" applyBorder="1" applyProtection="1">
      <protection locked="0"/>
    </xf>
    <xf numFmtId="164" fontId="0" fillId="9" borderId="7" xfId="0" applyNumberFormat="1" applyFill="1" applyBorder="1" applyProtection="1">
      <protection locked="0"/>
    </xf>
    <xf numFmtId="10" fontId="0" fillId="9" borderId="7" xfId="0" applyNumberFormat="1" applyFill="1" applyBorder="1" applyProtection="1"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8" fontId="7" fillId="16" borderId="7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14" fontId="8" fillId="17" borderId="0" xfId="0" applyNumberFormat="1" applyFont="1" applyFill="1" applyAlignment="1" applyProtection="1">
      <alignment horizontal="left" vertical="center"/>
      <protection locked="0"/>
    </xf>
    <xf numFmtId="0" fontId="0" fillId="17" borderId="0" xfId="0" applyFill="1" applyAlignment="1" applyProtection="1">
      <alignment horizontal="left"/>
      <protection locked="0"/>
    </xf>
    <xf numFmtId="0" fontId="0" fillId="17" borderId="0" xfId="0" applyFill="1" applyProtection="1">
      <protection locked="0"/>
    </xf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1" xfId="0" applyNumberFormat="1" applyFont="1" applyFill="1" applyBorder="1" applyAlignment="1" applyProtection="1">
      <alignment horizontal="right" vertical="top" wrapText="1"/>
      <protection locked="0"/>
    </xf>
    <xf numFmtId="0" fontId="12" fillId="18" borderId="1" xfId="0" applyFont="1" applyFill="1" applyBorder="1" applyAlignment="1" applyProtection="1">
      <alignment horizontal="right" vertical="top" wrapText="1"/>
      <protection locked="0"/>
    </xf>
    <xf numFmtId="14" fontId="12" fillId="18" borderId="1" xfId="0" applyNumberFormat="1" applyFont="1" applyFill="1" applyBorder="1" applyAlignment="1" applyProtection="1">
      <alignment horizontal="center" vertical="top" wrapText="1"/>
      <protection locked="0"/>
    </xf>
    <xf numFmtId="168" fontId="0" fillId="0" borderId="0" xfId="0" applyNumberFormat="1" applyProtection="1">
      <protection hidden="1"/>
    </xf>
    <xf numFmtId="168" fontId="6" fillId="0" borderId="7" xfId="1" applyNumberFormat="1" applyFont="1" applyFill="1" applyBorder="1" applyAlignment="1" applyProtection="1">
      <alignment horizontal="center" vertical="center"/>
      <protection hidden="1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1" xfId="0" applyNumberFormat="1" applyFont="1" applyFill="1" applyBorder="1" applyAlignment="1" applyProtection="1">
      <alignment horizontal="right" vertical="top" wrapText="1"/>
      <protection locked="0"/>
    </xf>
    <xf numFmtId="0" fontId="12" fillId="19" borderId="1" xfId="0" applyFont="1" applyFill="1" applyBorder="1" applyAlignment="1" applyProtection="1">
      <alignment horizontal="right" vertical="top" wrapText="1"/>
      <protection locked="0"/>
    </xf>
    <xf numFmtId="14" fontId="12" fillId="19" borderId="1" xfId="0" applyNumberFormat="1" applyFont="1" applyFill="1" applyBorder="1" applyAlignment="1" applyProtection="1">
      <alignment horizontal="center" vertical="top" wrapText="1"/>
      <protection locked="0"/>
    </xf>
    <xf numFmtId="0" fontId="0" fillId="9" borderId="7" xfId="0" applyFill="1" applyBorder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0" fontId="12" fillId="20" borderId="2" xfId="0" applyFont="1" applyFill="1" applyBorder="1" applyAlignment="1" applyProtection="1">
      <alignment horizontal="right" vertical="top" wrapText="1"/>
      <protection locked="0"/>
    </xf>
    <xf numFmtId="4" fontId="12" fillId="20" borderId="2" xfId="0" applyNumberFormat="1" applyFont="1" applyFill="1" applyBorder="1" applyAlignment="1" applyProtection="1">
      <alignment horizontal="right" vertical="top" wrapText="1"/>
      <protection locked="0"/>
    </xf>
    <xf numFmtId="14" fontId="12" fillId="20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0" xfId="0" applyFont="1" applyAlignment="1">
      <alignment horizontal="left" vertical="center" wrapText="1" indent="1"/>
    </xf>
    <xf numFmtId="4" fontId="12" fillId="18" borderId="2" xfId="0" applyNumberFormat="1" applyFont="1" applyFill="1" applyBorder="1" applyAlignment="1">
      <alignment horizontal="right" vertical="top" wrapText="1"/>
    </xf>
    <xf numFmtId="0" fontId="12" fillId="18" borderId="2" xfId="0" applyFont="1" applyFill="1" applyBorder="1" applyAlignment="1">
      <alignment horizontal="right" vertical="top" wrapText="1"/>
    </xf>
    <xf numFmtId="14" fontId="12" fillId="18" borderId="2" xfId="0" applyNumberFormat="1" applyFont="1" applyFill="1" applyBorder="1" applyAlignment="1">
      <alignment horizontal="center" vertical="top" wrapText="1"/>
    </xf>
    <xf numFmtId="4" fontId="12" fillId="19" borderId="1" xfId="0" applyNumberFormat="1" applyFont="1" applyFill="1" applyBorder="1" applyAlignment="1">
      <alignment horizontal="right" vertical="top" wrapText="1"/>
    </xf>
    <xf numFmtId="0" fontId="12" fillId="19" borderId="1" xfId="0" applyFont="1" applyFill="1" applyBorder="1" applyAlignment="1">
      <alignment horizontal="right" vertical="top" wrapText="1"/>
    </xf>
    <xf numFmtId="14" fontId="12" fillId="19" borderId="1" xfId="0" applyNumberFormat="1" applyFont="1" applyFill="1" applyBorder="1" applyAlignment="1">
      <alignment horizontal="center" vertical="top" wrapText="1"/>
    </xf>
    <xf numFmtId="4" fontId="12" fillId="19" borderId="2" xfId="0" applyNumberFormat="1" applyFont="1" applyFill="1" applyBorder="1" applyAlignment="1">
      <alignment horizontal="right" vertical="top" wrapText="1"/>
    </xf>
    <xf numFmtId="0" fontId="12" fillId="19" borderId="2" xfId="0" applyFont="1" applyFill="1" applyBorder="1" applyAlignment="1">
      <alignment horizontal="right" vertical="top" wrapText="1"/>
    </xf>
    <xf numFmtId="14" fontId="12" fillId="19" borderId="2" xfId="0" applyNumberFormat="1" applyFont="1" applyFill="1" applyBorder="1" applyAlignment="1">
      <alignment horizontal="center" vertical="top" wrapText="1"/>
    </xf>
    <xf numFmtId="0" fontId="15" fillId="0" borderId="0" xfId="0" applyFont="1" applyAlignment="1">
      <alignment horizontal="left" vertical="center" wrapText="1" indent="1"/>
    </xf>
    <xf numFmtId="0" fontId="12" fillId="18" borderId="2" xfId="0" applyFont="1" applyFill="1" applyBorder="1" applyAlignment="1">
      <alignment vertical="top" wrapText="1"/>
    </xf>
    <xf numFmtId="0" fontId="16" fillId="0" borderId="0" xfId="0" applyFont="1" applyAlignment="1">
      <alignment horizontal="left" vertical="center" wrapText="1" indent="1"/>
    </xf>
    <xf numFmtId="0" fontId="0" fillId="18" borderId="15" xfId="0" applyFill="1" applyBorder="1"/>
    <xf numFmtId="0" fontId="12" fillId="18" borderId="1" xfId="0" applyFont="1" applyFill="1" applyBorder="1" applyAlignment="1">
      <alignment horizontal="right" vertical="top" wrapText="1"/>
    </xf>
    <xf numFmtId="4" fontId="12" fillId="18" borderId="1" xfId="0" applyNumberFormat="1" applyFont="1" applyFill="1" applyBorder="1" applyAlignment="1">
      <alignment horizontal="right" vertical="top" wrapText="1"/>
    </xf>
    <xf numFmtId="0" fontId="0" fillId="18" borderId="14" xfId="0" applyFill="1" applyBorder="1"/>
    <xf numFmtId="0" fontId="0" fillId="18" borderId="16" xfId="0" applyFill="1" applyBorder="1"/>
    <xf numFmtId="0" fontId="0" fillId="18" borderId="13" xfId="0" applyFill="1" applyBorder="1"/>
    <xf numFmtId="14" fontId="12" fillId="18" borderId="1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/>
    </xf>
    <xf numFmtId="0" fontId="12" fillId="20" borderId="2" xfId="0" applyFont="1" applyFill="1" applyBorder="1" applyAlignment="1" applyProtection="1">
      <alignment horizontal="center" vertical="top" wrapText="1"/>
      <protection locked="0"/>
    </xf>
    <xf numFmtId="0" fontId="12" fillId="20" borderId="2" xfId="0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0" fontId="19" fillId="0" borderId="0" xfId="0" applyFont="1" applyAlignment="1">
      <alignment horizontal="left" vertical="center" wrapText="1" inden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7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7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5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5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8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8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2" fillId="18" borderId="1" xfId="0" applyFont="1" applyFill="1" applyBorder="1" applyAlignment="1">
      <alignment horizontal="center" vertical="center" wrapText="1"/>
    </xf>
    <xf numFmtId="0" fontId="12" fillId="18" borderId="12" xfId="0" applyFont="1" applyFill="1" applyBorder="1" applyAlignment="1">
      <alignment horizontal="center" vertical="center" wrapText="1"/>
    </xf>
    <xf numFmtId="4" fontId="12" fillId="18" borderId="1" xfId="0" applyNumberFormat="1" applyFont="1" applyFill="1" applyBorder="1" applyAlignment="1">
      <alignment horizontal="right" vertical="center" wrapText="1"/>
    </xf>
    <xf numFmtId="4" fontId="12" fillId="18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0" fontId="12" fillId="19" borderId="1" xfId="0" applyFont="1" applyFill="1" applyBorder="1" applyAlignment="1">
      <alignment horizontal="center" vertical="center" wrapText="1"/>
    </xf>
    <xf numFmtId="0" fontId="12" fillId="19" borderId="12" xfId="0" applyFont="1" applyFill="1" applyBorder="1" applyAlignment="1">
      <alignment horizontal="center" vertical="center" wrapText="1"/>
    </xf>
    <xf numFmtId="4" fontId="12" fillId="19" borderId="1" xfId="0" applyNumberFormat="1" applyFont="1" applyFill="1" applyBorder="1" applyAlignment="1">
      <alignment horizontal="right" vertical="center" wrapText="1"/>
    </xf>
    <xf numFmtId="4" fontId="12" fillId="19" borderId="12" xfId="0" applyNumberFormat="1" applyFont="1" applyFill="1" applyBorder="1" applyAlignment="1">
      <alignment horizontal="right" vertical="center" wrapText="1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20" borderId="1" xfId="0" applyFont="1" applyFill="1" applyBorder="1" applyAlignment="1" applyProtection="1">
      <alignment horizontal="center" vertical="center" wrapText="1"/>
      <protection locked="0"/>
    </xf>
    <xf numFmtId="0" fontId="12" fillId="20" borderId="12" xfId="0" applyFont="1" applyFill="1" applyBorder="1" applyAlignment="1" applyProtection="1">
      <alignment horizontal="center" vertical="center" wrapText="1"/>
      <protection locked="0"/>
    </xf>
    <xf numFmtId="4" fontId="12" fillId="2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 wrapText="1"/>
      <protection locked="0"/>
    </xf>
    <xf numFmtId="0" fontId="12" fillId="21" borderId="12" xfId="0" applyFont="1" applyFill="1" applyBorder="1" applyAlignment="1" applyProtection="1">
      <alignment horizontal="center" vertical="center" wrapText="1"/>
      <protection locked="0"/>
    </xf>
    <xf numFmtId="4" fontId="12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21" borderId="2" xfId="0" applyFont="1" applyFill="1" applyBorder="1" applyAlignment="1" applyProtection="1">
      <alignment horizontal="right" vertical="top" wrapText="1"/>
      <protection locked="0"/>
    </xf>
    <xf numFmtId="4" fontId="12" fillId="21" borderId="2" xfId="0" applyNumberFormat="1" applyFont="1" applyFill="1" applyBorder="1" applyAlignment="1" applyProtection="1">
      <alignment horizontal="right" vertical="top" wrapText="1"/>
      <protection locked="0"/>
    </xf>
    <xf numFmtId="14" fontId="12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2" fillId="20" borderId="1" xfId="0" applyNumberFormat="1" applyFont="1" applyFill="1" applyBorder="1" applyAlignment="1">
      <alignment horizontal="right" vertical="top" wrapText="1"/>
    </xf>
    <xf numFmtId="0" fontId="12" fillId="20" borderId="1" xfId="0" applyFont="1" applyFill="1" applyBorder="1" applyAlignment="1">
      <alignment horizontal="right" vertical="top" wrapText="1"/>
    </xf>
    <xf numFmtId="14" fontId="12" fillId="20" borderId="1" xfId="0" applyNumberFormat="1" applyFont="1" applyFill="1" applyBorder="1" applyAlignment="1">
      <alignment horizontal="center" vertical="top" wrapText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9CCFF"/>
      <color rgb="FFD4EDFC"/>
      <color rgb="FFA4D0F8"/>
      <color rgb="FFDBE5F1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tabSelected="1" workbookViewId="0">
      <pane ySplit="3" topLeftCell="A14" activePane="bottomLeft" state="frozen"/>
      <selection pane="bottomLeft" activeCell="L24" sqref="L24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94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141" t="s">
        <v>31</v>
      </c>
      <c r="C2" s="143" t="s">
        <v>60</v>
      </c>
      <c r="D2" s="143" t="s">
        <v>61</v>
      </c>
      <c r="E2" s="141" t="s">
        <v>39</v>
      </c>
      <c r="F2" s="141" t="s">
        <v>58</v>
      </c>
      <c r="G2" s="141" t="s">
        <v>62</v>
      </c>
      <c r="H2" s="145" t="s">
        <v>34</v>
      </c>
      <c r="I2" s="139" t="s">
        <v>32</v>
      </c>
      <c r="J2" s="147" t="s">
        <v>59</v>
      </c>
      <c r="L2" s="135" t="s">
        <v>40</v>
      </c>
      <c r="M2" s="137">
        <v>0.12</v>
      </c>
      <c r="N2" s="9" t="s">
        <v>43</v>
      </c>
    </row>
    <row r="3" spans="2:19" ht="15.75" thickBot="1">
      <c r="B3" s="142"/>
      <c r="C3" s="144"/>
      <c r="D3" s="144"/>
      <c r="E3" s="142"/>
      <c r="F3" s="142"/>
      <c r="G3" s="142"/>
      <c r="H3" s="146"/>
      <c r="I3" s="140"/>
      <c r="J3" s="148"/>
      <c r="L3" s="136"/>
      <c r="M3" s="138"/>
      <c r="N3" s="10">
        <f>AVERAGEIF(O:O,P1,O:O)</f>
        <v>0.18531862196769053</v>
      </c>
    </row>
    <row r="4" spans="2:19">
      <c r="B4" s="32">
        <v>44105</v>
      </c>
      <c r="C4" s="35">
        <v>23879.42</v>
      </c>
      <c r="D4" s="35">
        <v>4009.46</v>
      </c>
      <c r="E4" s="6">
        <v>44145</v>
      </c>
      <c r="F4" s="5">
        <v>23879.42</v>
      </c>
      <c r="G4" s="5"/>
      <c r="H4" s="95">
        <f>IFERROR(IF(DAY(E4)&lt;21,EDATE(E4,-1)-DAY(E4)+1,(EDATE(E4,0)-DAY(E4)+1)),"")</f>
        <v>44105</v>
      </c>
      <c r="I4" s="37">
        <f>IFERROR((D4/C4)*F4,"")</f>
        <v>4009.4599999999996</v>
      </c>
      <c r="J4" s="38">
        <f>C4-F4-G4</f>
        <v>0</v>
      </c>
      <c r="K4" s="3"/>
      <c r="L4" s="3"/>
      <c r="M4" s="3"/>
      <c r="N4" s="28"/>
      <c r="O4" s="13">
        <f>IFERROR(+D4/C4,0)</f>
        <v>0.16790441308876011</v>
      </c>
      <c r="P4" s="12">
        <f>YEAR(B4)</f>
        <v>2020</v>
      </c>
      <c r="Q4" s="12">
        <f>MONTH(B4)</f>
        <v>10</v>
      </c>
      <c r="R4" s="12" t="str">
        <f>P4&amp;"/"&amp;Q4</f>
        <v>2020/10</v>
      </c>
      <c r="S4" s="14">
        <f>D4</f>
        <v>4009.46</v>
      </c>
    </row>
    <row r="5" spans="2:19">
      <c r="B5" s="32">
        <v>44136</v>
      </c>
      <c r="C5" s="35">
        <v>25853.31</v>
      </c>
      <c r="D5" s="36">
        <v>3991.01</v>
      </c>
      <c r="E5" s="8">
        <v>44175</v>
      </c>
      <c r="F5" s="5">
        <v>25853.31</v>
      </c>
      <c r="G5" s="7"/>
      <c r="H5" s="95">
        <f t="shared" ref="H5:H42" si="0">IFERROR(IF(DAY(E5)&lt;21,EDATE(E5,-1)-DAY(E5)+1,(EDATE(E5,0)-DAY(E5)+1)),"")</f>
        <v>44136</v>
      </c>
      <c r="I5" s="37">
        <f t="shared" ref="I5:I42" si="1">IFERROR((D5/C5)*F5,"")</f>
        <v>3991.0100000000007</v>
      </c>
      <c r="J5" s="38">
        <f>C5-F5-G5</f>
        <v>0</v>
      </c>
      <c r="K5" s="3"/>
      <c r="L5" s="3"/>
      <c r="M5" s="3"/>
      <c r="N5" s="28"/>
      <c r="O5" s="13">
        <f>IFERROR(+D5/C5,0)</f>
        <v>0.15437133581734797</v>
      </c>
      <c r="P5" s="12">
        <f t="shared" ref="P5:P28" si="2">YEAR(B5)</f>
        <v>2020</v>
      </c>
      <c r="Q5" s="12">
        <f t="shared" ref="Q5:Q28" si="3">MONTH(B5)</f>
        <v>11</v>
      </c>
      <c r="R5" s="12" t="str">
        <f t="shared" ref="R5:R28" si="4">P5&amp;"/"&amp;Q5</f>
        <v>2020/11</v>
      </c>
      <c r="S5" s="14">
        <f t="shared" ref="S5:S28" si="5">D5</f>
        <v>3991.01</v>
      </c>
    </row>
    <row r="6" spans="2:19">
      <c r="B6" s="32">
        <v>44166</v>
      </c>
      <c r="C6" s="35">
        <v>39008.78</v>
      </c>
      <c r="D6" s="36">
        <v>6022.3505733695647</v>
      </c>
      <c r="E6" s="8">
        <v>44544</v>
      </c>
      <c r="F6" s="5"/>
      <c r="G6" s="7">
        <f>+C6</f>
        <v>39008.78</v>
      </c>
      <c r="H6" s="95">
        <f t="shared" si="0"/>
        <v>44501</v>
      </c>
      <c r="I6" s="37">
        <f t="shared" si="1"/>
        <v>0</v>
      </c>
      <c r="J6" s="38">
        <f t="shared" ref="J6:J42" si="6">C6-F6-G6</f>
        <v>0</v>
      </c>
      <c r="K6" s="3"/>
      <c r="L6" s="3"/>
      <c r="M6" s="3"/>
      <c r="N6" s="28"/>
      <c r="O6" s="13">
        <f t="shared" ref="O6:O28" si="7">IFERROR(+D6/C6,0)</f>
        <v>0.15438448916806843</v>
      </c>
      <c r="P6" s="12">
        <f t="shared" si="2"/>
        <v>2020</v>
      </c>
      <c r="Q6" s="12">
        <f t="shared" si="3"/>
        <v>12</v>
      </c>
      <c r="R6" s="12" t="str">
        <f t="shared" si="4"/>
        <v>2020/12</v>
      </c>
      <c r="S6" s="14">
        <f t="shared" si="5"/>
        <v>6022.3505733695647</v>
      </c>
    </row>
    <row r="7" spans="2:19">
      <c r="B7" s="32">
        <v>44197</v>
      </c>
      <c r="C7" s="35">
        <v>25208.01</v>
      </c>
      <c r="D7" s="36">
        <v>3918.59</v>
      </c>
      <c r="E7" s="8">
        <v>44544</v>
      </c>
      <c r="F7" s="5"/>
      <c r="G7" s="7">
        <f>+C7</f>
        <v>25208.01</v>
      </c>
      <c r="H7" s="95">
        <f t="shared" si="0"/>
        <v>44501</v>
      </c>
      <c r="I7" s="37">
        <f t="shared" si="1"/>
        <v>0</v>
      </c>
      <c r="J7" s="38">
        <f t="shared" si="6"/>
        <v>0</v>
      </c>
      <c r="K7" s="3"/>
      <c r="L7" s="3"/>
      <c r="M7" s="3"/>
      <c r="N7" s="28"/>
      <c r="O7" s="13">
        <f t="shared" si="7"/>
        <v>0.15545019222064735</v>
      </c>
      <c r="P7" s="12">
        <f t="shared" si="2"/>
        <v>2021</v>
      </c>
      <c r="Q7" s="12">
        <f t="shared" si="3"/>
        <v>1</v>
      </c>
      <c r="R7" s="12" t="str">
        <f t="shared" si="4"/>
        <v>2021/1</v>
      </c>
      <c r="S7" s="14">
        <f t="shared" si="5"/>
        <v>3918.59</v>
      </c>
    </row>
    <row r="8" spans="2:19">
      <c r="B8" s="32">
        <v>44228</v>
      </c>
      <c r="C8" s="35">
        <v>21416.09</v>
      </c>
      <c r="D8" s="36">
        <v>3481.36</v>
      </c>
      <c r="E8" s="8">
        <v>44544</v>
      </c>
      <c r="F8" s="5"/>
      <c r="G8" s="7">
        <f>+C8</f>
        <v>21416.09</v>
      </c>
      <c r="H8" s="95">
        <f t="shared" si="0"/>
        <v>44501</v>
      </c>
      <c r="I8" s="37">
        <f t="shared" si="1"/>
        <v>0</v>
      </c>
      <c r="J8" s="38">
        <f t="shared" si="6"/>
        <v>0</v>
      </c>
      <c r="K8" s="3"/>
      <c r="L8" s="3"/>
      <c r="M8" s="3"/>
      <c r="N8" s="28"/>
      <c r="O8" s="13">
        <f t="shared" si="7"/>
        <v>0.16255815137123536</v>
      </c>
      <c r="P8" s="12">
        <f t="shared" si="2"/>
        <v>2021</v>
      </c>
      <c r="Q8" s="12">
        <f t="shared" si="3"/>
        <v>2</v>
      </c>
      <c r="R8" s="12" t="str">
        <f t="shared" si="4"/>
        <v>2021/2</v>
      </c>
      <c r="S8" s="14">
        <f t="shared" si="5"/>
        <v>3481.36</v>
      </c>
    </row>
    <row r="9" spans="2:19">
      <c r="B9" s="32">
        <v>44256</v>
      </c>
      <c r="C9" s="35">
        <v>25410.85</v>
      </c>
      <c r="D9" s="36">
        <v>3940.06</v>
      </c>
      <c r="E9" s="8">
        <v>44544</v>
      </c>
      <c r="F9" s="5"/>
      <c r="G9" s="7">
        <f>+C9</f>
        <v>25410.85</v>
      </c>
      <c r="H9" s="95">
        <f t="shared" si="0"/>
        <v>44501</v>
      </c>
      <c r="I9" s="37">
        <f t="shared" si="1"/>
        <v>0</v>
      </c>
      <c r="J9" s="38">
        <f t="shared" si="6"/>
        <v>0</v>
      </c>
      <c r="K9" s="3"/>
      <c r="L9" s="3"/>
      <c r="M9" s="3"/>
      <c r="N9" s="28"/>
      <c r="O9" s="13">
        <f t="shared" si="7"/>
        <v>0.15505423864215484</v>
      </c>
      <c r="P9" s="12">
        <f t="shared" si="2"/>
        <v>2021</v>
      </c>
      <c r="Q9" s="12">
        <f t="shared" si="3"/>
        <v>3</v>
      </c>
      <c r="R9" s="12" t="str">
        <f t="shared" si="4"/>
        <v>2021/3</v>
      </c>
      <c r="S9" s="14">
        <f t="shared" si="5"/>
        <v>3940.06</v>
      </c>
    </row>
    <row r="10" spans="2:19">
      <c r="B10" s="32">
        <v>44287</v>
      </c>
      <c r="C10" s="35">
        <v>22736.89</v>
      </c>
      <c r="D10" s="36">
        <v>3635.06</v>
      </c>
      <c r="E10" s="8">
        <v>44344</v>
      </c>
      <c r="F10" s="5">
        <v>22736.89</v>
      </c>
      <c r="G10" s="7"/>
      <c r="H10" s="95">
        <f t="shared" si="0"/>
        <v>44317</v>
      </c>
      <c r="I10" s="37">
        <f t="shared" si="1"/>
        <v>3635.06</v>
      </c>
      <c r="J10" s="38">
        <f t="shared" si="6"/>
        <v>0</v>
      </c>
      <c r="K10" s="3"/>
      <c r="L10" s="3"/>
      <c r="M10" s="3"/>
      <c r="N10" s="28"/>
      <c r="O10" s="13">
        <f t="shared" si="7"/>
        <v>0.15987498730037397</v>
      </c>
      <c r="P10" s="12">
        <f t="shared" si="2"/>
        <v>2021</v>
      </c>
      <c r="Q10" s="12">
        <f t="shared" si="3"/>
        <v>4</v>
      </c>
      <c r="R10" s="12" t="str">
        <f t="shared" si="4"/>
        <v>2021/4</v>
      </c>
      <c r="S10" s="14">
        <f t="shared" si="5"/>
        <v>3635.06</v>
      </c>
    </row>
    <row r="11" spans="2:19">
      <c r="B11" s="32">
        <v>44317</v>
      </c>
      <c r="C11" s="35">
        <v>18387.18</v>
      </c>
      <c r="D11" s="36">
        <v>3131.92</v>
      </c>
      <c r="E11" s="8">
        <v>44375</v>
      </c>
      <c r="F11" s="5">
        <v>18387.18</v>
      </c>
      <c r="G11" s="7"/>
      <c r="H11" s="95">
        <f t="shared" si="0"/>
        <v>44348</v>
      </c>
      <c r="I11" s="37">
        <f t="shared" si="1"/>
        <v>3131.92</v>
      </c>
      <c r="J11" s="38">
        <f t="shared" si="6"/>
        <v>0</v>
      </c>
      <c r="K11" s="3"/>
      <c r="L11" s="3"/>
      <c r="M11" s="3"/>
      <c r="N11" s="28"/>
      <c r="O11" s="13">
        <f t="shared" si="7"/>
        <v>0.17033172025291535</v>
      </c>
      <c r="P11" s="12">
        <f t="shared" si="2"/>
        <v>2021</v>
      </c>
      <c r="Q11" s="12">
        <f t="shared" si="3"/>
        <v>5</v>
      </c>
      <c r="R11" s="12" t="str">
        <f t="shared" si="4"/>
        <v>2021/5</v>
      </c>
      <c r="S11" s="14">
        <f t="shared" si="5"/>
        <v>3131.92</v>
      </c>
    </row>
    <row r="12" spans="2:19">
      <c r="B12" s="32">
        <v>44348</v>
      </c>
      <c r="C12" s="35">
        <v>35442.43</v>
      </c>
      <c r="D12" s="36">
        <v>5603.76</v>
      </c>
      <c r="E12" s="8">
        <v>44385</v>
      </c>
      <c r="F12" s="5">
        <v>35442.43</v>
      </c>
      <c r="G12" s="7"/>
      <c r="H12" s="95">
        <f t="shared" si="0"/>
        <v>44348</v>
      </c>
      <c r="I12" s="37">
        <f t="shared" si="1"/>
        <v>5603.76</v>
      </c>
      <c r="J12" s="38">
        <f t="shared" si="6"/>
        <v>0</v>
      </c>
      <c r="K12" s="3"/>
      <c r="L12" s="3"/>
      <c r="M12" s="3"/>
      <c r="N12" s="28"/>
      <c r="O12" s="13">
        <f t="shared" si="7"/>
        <v>0.15810879784484302</v>
      </c>
      <c r="P12" s="12">
        <f t="shared" si="2"/>
        <v>2021</v>
      </c>
      <c r="Q12" s="12">
        <f t="shared" si="3"/>
        <v>6</v>
      </c>
      <c r="R12" s="12" t="str">
        <f t="shared" si="4"/>
        <v>2021/6</v>
      </c>
      <c r="S12" s="14">
        <f t="shared" si="5"/>
        <v>5603.76</v>
      </c>
    </row>
    <row r="13" spans="2:19">
      <c r="B13" s="32">
        <v>44378</v>
      </c>
      <c r="C13" s="35">
        <v>59753.13</v>
      </c>
      <c r="D13" s="36">
        <v>12282.45</v>
      </c>
      <c r="E13" s="8">
        <v>44414</v>
      </c>
      <c r="F13" s="5">
        <v>59753.13</v>
      </c>
      <c r="G13" s="7"/>
      <c r="H13" s="95">
        <f t="shared" si="0"/>
        <v>44378</v>
      </c>
      <c r="I13" s="37">
        <f t="shared" si="1"/>
        <v>12282.45</v>
      </c>
      <c r="J13" s="38">
        <f t="shared" si="6"/>
        <v>0</v>
      </c>
      <c r="K13" s="3"/>
      <c r="L13" s="3"/>
      <c r="M13" s="3"/>
      <c r="N13" s="28"/>
      <c r="O13" s="13">
        <f t="shared" si="7"/>
        <v>0.20555324884236192</v>
      </c>
      <c r="P13" s="12">
        <f t="shared" si="2"/>
        <v>2021</v>
      </c>
      <c r="Q13" s="12">
        <f t="shared" si="3"/>
        <v>7</v>
      </c>
      <c r="R13" s="12" t="str">
        <f t="shared" si="4"/>
        <v>2021/7</v>
      </c>
      <c r="S13" s="14">
        <f t="shared" si="5"/>
        <v>12282.45</v>
      </c>
    </row>
    <row r="14" spans="2:19">
      <c r="B14" s="32">
        <v>44409</v>
      </c>
      <c r="C14" s="35">
        <v>60665.85</v>
      </c>
      <c r="D14" s="36">
        <v>13975.76</v>
      </c>
      <c r="E14" s="8">
        <v>44446</v>
      </c>
      <c r="F14" s="5">
        <v>60665.85</v>
      </c>
      <c r="G14" s="7"/>
      <c r="H14" s="95">
        <f t="shared" si="0"/>
        <v>44409</v>
      </c>
      <c r="I14" s="37">
        <f t="shared" si="1"/>
        <v>13975.76</v>
      </c>
      <c r="J14" s="38">
        <f t="shared" si="6"/>
        <v>0</v>
      </c>
      <c r="K14" s="3"/>
      <c r="L14" s="3"/>
      <c r="M14" s="3"/>
      <c r="N14" s="28"/>
      <c r="O14" s="13">
        <f t="shared" si="7"/>
        <v>0.23037277150159441</v>
      </c>
      <c r="P14" s="12">
        <f t="shared" si="2"/>
        <v>2021</v>
      </c>
      <c r="Q14" s="12">
        <f t="shared" si="3"/>
        <v>8</v>
      </c>
      <c r="R14" s="12" t="str">
        <f t="shared" si="4"/>
        <v>2021/8</v>
      </c>
      <c r="S14" s="14">
        <f t="shared" si="5"/>
        <v>13975.76</v>
      </c>
    </row>
    <row r="15" spans="2:19">
      <c r="B15" s="32">
        <v>44440</v>
      </c>
      <c r="C15" s="35">
        <v>57605.08</v>
      </c>
      <c r="D15" s="36">
        <v>5437.16</v>
      </c>
      <c r="E15" s="8">
        <v>44495</v>
      </c>
      <c r="F15" s="5">
        <v>57605.08</v>
      </c>
      <c r="G15" s="7"/>
      <c r="H15" s="95">
        <f t="shared" si="0"/>
        <v>44470</v>
      </c>
      <c r="I15" s="37">
        <f t="shared" si="1"/>
        <v>5437.16</v>
      </c>
      <c r="J15" s="38">
        <f t="shared" si="6"/>
        <v>0</v>
      </c>
      <c r="K15" s="3"/>
      <c r="L15" s="3"/>
      <c r="M15" s="3"/>
      <c r="N15" s="28"/>
      <c r="O15" s="13">
        <f t="shared" si="7"/>
        <v>9.4386814496221508E-2</v>
      </c>
      <c r="P15" s="12">
        <f t="shared" si="2"/>
        <v>2021</v>
      </c>
      <c r="Q15" s="12">
        <f t="shared" si="3"/>
        <v>9</v>
      </c>
      <c r="R15" s="12" t="str">
        <f t="shared" si="4"/>
        <v>2021/9</v>
      </c>
      <c r="S15" s="14">
        <f t="shared" si="5"/>
        <v>5437.16</v>
      </c>
    </row>
    <row r="16" spans="2:19">
      <c r="B16" s="32">
        <v>44470</v>
      </c>
      <c r="C16" s="35">
        <v>57463.1</v>
      </c>
      <c r="D16" s="36">
        <v>5558.86</v>
      </c>
      <c r="E16" s="8">
        <v>44512</v>
      </c>
      <c r="F16" s="5">
        <v>57463.1</v>
      </c>
      <c r="G16" s="7"/>
      <c r="H16" s="95">
        <f t="shared" si="0"/>
        <v>44470</v>
      </c>
      <c r="I16" s="37">
        <f t="shared" si="1"/>
        <v>5558.86</v>
      </c>
      <c r="J16" s="38">
        <f t="shared" si="6"/>
        <v>0</v>
      </c>
      <c r="K16" s="3"/>
      <c r="L16" s="3"/>
      <c r="M16" s="3"/>
      <c r="N16" s="28"/>
      <c r="O16" s="13">
        <f t="shared" si="7"/>
        <v>9.6737906587009745E-2</v>
      </c>
      <c r="P16" s="12">
        <f t="shared" si="2"/>
        <v>2021</v>
      </c>
      <c r="Q16" s="12">
        <f t="shared" si="3"/>
        <v>10</v>
      </c>
      <c r="R16" s="12" t="str">
        <f t="shared" si="4"/>
        <v>2021/10</v>
      </c>
      <c r="S16" s="14">
        <f t="shared" si="5"/>
        <v>5558.86</v>
      </c>
    </row>
    <row r="17" spans="2:19">
      <c r="B17" s="32">
        <v>44501</v>
      </c>
      <c r="C17" s="35">
        <v>55934.65</v>
      </c>
      <c r="D17" s="36">
        <v>5448.59</v>
      </c>
      <c r="E17" s="8">
        <v>44557</v>
      </c>
      <c r="F17" s="5">
        <v>55934.65</v>
      </c>
      <c r="G17" s="7"/>
      <c r="H17" s="95">
        <f t="shared" si="0"/>
        <v>44531</v>
      </c>
      <c r="I17" s="37">
        <f t="shared" si="1"/>
        <v>5448.59</v>
      </c>
      <c r="J17" s="38">
        <f t="shared" si="6"/>
        <v>0</v>
      </c>
      <c r="K17" s="3"/>
      <c r="L17" s="3"/>
      <c r="M17" s="3"/>
      <c r="N17" s="28"/>
      <c r="O17" s="13">
        <f t="shared" si="7"/>
        <v>9.7409923902268089E-2</v>
      </c>
      <c r="P17" s="12">
        <f t="shared" si="2"/>
        <v>2021</v>
      </c>
      <c r="Q17" s="12">
        <f t="shared" si="3"/>
        <v>11</v>
      </c>
      <c r="R17" s="12" t="str">
        <f t="shared" si="4"/>
        <v>2021/11</v>
      </c>
      <c r="S17" s="14">
        <f t="shared" si="5"/>
        <v>5448.59</v>
      </c>
    </row>
    <row r="18" spans="2:19">
      <c r="B18" s="32">
        <v>44531</v>
      </c>
      <c r="C18" s="35">
        <v>68305.25</v>
      </c>
      <c r="D18" s="36">
        <v>6525.13</v>
      </c>
      <c r="E18" s="8">
        <v>44568</v>
      </c>
      <c r="F18" s="5">
        <v>68305.25</v>
      </c>
      <c r="G18" s="7"/>
      <c r="H18" s="95">
        <f t="shared" si="0"/>
        <v>44531</v>
      </c>
      <c r="I18" s="37">
        <f t="shared" si="1"/>
        <v>6525.13</v>
      </c>
      <c r="J18" s="38">
        <f t="shared" si="6"/>
        <v>0</v>
      </c>
      <c r="K18" s="3"/>
      <c r="L18" s="3"/>
      <c r="M18" s="3"/>
      <c r="N18" s="28"/>
      <c r="O18" s="13">
        <f t="shared" si="7"/>
        <v>9.5528967392696756E-2</v>
      </c>
      <c r="P18" s="12">
        <f t="shared" si="2"/>
        <v>2021</v>
      </c>
      <c r="Q18" s="12">
        <f t="shared" si="3"/>
        <v>12</v>
      </c>
      <c r="R18" s="12" t="str">
        <f t="shared" si="4"/>
        <v>2021/12</v>
      </c>
      <c r="S18" s="14">
        <f t="shared" si="5"/>
        <v>6525.13</v>
      </c>
    </row>
    <row r="19" spans="2:19">
      <c r="B19" s="32">
        <v>44562</v>
      </c>
      <c r="C19" s="35">
        <v>26768.37</v>
      </c>
      <c r="D19" s="36">
        <v>7864.12</v>
      </c>
      <c r="E19" s="8">
        <v>44601</v>
      </c>
      <c r="F19" s="5">
        <v>26768.37</v>
      </c>
      <c r="G19" s="7"/>
      <c r="H19" s="95">
        <f t="shared" si="0"/>
        <v>44562</v>
      </c>
      <c r="I19" s="37">
        <f t="shared" si="1"/>
        <v>7864.119999999999</v>
      </c>
      <c r="J19" s="38">
        <f t="shared" si="6"/>
        <v>0</v>
      </c>
      <c r="K19" s="3"/>
      <c r="L19" s="3"/>
      <c r="M19" s="3"/>
      <c r="N19" s="28"/>
      <c r="O19" s="13">
        <f t="shared" si="7"/>
        <v>0.2937840443777488</v>
      </c>
      <c r="P19" s="12">
        <f t="shared" si="2"/>
        <v>2022</v>
      </c>
      <c r="Q19" s="12">
        <f t="shared" si="3"/>
        <v>1</v>
      </c>
      <c r="R19" s="12" t="str">
        <f t="shared" si="4"/>
        <v>2022/1</v>
      </c>
      <c r="S19" s="14">
        <f t="shared" si="5"/>
        <v>7864.12</v>
      </c>
    </row>
    <row r="20" spans="2:19">
      <c r="B20" s="32">
        <v>44593</v>
      </c>
      <c r="C20" s="35">
        <v>17013.89</v>
      </c>
      <c r="D20" s="36">
        <v>13315.23</v>
      </c>
      <c r="E20" s="8">
        <v>44630</v>
      </c>
      <c r="F20" s="5">
        <v>17013.89</v>
      </c>
      <c r="G20" s="7"/>
      <c r="H20" s="95">
        <f t="shared" si="0"/>
        <v>44593</v>
      </c>
      <c r="I20" s="37">
        <f t="shared" si="1"/>
        <v>13315.23</v>
      </c>
      <c r="J20" s="38">
        <f t="shared" si="6"/>
        <v>0</v>
      </c>
      <c r="K20" s="3"/>
      <c r="L20" s="3"/>
      <c r="M20" s="3"/>
      <c r="N20" s="28"/>
      <c r="O20" s="13">
        <f t="shared" si="7"/>
        <v>0.78260938562550952</v>
      </c>
      <c r="P20" s="12">
        <f t="shared" si="2"/>
        <v>2022</v>
      </c>
      <c r="Q20" s="12">
        <f t="shared" si="3"/>
        <v>2</v>
      </c>
      <c r="R20" s="12" t="str">
        <f t="shared" si="4"/>
        <v>2022/2</v>
      </c>
      <c r="S20" s="14">
        <f t="shared" si="5"/>
        <v>13315.23</v>
      </c>
    </row>
    <row r="21" spans="2:19">
      <c r="B21" s="32">
        <v>44621</v>
      </c>
      <c r="C21" s="35">
        <v>152631.54999999999</v>
      </c>
      <c r="D21" s="36">
        <v>14071.9</v>
      </c>
      <c r="E21" s="8">
        <v>44669</v>
      </c>
      <c r="F21" s="5">
        <v>152631.54999999999</v>
      </c>
      <c r="G21" s="7"/>
      <c r="H21" s="95">
        <f t="shared" si="0"/>
        <v>44621</v>
      </c>
      <c r="I21" s="37">
        <f t="shared" si="1"/>
        <v>14071.9</v>
      </c>
      <c r="J21" s="38">
        <f t="shared" si="6"/>
        <v>0</v>
      </c>
      <c r="K21" s="3"/>
      <c r="L21" s="3"/>
      <c r="M21" s="3"/>
      <c r="N21" s="28"/>
      <c r="O21" s="13">
        <f t="shared" si="7"/>
        <v>9.2195224381852903E-2</v>
      </c>
      <c r="P21" s="12">
        <f t="shared" si="2"/>
        <v>2022</v>
      </c>
      <c r="Q21" s="12">
        <f t="shared" si="3"/>
        <v>3</v>
      </c>
      <c r="R21" s="12" t="str">
        <f t="shared" si="4"/>
        <v>2022/3</v>
      </c>
      <c r="S21" s="14">
        <f t="shared" si="5"/>
        <v>14071.9</v>
      </c>
    </row>
    <row r="22" spans="2:19">
      <c r="B22" s="32">
        <v>44652</v>
      </c>
      <c r="C22" s="35">
        <v>124678.46</v>
      </c>
      <c r="D22" s="36">
        <v>15458.76</v>
      </c>
      <c r="E22" s="8">
        <v>44692</v>
      </c>
      <c r="F22" s="5">
        <v>124678.46</v>
      </c>
      <c r="G22" s="7"/>
      <c r="H22" s="95">
        <f t="shared" si="0"/>
        <v>44652</v>
      </c>
      <c r="I22" s="37">
        <f t="shared" si="1"/>
        <v>15458.76</v>
      </c>
      <c r="J22" s="38">
        <f t="shared" si="6"/>
        <v>0</v>
      </c>
      <c r="K22" s="3"/>
      <c r="L22" s="3"/>
      <c r="M22" s="3"/>
      <c r="N22" s="28"/>
      <c r="O22" s="13">
        <f t="shared" si="7"/>
        <v>0.12398901943447167</v>
      </c>
      <c r="P22" s="12">
        <f t="shared" si="2"/>
        <v>2022</v>
      </c>
      <c r="Q22" s="12">
        <f t="shared" si="3"/>
        <v>4</v>
      </c>
      <c r="R22" s="12" t="str">
        <f t="shared" si="4"/>
        <v>2022/4</v>
      </c>
      <c r="S22" s="14">
        <f t="shared" si="5"/>
        <v>15458.76</v>
      </c>
    </row>
    <row r="23" spans="2:19">
      <c r="B23" s="32">
        <v>44682</v>
      </c>
      <c r="C23" s="35">
        <v>60651.95</v>
      </c>
      <c r="D23" s="36">
        <v>17091.27</v>
      </c>
      <c r="E23" s="8">
        <v>44725</v>
      </c>
      <c r="F23" s="5">
        <v>60651.95</v>
      </c>
      <c r="G23" s="7"/>
      <c r="H23" s="95">
        <f t="shared" si="0"/>
        <v>44682</v>
      </c>
      <c r="I23" s="37">
        <f t="shared" si="1"/>
        <v>17091.27</v>
      </c>
      <c r="J23" s="38">
        <f t="shared" si="6"/>
        <v>0</v>
      </c>
      <c r="K23" s="3"/>
      <c r="L23" s="3"/>
      <c r="M23" s="3"/>
      <c r="N23" s="28"/>
      <c r="O23" s="13">
        <f t="shared" si="7"/>
        <v>0.28179258869665363</v>
      </c>
      <c r="P23" s="12">
        <f t="shared" si="2"/>
        <v>2022</v>
      </c>
      <c r="Q23" s="12">
        <f t="shared" si="3"/>
        <v>5</v>
      </c>
      <c r="R23" s="12" t="str">
        <f t="shared" si="4"/>
        <v>2022/5</v>
      </c>
      <c r="S23" s="14">
        <f t="shared" si="5"/>
        <v>17091.27</v>
      </c>
    </row>
    <row r="24" spans="2:19">
      <c r="B24" s="32">
        <v>44713</v>
      </c>
      <c r="C24" s="35">
        <v>243146.83</v>
      </c>
      <c r="D24" s="36">
        <v>30122.54</v>
      </c>
      <c r="E24" s="8">
        <v>44753</v>
      </c>
      <c r="F24" s="5">
        <v>243146.83</v>
      </c>
      <c r="G24" s="7"/>
      <c r="H24" s="95">
        <f t="shared" si="0"/>
        <v>44713</v>
      </c>
      <c r="I24" s="37">
        <f t="shared" si="1"/>
        <v>30122.54</v>
      </c>
      <c r="J24" s="38">
        <f t="shared" si="6"/>
        <v>0</v>
      </c>
      <c r="K24" s="3"/>
      <c r="L24" s="3"/>
      <c r="M24" s="3"/>
      <c r="N24" s="28"/>
      <c r="O24" s="13">
        <f t="shared" si="7"/>
        <v>0.12388621311657652</v>
      </c>
      <c r="P24" s="12">
        <f t="shared" si="2"/>
        <v>2022</v>
      </c>
      <c r="Q24" s="12">
        <f t="shared" si="3"/>
        <v>6</v>
      </c>
      <c r="R24" s="12" t="str">
        <f t="shared" si="4"/>
        <v>2022/6</v>
      </c>
      <c r="S24" s="14">
        <f t="shared" si="5"/>
        <v>30122.54</v>
      </c>
    </row>
    <row r="25" spans="2:19">
      <c r="B25" s="32">
        <v>44743</v>
      </c>
      <c r="C25" s="35">
        <v>134648.85999999999</v>
      </c>
      <c r="D25" s="36">
        <v>16255.517181750003</v>
      </c>
      <c r="E25" s="8"/>
      <c r="F25" s="5"/>
      <c r="G25" s="7"/>
      <c r="H25" s="95" t="str">
        <f t="shared" si="0"/>
        <v/>
      </c>
      <c r="I25" s="37">
        <f t="shared" si="1"/>
        <v>0</v>
      </c>
      <c r="J25" s="38">
        <f t="shared" si="6"/>
        <v>134648.85999999999</v>
      </c>
      <c r="K25" s="3"/>
      <c r="L25" s="3"/>
      <c r="M25" s="3"/>
      <c r="N25" s="28"/>
      <c r="O25" s="13">
        <f t="shared" si="7"/>
        <v>0.12072524922788061</v>
      </c>
      <c r="P25" s="12">
        <f t="shared" si="2"/>
        <v>2022</v>
      </c>
      <c r="Q25" s="12">
        <f t="shared" si="3"/>
        <v>7</v>
      </c>
      <c r="R25" s="12" t="str">
        <f t="shared" si="4"/>
        <v>2022/7</v>
      </c>
      <c r="S25" s="14">
        <f t="shared" si="5"/>
        <v>16255.517181750003</v>
      </c>
    </row>
    <row r="26" spans="2:19">
      <c r="B26" s="32">
        <v>44774</v>
      </c>
      <c r="C26" s="35"/>
      <c r="D26" s="36"/>
      <c r="E26" s="8"/>
      <c r="F26" s="5"/>
      <c r="G26" s="7"/>
      <c r="H26" s="95" t="str">
        <f t="shared" si="0"/>
        <v/>
      </c>
      <c r="I26" s="37" t="str">
        <f t="shared" si="1"/>
        <v/>
      </c>
      <c r="J26" s="38">
        <f t="shared" si="6"/>
        <v>0</v>
      </c>
      <c r="K26" s="3"/>
      <c r="L26" s="3"/>
      <c r="M26" s="3"/>
      <c r="N26" s="28"/>
      <c r="O26" s="13">
        <f t="shared" si="7"/>
        <v>0</v>
      </c>
      <c r="P26" s="12">
        <f t="shared" si="2"/>
        <v>2022</v>
      </c>
      <c r="Q26" s="12">
        <f t="shared" si="3"/>
        <v>8</v>
      </c>
      <c r="R26" s="12" t="str">
        <f t="shared" si="4"/>
        <v>2022/8</v>
      </c>
      <c r="S26" s="14">
        <f t="shared" si="5"/>
        <v>0</v>
      </c>
    </row>
    <row r="27" spans="2:19">
      <c r="B27" s="32">
        <v>44805</v>
      </c>
      <c r="C27" s="35"/>
      <c r="D27" s="36"/>
      <c r="E27" s="8"/>
      <c r="F27" s="5"/>
      <c r="G27" s="7"/>
      <c r="H27" s="95" t="str">
        <f t="shared" si="0"/>
        <v/>
      </c>
      <c r="I27" s="37" t="str">
        <f t="shared" si="1"/>
        <v/>
      </c>
      <c r="J27" s="38">
        <f t="shared" si="6"/>
        <v>0</v>
      </c>
      <c r="K27" s="3"/>
      <c r="L27" s="3"/>
      <c r="M27" s="3"/>
      <c r="N27" s="28"/>
      <c r="O27" s="13">
        <f t="shared" si="7"/>
        <v>0</v>
      </c>
      <c r="P27" s="12">
        <f t="shared" si="2"/>
        <v>2022</v>
      </c>
      <c r="Q27" s="12">
        <f t="shared" si="3"/>
        <v>9</v>
      </c>
      <c r="R27" s="12" t="str">
        <f t="shared" si="4"/>
        <v>2022/9</v>
      </c>
      <c r="S27" s="14">
        <f t="shared" si="5"/>
        <v>0</v>
      </c>
    </row>
    <row r="28" spans="2:19">
      <c r="B28" s="32">
        <v>44835</v>
      </c>
      <c r="C28" s="35"/>
      <c r="D28" s="36"/>
      <c r="E28" s="8"/>
      <c r="F28" s="5"/>
      <c r="G28" s="7"/>
      <c r="H28" s="95" t="str">
        <f t="shared" si="0"/>
        <v/>
      </c>
      <c r="I28" s="37" t="str">
        <f t="shared" si="1"/>
        <v/>
      </c>
      <c r="J28" s="38">
        <f t="shared" si="6"/>
        <v>0</v>
      </c>
      <c r="K28" s="31"/>
      <c r="L28" s="3"/>
      <c r="M28" s="3"/>
      <c r="N28" s="28"/>
      <c r="O28" s="13">
        <f t="shared" si="7"/>
        <v>0</v>
      </c>
      <c r="P28" s="12">
        <f t="shared" si="2"/>
        <v>2022</v>
      </c>
      <c r="Q28" s="12">
        <f t="shared" si="3"/>
        <v>10</v>
      </c>
      <c r="R28" s="12" t="str">
        <f t="shared" si="4"/>
        <v>2022/10</v>
      </c>
      <c r="S28" s="14">
        <f t="shared" si="5"/>
        <v>0</v>
      </c>
    </row>
    <row r="29" spans="2:19">
      <c r="B29" s="32">
        <v>44866</v>
      </c>
      <c r="C29" s="35"/>
      <c r="D29" s="36"/>
      <c r="E29" s="8"/>
      <c r="F29" s="5"/>
      <c r="G29" s="7"/>
      <c r="H29" s="95" t="str">
        <f t="shared" si="0"/>
        <v/>
      </c>
      <c r="I29" s="37" t="str">
        <f t="shared" si="1"/>
        <v/>
      </c>
      <c r="J29" s="38">
        <f t="shared" si="6"/>
        <v>0</v>
      </c>
      <c r="N29" s="2"/>
      <c r="O29" s="13">
        <f t="shared" ref="O29:O42" si="8">IFERROR(+D29/C29,0)</f>
        <v>0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0</v>
      </c>
    </row>
    <row r="30" spans="2:19">
      <c r="B30" s="32">
        <v>44896</v>
      </c>
      <c r="C30" s="35"/>
      <c r="D30" s="36"/>
      <c r="E30" s="8"/>
      <c r="F30" s="5"/>
      <c r="G30" s="7"/>
      <c r="H30" s="95" t="str">
        <f t="shared" si="0"/>
        <v/>
      </c>
      <c r="I30" s="37" t="str">
        <f t="shared" si="1"/>
        <v/>
      </c>
      <c r="J30" s="38">
        <f t="shared" si="6"/>
        <v>0</v>
      </c>
      <c r="N30" s="2"/>
      <c r="O30" s="13">
        <f t="shared" si="8"/>
        <v>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0</v>
      </c>
    </row>
    <row r="31" spans="2:19">
      <c r="B31" s="32">
        <v>44927</v>
      </c>
      <c r="C31" s="35"/>
      <c r="D31" s="36"/>
      <c r="E31" s="8"/>
      <c r="F31" s="5"/>
      <c r="G31" s="7"/>
      <c r="H31" s="95" t="str">
        <f t="shared" si="0"/>
        <v/>
      </c>
      <c r="I31" s="37" t="str">
        <f t="shared" si="1"/>
        <v/>
      </c>
      <c r="J31" s="38">
        <f t="shared" si="6"/>
        <v>0</v>
      </c>
      <c r="N31" s="2"/>
      <c r="O31" s="13">
        <f t="shared" si="8"/>
        <v>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0</v>
      </c>
    </row>
    <row r="32" spans="2:19">
      <c r="B32" s="32">
        <v>44958</v>
      </c>
      <c r="C32" s="35"/>
      <c r="D32" s="36"/>
      <c r="E32" s="8"/>
      <c r="F32" s="5"/>
      <c r="G32" s="7"/>
      <c r="H32" s="95" t="str">
        <f t="shared" si="0"/>
        <v/>
      </c>
      <c r="I32" s="37" t="str">
        <f t="shared" si="1"/>
        <v/>
      </c>
      <c r="J32" s="38">
        <f t="shared" si="6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0</v>
      </c>
    </row>
    <row r="33" spans="2:19">
      <c r="B33" s="32">
        <v>44986</v>
      </c>
      <c r="C33" s="35"/>
      <c r="D33" s="36"/>
      <c r="E33" s="8"/>
      <c r="F33" s="5"/>
      <c r="G33" s="7"/>
      <c r="H33" s="95" t="str">
        <f t="shared" si="0"/>
        <v/>
      </c>
      <c r="I33" s="37" t="str">
        <f t="shared" si="1"/>
        <v/>
      </c>
      <c r="J33" s="38">
        <f t="shared" si="6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5"/>
      <c r="D34" s="36"/>
      <c r="E34" s="8"/>
      <c r="F34" s="5"/>
      <c r="G34" s="7"/>
      <c r="H34" s="95" t="str">
        <f t="shared" si="0"/>
        <v/>
      </c>
      <c r="I34" s="37" t="str">
        <f t="shared" si="1"/>
        <v/>
      </c>
      <c r="J34" s="38">
        <f t="shared" si="6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2">
        <v>45047</v>
      </c>
      <c r="C35" s="35"/>
      <c r="D35" s="36"/>
      <c r="E35" s="8"/>
      <c r="F35" s="5"/>
      <c r="G35" s="7"/>
      <c r="H35" s="95" t="str">
        <f t="shared" si="0"/>
        <v/>
      </c>
      <c r="I35" s="37" t="str">
        <f t="shared" si="1"/>
        <v/>
      </c>
      <c r="J35" s="38">
        <f t="shared" si="6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2">
        <v>45078</v>
      </c>
      <c r="C36" s="35"/>
      <c r="D36" s="36"/>
      <c r="E36" s="8"/>
      <c r="F36" s="5"/>
      <c r="G36" s="7"/>
      <c r="H36" s="95" t="str">
        <f t="shared" si="0"/>
        <v/>
      </c>
      <c r="I36" s="37" t="str">
        <f t="shared" si="1"/>
        <v/>
      </c>
      <c r="J36" s="38">
        <f t="shared" si="6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5"/>
      <c r="D37" s="36"/>
      <c r="E37" s="8"/>
      <c r="F37" s="5"/>
      <c r="G37" s="7"/>
      <c r="H37" s="95" t="str">
        <f t="shared" si="0"/>
        <v/>
      </c>
      <c r="I37" s="37" t="str">
        <f t="shared" si="1"/>
        <v/>
      </c>
      <c r="J37" s="38">
        <f t="shared" si="6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2">
        <v>45139</v>
      </c>
      <c r="C38" s="35"/>
      <c r="D38" s="36"/>
      <c r="E38" s="8"/>
      <c r="F38" s="5"/>
      <c r="G38" s="7"/>
      <c r="H38" s="95" t="str">
        <f t="shared" si="0"/>
        <v/>
      </c>
      <c r="I38" s="37" t="str">
        <f t="shared" si="1"/>
        <v/>
      </c>
      <c r="J38" s="38">
        <f t="shared" si="6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2">
        <v>45170</v>
      </c>
      <c r="C39" s="35"/>
      <c r="D39" s="36"/>
      <c r="E39" s="8"/>
      <c r="F39" s="5"/>
      <c r="G39" s="7"/>
      <c r="H39" s="95" t="str">
        <f t="shared" si="0"/>
        <v/>
      </c>
      <c r="I39" s="37" t="str">
        <f t="shared" si="1"/>
        <v/>
      </c>
      <c r="J39" s="38">
        <f t="shared" si="6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5"/>
      <c r="D40" s="36"/>
      <c r="E40" s="8"/>
      <c r="F40" s="5"/>
      <c r="G40" s="7"/>
      <c r="H40" s="95" t="str">
        <f t="shared" si="0"/>
        <v/>
      </c>
      <c r="I40" s="37" t="str">
        <f t="shared" si="1"/>
        <v/>
      </c>
      <c r="J40" s="38">
        <f t="shared" si="6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2">
        <v>45231</v>
      </c>
      <c r="C41" s="35"/>
      <c r="D41" s="36"/>
      <c r="E41" s="8"/>
      <c r="F41" s="5"/>
      <c r="G41" s="7"/>
      <c r="H41" s="95" t="str">
        <f t="shared" si="0"/>
        <v/>
      </c>
      <c r="I41" s="37" t="str">
        <f t="shared" si="1"/>
        <v/>
      </c>
      <c r="J41" s="38">
        <f t="shared" si="6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2">
        <v>45261</v>
      </c>
      <c r="C42" s="35"/>
      <c r="D42" s="36"/>
      <c r="E42" s="8"/>
      <c r="F42" s="5"/>
      <c r="G42" s="7"/>
      <c r="H42" s="95" t="str">
        <f t="shared" si="0"/>
        <v/>
      </c>
      <c r="I42" s="37" t="str">
        <f t="shared" si="1"/>
        <v/>
      </c>
      <c r="J42" s="38">
        <f t="shared" si="6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135" activePane="bottomLeft" state="frozen"/>
      <selection pane="bottomLeft" activeCell="A142" sqref="A142:E147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3" t="s">
        <v>66</v>
      </c>
      <c r="G1" s="54" t="s">
        <v>64</v>
      </c>
      <c r="H1" s="54" t="s">
        <v>65</v>
      </c>
      <c r="I1" s="55" t="s">
        <v>44</v>
      </c>
      <c r="J1" s="56" t="str">
        <f>"&gt;="&amp;G2</f>
        <v>&gt;=32874</v>
      </c>
      <c r="K1" s="56" t="str">
        <f>"&lt;="&amp;H2</f>
        <v>&lt;=44196</v>
      </c>
    </row>
    <row r="2" spans="1:11">
      <c r="F2" s="18"/>
      <c r="G2" s="61">
        <v>32874</v>
      </c>
      <c r="H2" s="61">
        <v>44196</v>
      </c>
    </row>
    <row r="5" spans="1:11">
      <c r="A5" s="44"/>
      <c r="B5" s="44"/>
      <c r="C5" s="44"/>
      <c r="D5" s="44"/>
      <c r="E5" s="44"/>
      <c r="G5" s="57" t="s">
        <v>56</v>
      </c>
      <c r="H5" s="58" t="s">
        <v>67</v>
      </c>
      <c r="I5" s="58" t="s">
        <v>68</v>
      </c>
    </row>
    <row r="6" spans="1:11">
      <c r="A6" s="45" t="s">
        <v>18</v>
      </c>
      <c r="B6" s="149" t="s">
        <v>75</v>
      </c>
      <c r="C6" s="149"/>
      <c r="D6" s="149"/>
      <c r="E6" s="149"/>
      <c r="G6" s="59">
        <f>IF(A6="Plan",SUMIF('Control de pagos'!B:B,Descripción!B6,'Control de pagos'!D:D),"")</f>
        <v>154340.10999999981</v>
      </c>
      <c r="H6" s="59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9183.2599999999984</v>
      </c>
      <c r="I6" s="60">
        <f>IF(G6="","",G6-H6)</f>
        <v>145156.8499999998</v>
      </c>
    </row>
    <row r="7" spans="1:11">
      <c r="A7" s="46" t="s">
        <v>57</v>
      </c>
      <c r="B7" s="73">
        <v>43980</v>
      </c>
      <c r="G7" s="59" t="str">
        <f>IF(A7="Plan",SUMIF('Control de pagos'!B:B,Descripción!B7,'Control de pagos'!D:D),"")</f>
        <v/>
      </c>
      <c r="H7" s="59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60" t="str">
        <f t="shared" ref="I7:I19" si="0">IF(G7="","",G7-H7)</f>
        <v/>
      </c>
    </row>
    <row r="8" spans="1:11">
      <c r="A8" s="46" t="s">
        <v>45</v>
      </c>
      <c r="B8" s="48" t="s">
        <v>76</v>
      </c>
      <c r="G8" s="59" t="str">
        <f>IF(A8="Plan",SUMIF('Control de pagos'!B:B,Descripción!B8,'Control de pagos'!D:D),"")</f>
        <v/>
      </c>
      <c r="H8" s="59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60" t="str">
        <f t="shared" si="0"/>
        <v/>
      </c>
    </row>
    <row r="9" spans="1:11">
      <c r="A9" s="46" t="s">
        <v>46</v>
      </c>
      <c r="B9" s="48" t="s">
        <v>77</v>
      </c>
      <c r="G9" s="59" t="str">
        <f>IF(A9="Plan",SUMIF('Control de pagos'!B:B,Descripción!B9,'Control de pagos'!D:D),"")</f>
        <v/>
      </c>
      <c r="H9" s="59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60" t="str">
        <f t="shared" si="0"/>
        <v/>
      </c>
    </row>
    <row r="10" spans="1:11">
      <c r="A10" s="46" t="s">
        <v>47</v>
      </c>
      <c r="B10" s="74" t="s">
        <v>78</v>
      </c>
      <c r="C10" s="75"/>
      <c r="G10" s="59" t="str">
        <f>IF(A10="Plan",SUMIF('Control de pagos'!B:B,Descripción!B10,'Control de pagos'!D:D),"")</f>
        <v/>
      </c>
      <c r="H10" s="59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60" t="str">
        <f t="shared" si="0"/>
        <v/>
      </c>
    </row>
    <row r="11" spans="1:11">
      <c r="G11" s="59" t="str">
        <f>IF(A11="Plan",SUMIF('Control de pagos'!B:B,Descripción!B11,'Control de pagos'!D:D),"")</f>
        <v/>
      </c>
      <c r="H11" s="59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60" t="str">
        <f t="shared" si="0"/>
        <v/>
      </c>
    </row>
    <row r="12" spans="1:11">
      <c r="A12" s="50" t="s">
        <v>48</v>
      </c>
      <c r="B12" s="50" t="s">
        <v>49</v>
      </c>
      <c r="C12" s="50" t="s">
        <v>50</v>
      </c>
      <c r="D12" s="50" t="s">
        <v>51</v>
      </c>
      <c r="E12" s="50"/>
      <c r="G12" s="59" t="str">
        <f>IF(A12="Plan",SUMIF('Control de pagos'!B:B,Descripción!B12,'Control de pagos'!D:D),"")</f>
        <v/>
      </c>
      <c r="H12" s="59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60" t="str">
        <f t="shared" si="0"/>
        <v/>
      </c>
    </row>
    <row r="13" spans="1:11">
      <c r="A13" s="50" t="s">
        <v>52</v>
      </c>
      <c r="B13" s="50" t="s">
        <v>79</v>
      </c>
      <c r="C13" s="50"/>
      <c r="D13" s="50"/>
      <c r="E13" s="50"/>
      <c r="G13" s="59" t="str">
        <f>IF(A13="Plan",SUMIF('Control de pagos'!B:B,Descripción!B13,'Control de pagos'!D:D),"")</f>
        <v/>
      </c>
      <c r="H13" s="59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60" t="str">
        <f t="shared" si="0"/>
        <v/>
      </c>
    </row>
    <row r="14" spans="1:11">
      <c r="A14" s="50" t="s">
        <v>53</v>
      </c>
      <c r="B14" s="51">
        <v>154340.10999999999</v>
      </c>
      <c r="C14" s="50">
        <v>121</v>
      </c>
      <c r="D14" s="52">
        <v>0.03</v>
      </c>
      <c r="E14" s="52">
        <v>0</v>
      </c>
      <c r="G14" s="59" t="str">
        <f>IF(A14="Plan",SUMIF('Control de pagos'!B:B,Descripción!B14,'Control de pagos'!D:D),"")</f>
        <v/>
      </c>
      <c r="H14" s="59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60" t="str">
        <f t="shared" si="0"/>
        <v/>
      </c>
    </row>
    <row r="15" spans="1:11">
      <c r="A15" s="50" t="s">
        <v>54</v>
      </c>
      <c r="B15" s="51">
        <v>0</v>
      </c>
      <c r="C15" s="50"/>
      <c r="D15" s="50"/>
      <c r="E15" s="50"/>
      <c r="G15" s="59" t="str">
        <f>IF(A15="Plan",SUMIF('Control de pagos'!B:B,Descripción!B15,'Control de pagos'!D:D),"")</f>
        <v/>
      </c>
      <c r="H15" s="59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60" t="str">
        <f t="shared" si="0"/>
        <v/>
      </c>
    </row>
    <row r="16" spans="1:11">
      <c r="A16" s="50" t="s">
        <v>55</v>
      </c>
      <c r="B16" s="51">
        <v>0</v>
      </c>
      <c r="C16" s="50"/>
      <c r="D16" s="50"/>
      <c r="E16" s="50"/>
      <c r="G16" s="59" t="str">
        <f>IF(A16="Plan",SUMIF('Control de pagos'!B:B,Descripción!B16,'Control de pagos'!D:D),"")</f>
        <v/>
      </c>
      <c r="H16" s="59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60" t="str">
        <f t="shared" si="0"/>
        <v/>
      </c>
    </row>
    <row r="17" spans="1:9">
      <c r="A17" s="50" t="s">
        <v>56</v>
      </c>
      <c r="B17" s="51">
        <v>154340.10999999999</v>
      </c>
      <c r="C17" s="50"/>
      <c r="D17" s="50"/>
      <c r="E17" s="50"/>
      <c r="G17" s="59" t="str">
        <f>IF(A17="Plan",SUMIF('Control de pagos'!B:B,Descripción!B17,'Control de pagos'!D:D),"")</f>
        <v/>
      </c>
      <c r="H17" s="59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60" t="str">
        <f t="shared" si="0"/>
        <v/>
      </c>
    </row>
    <row r="18" spans="1:9">
      <c r="G18" s="59" t="str">
        <f>IF(A18="Plan",SUMIF('Control de pagos'!B:B,Descripción!B18,'Control de pagos'!D:D),"")</f>
        <v/>
      </c>
      <c r="H18" s="59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60" t="str">
        <f t="shared" si="0"/>
        <v/>
      </c>
    </row>
    <row r="19" spans="1:9">
      <c r="A19" s="45" t="s">
        <v>18</v>
      </c>
      <c r="B19" s="149" t="s">
        <v>93</v>
      </c>
      <c r="C19" s="149"/>
      <c r="D19" s="149"/>
      <c r="E19" s="149"/>
      <c r="G19" s="59">
        <f>IF(A19="Plan",SUMIF('Control de pagos'!B:B,Descripción!B19,'Control de pagos'!D:D),"")</f>
        <v>167867.07</v>
      </c>
      <c r="H19" s="59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123185.39</v>
      </c>
      <c r="I19" s="60">
        <f t="shared" si="0"/>
        <v>44681.680000000008</v>
      </c>
    </row>
    <row r="20" spans="1:9">
      <c r="A20" s="46" t="s">
        <v>57</v>
      </c>
      <c r="B20" s="47">
        <v>43994</v>
      </c>
      <c r="G20" s="59" t="str">
        <f>IF(A20="Plan",SUMIF('Control de pagos'!B:B,Descripción!B20,'Control de pagos'!D:D),"")</f>
        <v/>
      </c>
      <c r="H20" s="59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60" t="str">
        <f t="shared" ref="I20:I83" si="1">IF(G20="","",G20-H20)</f>
        <v/>
      </c>
    </row>
    <row r="21" spans="1:9">
      <c r="A21" s="46" t="s">
        <v>45</v>
      </c>
      <c r="B21" s="48" t="s">
        <v>76</v>
      </c>
      <c r="G21" s="59" t="str">
        <f>IF(A21="Plan",SUMIF('Control de pagos'!B:B,Descripción!B21,'Control de pagos'!D:D),"")</f>
        <v/>
      </c>
      <c r="H21" s="59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60" t="str">
        <f t="shared" si="1"/>
        <v/>
      </c>
    </row>
    <row r="22" spans="1:9">
      <c r="A22" s="46" t="s">
        <v>46</v>
      </c>
      <c r="B22" s="48" t="s">
        <v>77</v>
      </c>
      <c r="G22" s="59" t="str">
        <f>IF(A22="Plan",SUMIF('Control de pagos'!B:B,Descripción!B22,'Control de pagos'!D:D),"")</f>
        <v/>
      </c>
      <c r="H22" s="59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60" t="str">
        <f t="shared" si="1"/>
        <v/>
      </c>
    </row>
    <row r="23" spans="1:9">
      <c r="A23" s="46" t="s">
        <v>47</v>
      </c>
      <c r="B23" s="49" t="s">
        <v>78</v>
      </c>
      <c r="C23" s="75"/>
      <c r="G23" s="59" t="str">
        <f>IF(A23="Plan",SUMIF('Control de pagos'!B:B,Descripción!B23,'Control de pagos'!D:D),"")</f>
        <v/>
      </c>
      <c r="H23" s="59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60" t="str">
        <f t="shared" si="1"/>
        <v/>
      </c>
    </row>
    <row r="24" spans="1:9">
      <c r="G24" s="59" t="str">
        <f>IF(A24="Plan",SUMIF('Control de pagos'!B:B,Descripción!B24,'Control de pagos'!D:D),"")</f>
        <v/>
      </c>
      <c r="H24" s="59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60" t="str">
        <f t="shared" si="1"/>
        <v/>
      </c>
    </row>
    <row r="25" spans="1:9">
      <c r="A25" s="50" t="s">
        <v>48</v>
      </c>
      <c r="B25" s="50" t="s">
        <v>49</v>
      </c>
      <c r="C25" s="50" t="s">
        <v>50</v>
      </c>
      <c r="D25" s="50" t="s">
        <v>51</v>
      </c>
      <c r="E25" s="50"/>
      <c r="G25" s="59" t="str">
        <f>IF(A25="Plan",SUMIF('Control de pagos'!B:B,Descripción!B25,'Control de pagos'!D:D),"")</f>
        <v/>
      </c>
      <c r="H25" s="59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60" t="str">
        <f t="shared" si="1"/>
        <v/>
      </c>
    </row>
    <row r="26" spans="1:9">
      <c r="A26" s="50" t="s">
        <v>52</v>
      </c>
      <c r="B26" s="50" t="s">
        <v>79</v>
      </c>
      <c r="C26" s="50"/>
      <c r="D26" s="50"/>
      <c r="E26" s="50"/>
      <c r="G26" s="59" t="str">
        <f>IF(A26="Plan",SUMIF('Control de pagos'!B:B,Descripción!B26,'Control de pagos'!D:D),"")</f>
        <v/>
      </c>
      <c r="H26" s="59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60" t="str">
        <f t="shared" si="1"/>
        <v/>
      </c>
    </row>
    <row r="27" spans="1:9">
      <c r="A27" s="50" t="s">
        <v>53</v>
      </c>
      <c r="B27" s="51">
        <v>167867.07</v>
      </c>
      <c r="C27" s="50">
        <v>8</v>
      </c>
      <c r="D27" s="52">
        <v>2.1499999999999998E-2</v>
      </c>
      <c r="E27" s="52">
        <v>0</v>
      </c>
      <c r="G27" s="59" t="str">
        <f>IF(A27="Plan",SUMIF('Control de pagos'!B:B,Descripción!B27,'Control de pagos'!D:D),"")</f>
        <v/>
      </c>
      <c r="H27" s="59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60" t="str">
        <f t="shared" si="1"/>
        <v/>
      </c>
    </row>
    <row r="28" spans="1:9">
      <c r="A28" s="50" t="s">
        <v>54</v>
      </c>
      <c r="B28" s="51">
        <v>0</v>
      </c>
      <c r="C28" s="50"/>
      <c r="D28" s="50"/>
      <c r="E28" s="50"/>
      <c r="G28" s="59" t="str">
        <f>IF(A28="Plan",SUMIF('Control de pagos'!B:B,Descripción!B28,'Control de pagos'!D:D),"")</f>
        <v/>
      </c>
      <c r="H28" s="59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60" t="str">
        <f t="shared" si="1"/>
        <v/>
      </c>
    </row>
    <row r="29" spans="1:9">
      <c r="A29" s="50" t="s">
        <v>55</v>
      </c>
      <c r="B29" s="51">
        <v>0</v>
      </c>
      <c r="C29" s="50"/>
      <c r="D29" s="50"/>
      <c r="E29" s="50"/>
      <c r="G29" s="59" t="str">
        <f>IF(A29="Plan",SUMIF('Control de pagos'!B:B,Descripción!B29,'Control de pagos'!D:D),"")</f>
        <v/>
      </c>
      <c r="H29" s="59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60" t="str">
        <f t="shared" si="1"/>
        <v/>
      </c>
    </row>
    <row r="30" spans="1:9">
      <c r="A30" s="50" t="s">
        <v>56</v>
      </c>
      <c r="B30" s="51">
        <v>167867.07</v>
      </c>
      <c r="C30" s="50"/>
      <c r="D30" s="50"/>
      <c r="E30" s="50"/>
      <c r="G30" s="59" t="str">
        <f>IF(A30="Plan",SUMIF('Control de pagos'!B:B,Descripción!B30,'Control de pagos'!D:D),"")</f>
        <v/>
      </c>
      <c r="H30" s="59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60" t="str">
        <f t="shared" si="1"/>
        <v/>
      </c>
    </row>
    <row r="31" spans="1:9">
      <c r="G31" s="59" t="str">
        <f>IF(A31="Plan",SUMIF('Control de pagos'!B:B,Descripción!B31,'Control de pagos'!D:D),"")</f>
        <v/>
      </c>
      <c r="H31" s="59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60" t="str">
        <f t="shared" si="1"/>
        <v/>
      </c>
    </row>
    <row r="32" spans="1:9">
      <c r="A32" s="45" t="s">
        <v>18</v>
      </c>
      <c r="B32" s="149" t="s">
        <v>96</v>
      </c>
      <c r="C32" s="149"/>
      <c r="D32" s="149"/>
      <c r="E32" s="149"/>
      <c r="G32" s="59">
        <f>IF(A32="Plan",SUMIF('Control de pagos'!B:B,Descripción!B32,'Control de pagos'!D:D),"")</f>
        <v>142407.96</v>
      </c>
      <c r="H32" s="59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85815.809999999983</v>
      </c>
      <c r="I32" s="60">
        <f t="shared" si="1"/>
        <v>56592.150000000009</v>
      </c>
    </row>
    <row r="33" spans="1:9">
      <c r="A33" s="46" t="s">
        <v>57</v>
      </c>
      <c r="B33" s="47">
        <v>44034</v>
      </c>
      <c r="G33" s="59" t="str">
        <f>IF(A33="Plan",SUMIF('Control de pagos'!B:B,Descripción!B33,'Control de pagos'!D:D),"")</f>
        <v/>
      </c>
      <c r="H33" s="59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60" t="str">
        <f t="shared" si="1"/>
        <v/>
      </c>
    </row>
    <row r="34" spans="1:9">
      <c r="A34" s="46" t="s">
        <v>45</v>
      </c>
      <c r="B34" s="48" t="s">
        <v>76</v>
      </c>
      <c r="G34" s="59" t="str">
        <f>IF(A34="Plan",SUMIF('Control de pagos'!B:B,Descripción!B34,'Control de pagos'!D:D),"")</f>
        <v/>
      </c>
      <c r="H34" s="59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60" t="str">
        <f t="shared" si="1"/>
        <v/>
      </c>
    </row>
    <row r="35" spans="1:9">
      <c r="A35" s="46" t="s">
        <v>46</v>
      </c>
      <c r="B35" s="48" t="s">
        <v>77</v>
      </c>
      <c r="G35" s="59" t="str">
        <f>IF(A35="Plan",SUMIF('Control de pagos'!B:B,Descripción!B35,'Control de pagos'!D:D),"")</f>
        <v/>
      </c>
      <c r="H35" s="59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60" t="str">
        <f t="shared" si="1"/>
        <v/>
      </c>
    </row>
    <row r="36" spans="1:9">
      <c r="A36" s="46" t="s">
        <v>47</v>
      </c>
      <c r="B36" s="49" t="s">
        <v>78</v>
      </c>
      <c r="C36" s="75"/>
      <c r="G36" s="59" t="str">
        <f>IF(A36="Plan",SUMIF('Control de pagos'!B:B,Descripción!B36,'Control de pagos'!D:D),"")</f>
        <v/>
      </c>
      <c r="H36" s="59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60" t="str">
        <f t="shared" si="1"/>
        <v/>
      </c>
    </row>
    <row r="37" spans="1:9">
      <c r="G37" s="59" t="str">
        <f>IF(A37="Plan",SUMIF('Control de pagos'!B:B,Descripción!B37,'Control de pagos'!D:D),"")</f>
        <v/>
      </c>
      <c r="H37" s="59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60" t="str">
        <f t="shared" si="1"/>
        <v/>
      </c>
    </row>
    <row r="38" spans="1:9">
      <c r="A38" s="50" t="s">
        <v>48</v>
      </c>
      <c r="B38" s="50" t="s">
        <v>49</v>
      </c>
      <c r="C38" s="50" t="s">
        <v>50</v>
      </c>
      <c r="D38" s="50" t="s">
        <v>51</v>
      </c>
      <c r="E38" s="50"/>
      <c r="G38" s="59" t="str">
        <f>IF(A38="Plan",SUMIF('Control de pagos'!B:B,Descripción!B38,'Control de pagos'!D:D),"")</f>
        <v/>
      </c>
      <c r="H38" s="59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60" t="str">
        <f t="shared" si="1"/>
        <v/>
      </c>
    </row>
    <row r="39" spans="1:9">
      <c r="A39" s="50" t="s">
        <v>52</v>
      </c>
      <c r="B39" s="50" t="s">
        <v>79</v>
      </c>
      <c r="C39" s="50"/>
      <c r="D39" s="50"/>
      <c r="E39" s="50"/>
      <c r="G39" s="59" t="str">
        <f>IF(A39="Plan",SUMIF('Control de pagos'!B:B,Descripción!B39,'Control de pagos'!D:D),"")</f>
        <v/>
      </c>
      <c r="H39" s="59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60" t="str">
        <f t="shared" si="1"/>
        <v/>
      </c>
    </row>
    <row r="40" spans="1:9">
      <c r="A40" s="50" t="s">
        <v>53</v>
      </c>
      <c r="B40" s="51">
        <v>0</v>
      </c>
      <c r="C40" s="50">
        <v>8</v>
      </c>
      <c r="D40" s="52">
        <v>2.4E-2</v>
      </c>
      <c r="E40" s="52">
        <v>0</v>
      </c>
      <c r="G40" s="59" t="str">
        <f>IF(A40="Plan",SUMIF('Control de pagos'!B:B,Descripción!B40,'Control de pagos'!D:D),"")</f>
        <v/>
      </c>
      <c r="H40" s="59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60" t="str">
        <f t="shared" si="1"/>
        <v/>
      </c>
    </row>
    <row r="41" spans="1:9">
      <c r="A41" s="50" t="s">
        <v>54</v>
      </c>
      <c r="B41" s="51">
        <v>142407.96</v>
      </c>
      <c r="C41" s="50"/>
      <c r="D41" s="50"/>
      <c r="E41" s="50"/>
      <c r="G41" s="59" t="str">
        <f>IF(A41="Plan",SUMIF('Control de pagos'!B:B,Descripción!B41,'Control de pagos'!D:D),"")</f>
        <v/>
      </c>
      <c r="H41" s="59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60" t="str">
        <f t="shared" si="1"/>
        <v/>
      </c>
    </row>
    <row r="42" spans="1:9">
      <c r="A42" s="50" t="s">
        <v>55</v>
      </c>
      <c r="B42" s="51">
        <v>0</v>
      </c>
      <c r="C42" s="50"/>
      <c r="D42" s="50"/>
      <c r="E42" s="50"/>
      <c r="G42" s="59" t="str">
        <f>IF(A42="Plan",SUMIF('Control de pagos'!B:B,Descripción!B42,'Control de pagos'!D:D),"")</f>
        <v/>
      </c>
      <c r="H42" s="59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60" t="str">
        <f t="shared" si="1"/>
        <v/>
      </c>
    </row>
    <row r="43" spans="1:9">
      <c r="A43" s="50" t="s">
        <v>56</v>
      </c>
      <c r="B43" s="51">
        <v>142407.96</v>
      </c>
      <c r="C43" s="50"/>
      <c r="D43" s="50"/>
      <c r="E43" s="50"/>
      <c r="G43" s="59" t="str">
        <f>IF(A43="Plan",SUMIF('Control de pagos'!B:B,Descripción!B43,'Control de pagos'!D:D),"")</f>
        <v/>
      </c>
      <c r="H43" s="59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60" t="str">
        <f t="shared" si="1"/>
        <v/>
      </c>
    </row>
    <row r="44" spans="1:9">
      <c r="G44" s="59" t="str">
        <f>IF(A44="Plan",SUMIF('Control de pagos'!B:B,Descripción!B44,'Control de pagos'!D:D),"")</f>
        <v/>
      </c>
      <c r="H44" s="59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60" t="str">
        <f t="shared" si="1"/>
        <v/>
      </c>
    </row>
    <row r="45" spans="1:9">
      <c r="A45" s="45" t="s">
        <v>18</v>
      </c>
      <c r="B45" s="149" t="s">
        <v>100</v>
      </c>
      <c r="C45" s="149"/>
      <c r="D45" s="149"/>
      <c r="E45" s="149"/>
      <c r="G45" s="59">
        <f>IF(A45="Plan",SUMIF('Control de pagos'!B:B,Descripción!B45,'Control de pagos'!D:D),"")</f>
        <v>162737.67000000007</v>
      </c>
      <c r="H45" s="59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4312.55</v>
      </c>
      <c r="I45" s="60">
        <f t="shared" si="1"/>
        <v>158425.12000000008</v>
      </c>
    </row>
    <row r="46" spans="1:9">
      <c r="A46" s="46" t="s">
        <v>57</v>
      </c>
      <c r="B46" s="47">
        <v>44119</v>
      </c>
      <c r="G46" s="59" t="str">
        <f>IF(A46="Plan",SUMIF('Control de pagos'!B:B,Descripción!B46,'Control de pagos'!D:D),"")</f>
        <v/>
      </c>
      <c r="H46" s="59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60" t="str">
        <f t="shared" si="1"/>
        <v/>
      </c>
    </row>
    <row r="47" spans="1:9">
      <c r="A47" s="46" t="s">
        <v>45</v>
      </c>
      <c r="B47" s="48" t="s">
        <v>76</v>
      </c>
      <c r="G47" s="59" t="str">
        <f>IF(A47="Plan",SUMIF('Control de pagos'!B:B,Descripción!B47,'Control de pagos'!D:D),"")</f>
        <v/>
      </c>
      <c r="H47" s="59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60" t="str">
        <f t="shared" si="1"/>
        <v/>
      </c>
    </row>
    <row r="48" spans="1:9">
      <c r="A48" s="46" t="s">
        <v>46</v>
      </c>
      <c r="B48" s="48" t="s">
        <v>77</v>
      </c>
      <c r="G48" s="59" t="str">
        <f>IF(A48="Plan",SUMIF('Control de pagos'!B:B,Descripción!B48,'Control de pagos'!D:D),"")</f>
        <v/>
      </c>
      <c r="H48" s="59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60" t="str">
        <f t="shared" si="1"/>
        <v/>
      </c>
    </row>
    <row r="49" spans="1:9">
      <c r="A49" s="46" t="s">
        <v>47</v>
      </c>
      <c r="B49" s="49" t="s">
        <v>78</v>
      </c>
      <c r="C49" s="75"/>
      <c r="G49" s="59" t="str">
        <f>IF(A49="Plan",SUMIF('Control de pagos'!B:B,Descripción!B49,'Control de pagos'!D:D),"")</f>
        <v/>
      </c>
      <c r="H49" s="59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60" t="str">
        <f t="shared" si="1"/>
        <v/>
      </c>
    </row>
    <row r="50" spans="1:9">
      <c r="G50" s="59" t="str">
        <f>IF(A50="Plan",SUMIF('Control de pagos'!B:B,Descripción!B50,'Control de pagos'!D:D),"")</f>
        <v/>
      </c>
      <c r="H50" s="59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60" t="str">
        <f t="shared" si="1"/>
        <v/>
      </c>
    </row>
    <row r="51" spans="1:9">
      <c r="A51" s="50" t="s">
        <v>48</v>
      </c>
      <c r="B51" s="50" t="s">
        <v>49</v>
      </c>
      <c r="C51" s="50" t="s">
        <v>50</v>
      </c>
      <c r="D51" s="50" t="s">
        <v>51</v>
      </c>
      <c r="E51" s="50"/>
      <c r="G51" s="59" t="str">
        <f>IF(A51="Plan",SUMIF('Control de pagos'!B:B,Descripción!B51,'Control de pagos'!D:D),"")</f>
        <v/>
      </c>
      <c r="H51" s="59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60" t="str">
        <f t="shared" si="1"/>
        <v/>
      </c>
    </row>
    <row r="52" spans="1:9">
      <c r="A52" s="50" t="s">
        <v>52</v>
      </c>
      <c r="B52" s="50" t="s">
        <v>79</v>
      </c>
      <c r="C52" s="50"/>
      <c r="D52" s="50"/>
      <c r="E52" s="50"/>
      <c r="G52" s="59" t="str">
        <f>IF(A52="Plan",SUMIF('Control de pagos'!B:B,Descripción!B52,'Control de pagos'!D:D),"")</f>
        <v/>
      </c>
      <c r="H52" s="59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60" t="str">
        <f t="shared" si="1"/>
        <v/>
      </c>
    </row>
    <row r="53" spans="1:9">
      <c r="A53" s="50" t="s">
        <v>53</v>
      </c>
      <c r="B53" s="51">
        <v>4625.1400000000003</v>
      </c>
      <c r="C53" s="50">
        <v>61</v>
      </c>
      <c r="D53" s="52">
        <v>0.02</v>
      </c>
      <c r="E53" s="52">
        <v>0</v>
      </c>
      <c r="G53" s="59" t="str">
        <f>IF(A53="Plan",SUMIF('Control de pagos'!B:B,Descripción!B53,'Control de pagos'!D:D),"")</f>
        <v/>
      </c>
      <c r="H53" s="59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60" t="str">
        <f t="shared" si="1"/>
        <v/>
      </c>
    </row>
    <row r="54" spans="1:9">
      <c r="A54" s="50" t="s">
        <v>54</v>
      </c>
      <c r="B54" s="51">
        <v>158112.53</v>
      </c>
      <c r="C54" s="50"/>
      <c r="D54" s="50"/>
      <c r="E54" s="50"/>
      <c r="G54" s="59" t="str">
        <f>IF(A54="Plan",SUMIF('Control de pagos'!B:B,Descripción!B54,'Control de pagos'!D:D),"")</f>
        <v/>
      </c>
      <c r="H54" s="59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60" t="str">
        <f t="shared" si="1"/>
        <v/>
      </c>
    </row>
    <row r="55" spans="1:9">
      <c r="A55" s="50" t="s">
        <v>55</v>
      </c>
      <c r="B55" s="51">
        <v>0</v>
      </c>
      <c r="C55" s="50"/>
      <c r="D55" s="50"/>
      <c r="E55" s="50"/>
      <c r="G55" s="59" t="str">
        <f>IF(A55="Plan",SUMIF('Control de pagos'!B:B,Descripción!B55,'Control de pagos'!D:D),"")</f>
        <v/>
      </c>
      <c r="H55" s="59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60" t="str">
        <f t="shared" si="1"/>
        <v/>
      </c>
    </row>
    <row r="56" spans="1:9">
      <c r="A56" s="50" t="s">
        <v>56</v>
      </c>
      <c r="B56" s="51">
        <v>162737.67000000001</v>
      </c>
      <c r="C56" s="50"/>
      <c r="D56" s="50"/>
      <c r="E56" s="50"/>
      <c r="G56" s="59" t="str">
        <f>IF(A56="Plan",SUMIF('Control de pagos'!B:B,Descripción!B56,'Control de pagos'!D:D),"")</f>
        <v/>
      </c>
      <c r="H56" s="59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60" t="str">
        <f t="shared" si="1"/>
        <v/>
      </c>
    </row>
    <row r="57" spans="1:9">
      <c r="G57" s="59" t="str">
        <f>IF(A57="Plan",SUMIF('Control de pagos'!B:B,Descripción!B57,'Control de pagos'!D:D),"")</f>
        <v/>
      </c>
      <c r="H57" s="59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60" t="str">
        <f t="shared" si="1"/>
        <v/>
      </c>
    </row>
    <row r="58" spans="1:9">
      <c r="A58" s="45" t="s">
        <v>18</v>
      </c>
      <c r="B58" s="149" t="s">
        <v>105</v>
      </c>
      <c r="C58" s="149"/>
      <c r="D58" s="149"/>
      <c r="E58" s="149"/>
      <c r="G58" s="59">
        <f>IF(A58="Plan",SUMIF('Control de pagos'!B:B,Descripción!B58,'Control de pagos'!D:D),"")</f>
        <v>1243248.2700000037</v>
      </c>
      <c r="H58" s="59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22689.29</v>
      </c>
      <c r="I58" s="60">
        <f t="shared" si="1"/>
        <v>1220558.9800000037</v>
      </c>
    </row>
    <row r="59" spans="1:9">
      <c r="A59" s="46" t="s">
        <v>57</v>
      </c>
      <c r="B59" s="47">
        <v>44119</v>
      </c>
      <c r="G59" s="59" t="str">
        <f>IF(A59="Plan",SUMIF('Control de pagos'!B:B,Descripción!B59,'Control de pagos'!D:D),"")</f>
        <v/>
      </c>
      <c r="H59" s="59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60" t="str">
        <f t="shared" si="1"/>
        <v/>
      </c>
    </row>
    <row r="60" spans="1:9">
      <c r="A60" s="46" t="s">
        <v>45</v>
      </c>
      <c r="B60" s="48" t="s">
        <v>76</v>
      </c>
      <c r="G60" s="59" t="str">
        <f>IF(A60="Plan",SUMIF('Control de pagos'!B:B,Descripción!B60,'Control de pagos'!D:D),"")</f>
        <v/>
      </c>
      <c r="H60" s="59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60" t="str">
        <f t="shared" si="1"/>
        <v/>
      </c>
    </row>
    <row r="61" spans="1:9">
      <c r="A61" s="46" t="s">
        <v>46</v>
      </c>
      <c r="B61" s="48" t="s">
        <v>77</v>
      </c>
      <c r="G61" s="59" t="str">
        <f>IF(A61="Plan",SUMIF('Control de pagos'!B:B,Descripción!B61,'Control de pagos'!D:D),"")</f>
        <v/>
      </c>
      <c r="H61" s="59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60" t="str">
        <f t="shared" si="1"/>
        <v/>
      </c>
    </row>
    <row r="62" spans="1:9">
      <c r="A62" s="46" t="s">
        <v>47</v>
      </c>
      <c r="B62" s="49" t="s">
        <v>78</v>
      </c>
      <c r="C62" s="75"/>
      <c r="G62" s="59" t="str">
        <f>IF(A62="Plan",SUMIF('Control de pagos'!B:B,Descripción!B62,'Control de pagos'!D:D),"")</f>
        <v/>
      </c>
      <c r="H62" s="59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60" t="str">
        <f t="shared" si="1"/>
        <v/>
      </c>
    </row>
    <row r="63" spans="1:9">
      <c r="G63" s="59" t="str">
        <f>IF(A63="Plan",SUMIF('Control de pagos'!B:B,Descripción!B63,'Control de pagos'!D:D),"")</f>
        <v/>
      </c>
      <c r="H63" s="59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60" t="str">
        <f t="shared" si="1"/>
        <v/>
      </c>
    </row>
    <row r="64" spans="1:9">
      <c r="A64" s="50" t="s">
        <v>48</v>
      </c>
      <c r="B64" s="50" t="s">
        <v>49</v>
      </c>
      <c r="C64" s="50" t="s">
        <v>50</v>
      </c>
      <c r="D64" s="50" t="s">
        <v>51</v>
      </c>
      <c r="E64" s="50"/>
      <c r="G64" s="59" t="str">
        <f>IF(A64="Plan",SUMIF('Control de pagos'!B:B,Descripción!B64,'Control de pagos'!D:D),"")</f>
        <v/>
      </c>
      <c r="H64" s="59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60" t="str">
        <f t="shared" si="1"/>
        <v/>
      </c>
    </row>
    <row r="65" spans="1:9">
      <c r="A65" s="50" t="s">
        <v>52</v>
      </c>
      <c r="B65" s="50" t="s">
        <v>79</v>
      </c>
      <c r="C65" s="50"/>
      <c r="D65" s="50"/>
      <c r="E65" s="50"/>
      <c r="G65" s="59" t="str">
        <f>IF(A65="Plan",SUMIF('Control de pagos'!B:B,Descripción!B65,'Control de pagos'!D:D),"")</f>
        <v/>
      </c>
      <c r="H65" s="59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60" t="str">
        <f t="shared" si="1"/>
        <v/>
      </c>
    </row>
    <row r="66" spans="1:9">
      <c r="A66" s="50" t="s">
        <v>53</v>
      </c>
      <c r="B66" s="51">
        <v>1136274.01</v>
      </c>
      <c r="C66" s="50">
        <v>121</v>
      </c>
      <c r="D66" s="52">
        <v>0.02</v>
      </c>
      <c r="E66" s="52">
        <v>0</v>
      </c>
      <c r="G66" s="59" t="str">
        <f>IF(A66="Plan",SUMIF('Control de pagos'!B:B,Descripción!B66,'Control de pagos'!D:D),"")</f>
        <v/>
      </c>
      <c r="H66" s="59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60" t="str">
        <f t="shared" si="1"/>
        <v/>
      </c>
    </row>
    <row r="67" spans="1:9">
      <c r="A67" s="50" t="s">
        <v>54</v>
      </c>
      <c r="B67" s="51">
        <v>106974.26</v>
      </c>
      <c r="C67" s="50"/>
      <c r="D67" s="50"/>
      <c r="E67" s="50"/>
      <c r="G67" s="59" t="str">
        <f>IF(A67="Plan",SUMIF('Control de pagos'!B:B,Descripción!B67,'Control de pagos'!D:D),"")</f>
        <v/>
      </c>
      <c r="H67" s="59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60" t="str">
        <f t="shared" si="1"/>
        <v/>
      </c>
    </row>
    <row r="68" spans="1:9">
      <c r="A68" s="50" t="s">
        <v>55</v>
      </c>
      <c r="B68" s="51">
        <v>0</v>
      </c>
      <c r="C68" s="50"/>
      <c r="D68" s="50"/>
      <c r="E68" s="50"/>
      <c r="G68" s="59" t="str">
        <f>IF(A68="Plan",SUMIF('Control de pagos'!B:B,Descripción!B68,'Control de pagos'!D:D),"")</f>
        <v/>
      </c>
      <c r="H68" s="59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60" t="str">
        <f t="shared" si="1"/>
        <v/>
      </c>
    </row>
    <row r="69" spans="1:9">
      <c r="A69" s="50" t="s">
        <v>56</v>
      </c>
      <c r="B69" s="51">
        <v>1243248.27</v>
      </c>
      <c r="C69" s="50"/>
      <c r="D69" s="50"/>
      <c r="E69" s="50"/>
      <c r="G69" s="59" t="str">
        <f>IF(A69="Plan",SUMIF('Control de pagos'!B:B,Descripción!B69,'Control de pagos'!D:D),"")</f>
        <v/>
      </c>
      <c r="H69" s="59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60" t="str">
        <f t="shared" si="1"/>
        <v/>
      </c>
    </row>
    <row r="70" spans="1:9">
      <c r="G70" s="59" t="str">
        <f>IF(A70="Plan",SUMIF('Control de pagos'!B:B,Descripción!B70,'Control de pagos'!D:D),"")</f>
        <v/>
      </c>
      <c r="H70" s="59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60" t="str">
        <f t="shared" si="1"/>
        <v/>
      </c>
    </row>
    <row r="71" spans="1:9">
      <c r="A71" s="45" t="s">
        <v>18</v>
      </c>
      <c r="B71" s="149" t="s">
        <v>118</v>
      </c>
      <c r="C71" s="149"/>
      <c r="D71" s="149"/>
      <c r="E71" s="149"/>
      <c r="G71" s="59">
        <f>IF(A71="Plan",SUMIF('Control de pagos'!B:B,Descripción!B71,'Control de pagos'!D:D),"")</f>
        <v>233126.77999999997</v>
      </c>
      <c r="H71" s="59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0</v>
      </c>
      <c r="I71" s="60">
        <f t="shared" si="1"/>
        <v>233126.77999999997</v>
      </c>
    </row>
    <row r="72" spans="1:9">
      <c r="A72" s="46" t="s">
        <v>57</v>
      </c>
      <c r="B72" s="47">
        <v>44343</v>
      </c>
      <c r="G72" s="59" t="str">
        <f>IF(A72="Plan",SUMIF('Control de pagos'!B:B,Descripción!B72,'Control de pagos'!D:D),"")</f>
        <v/>
      </c>
      <c r="H72" s="59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60" t="str">
        <f t="shared" si="1"/>
        <v/>
      </c>
    </row>
    <row r="73" spans="1:9">
      <c r="A73" s="46" t="s">
        <v>45</v>
      </c>
      <c r="B73" s="48" t="s">
        <v>76</v>
      </c>
      <c r="G73" s="59" t="str">
        <f>IF(A73="Plan",SUMIF('Control de pagos'!B:B,Descripción!B73,'Control de pagos'!D:D),"")</f>
        <v/>
      </c>
      <c r="H73" s="59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60" t="str">
        <f t="shared" si="1"/>
        <v/>
      </c>
    </row>
    <row r="74" spans="1:9">
      <c r="A74" s="46" t="s">
        <v>46</v>
      </c>
      <c r="B74" s="48" t="s">
        <v>77</v>
      </c>
      <c r="G74" s="59" t="str">
        <f>IF(A74="Plan",SUMIF('Control de pagos'!B:B,Descripción!B74,'Control de pagos'!D:D),"")</f>
        <v/>
      </c>
      <c r="H74" s="59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60" t="str">
        <f t="shared" si="1"/>
        <v/>
      </c>
    </row>
    <row r="75" spans="1:9">
      <c r="A75" s="46" t="s">
        <v>47</v>
      </c>
      <c r="B75" s="49" t="s">
        <v>78</v>
      </c>
      <c r="C75" s="75"/>
      <c r="G75" s="59" t="str">
        <f>IF(A75="Plan",SUMIF('Control de pagos'!B:B,Descripción!B75,'Control de pagos'!D:D),"")</f>
        <v/>
      </c>
      <c r="H75" s="59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60" t="str">
        <f t="shared" si="1"/>
        <v/>
      </c>
    </row>
    <row r="76" spans="1:9">
      <c r="G76" s="59" t="str">
        <f>IF(A76="Plan",SUMIF('Control de pagos'!B:B,Descripción!B76,'Control de pagos'!D:D),"")</f>
        <v/>
      </c>
      <c r="H76" s="59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60" t="str">
        <f t="shared" si="1"/>
        <v/>
      </c>
    </row>
    <row r="77" spans="1:9">
      <c r="A77" s="50" t="s">
        <v>48</v>
      </c>
      <c r="B77" s="50" t="s">
        <v>49</v>
      </c>
      <c r="C77" s="50" t="s">
        <v>50</v>
      </c>
      <c r="D77" s="50" t="s">
        <v>51</v>
      </c>
      <c r="E77" s="50"/>
      <c r="G77" s="59" t="str">
        <f>IF(A77="Plan",SUMIF('Control de pagos'!B:B,Descripción!B77,'Control de pagos'!D:D),"")</f>
        <v/>
      </c>
      <c r="H77" s="59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60" t="str">
        <f t="shared" si="1"/>
        <v/>
      </c>
    </row>
    <row r="78" spans="1:9">
      <c r="A78" s="50" t="s">
        <v>52</v>
      </c>
      <c r="B78" s="50" t="s">
        <v>79</v>
      </c>
      <c r="C78" s="50"/>
      <c r="D78" s="50"/>
      <c r="E78" s="50"/>
      <c r="G78" s="59" t="str">
        <f>IF(A78="Plan",SUMIF('Control de pagos'!B:B,Descripción!B78,'Control de pagos'!D:D),"")</f>
        <v/>
      </c>
      <c r="H78" s="59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60" t="str">
        <f t="shared" si="1"/>
        <v/>
      </c>
    </row>
    <row r="79" spans="1:9">
      <c r="A79" s="50" t="s">
        <v>53</v>
      </c>
      <c r="B79" s="51">
        <v>0</v>
      </c>
      <c r="C79" s="50">
        <v>8</v>
      </c>
      <c r="D79" s="52">
        <v>2.9000000000000001E-2</v>
      </c>
      <c r="E79" s="52">
        <v>0</v>
      </c>
      <c r="G79" s="59" t="str">
        <f>IF(A79="Plan",SUMIF('Control de pagos'!B:B,Descripción!B79,'Control de pagos'!D:D),"")</f>
        <v/>
      </c>
      <c r="H79" s="59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60" t="str">
        <f t="shared" si="1"/>
        <v/>
      </c>
    </row>
    <row r="80" spans="1:9">
      <c r="A80" s="50" t="s">
        <v>54</v>
      </c>
      <c r="B80" s="51">
        <v>233126.78</v>
      </c>
      <c r="C80" s="50"/>
      <c r="D80" s="50"/>
      <c r="E80" s="50"/>
      <c r="G80" s="59" t="str">
        <f>IF(A80="Plan",SUMIF('Control de pagos'!B:B,Descripción!B80,'Control de pagos'!D:D),"")</f>
        <v/>
      </c>
      <c r="H80" s="59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60" t="str">
        <f t="shared" si="1"/>
        <v/>
      </c>
    </row>
    <row r="81" spans="1:9">
      <c r="A81" s="50" t="s">
        <v>55</v>
      </c>
      <c r="B81" s="51">
        <v>0</v>
      </c>
      <c r="C81" s="50"/>
      <c r="D81" s="50"/>
      <c r="E81" s="50"/>
      <c r="G81" s="59" t="str">
        <f>IF(A81="Plan",SUMIF('Control de pagos'!B:B,Descripción!B81,'Control de pagos'!D:D),"")</f>
        <v/>
      </c>
      <c r="H81" s="59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60" t="str">
        <f t="shared" si="1"/>
        <v/>
      </c>
    </row>
    <row r="82" spans="1:9">
      <c r="A82" s="50" t="s">
        <v>56</v>
      </c>
      <c r="B82" s="51">
        <v>233126.78</v>
      </c>
      <c r="C82" s="50"/>
      <c r="D82" s="50"/>
      <c r="E82" s="50"/>
      <c r="G82" s="59" t="str">
        <f>IF(A82="Plan",SUMIF('Control de pagos'!B:B,Descripción!B82,'Control de pagos'!D:D),"")</f>
        <v/>
      </c>
      <c r="H82" s="59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60" t="str">
        <f t="shared" si="1"/>
        <v/>
      </c>
    </row>
    <row r="83" spans="1:9">
      <c r="G83" s="59" t="str">
        <f>IF(A83="Plan",SUMIF('Control de pagos'!B:B,Descripción!B83,'Control de pagos'!D:D),"")</f>
        <v/>
      </c>
      <c r="H83" s="59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60" t="str">
        <f t="shared" si="1"/>
        <v/>
      </c>
    </row>
    <row r="84" spans="1:9">
      <c r="A84" s="45" t="s">
        <v>18</v>
      </c>
      <c r="B84" s="149" t="s">
        <v>123</v>
      </c>
      <c r="C84" s="149"/>
      <c r="D84" s="149"/>
      <c r="E84" s="149"/>
      <c r="G84" s="59">
        <f>IF(A84="Plan",SUMIF('Control de pagos'!B:B,Descripción!B84,'Control de pagos'!D:D),"")</f>
        <v>5494273.4200000009</v>
      </c>
      <c r="H84" s="59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0</v>
      </c>
      <c r="I84" s="60">
        <f t="shared" ref="I84:I147" si="2">IF(G84="","",G84-H84)</f>
        <v>5494273.4200000009</v>
      </c>
    </row>
    <row r="85" spans="1:9">
      <c r="A85" s="46" t="s">
        <v>57</v>
      </c>
      <c r="B85" s="47">
        <v>44440</v>
      </c>
      <c r="G85" s="59" t="str">
        <f>IF(A85="Plan",SUMIF('Control de pagos'!B:B,Descripción!B85,'Control de pagos'!D:D),"")</f>
        <v/>
      </c>
      <c r="H85" s="59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60" t="str">
        <f t="shared" si="2"/>
        <v/>
      </c>
    </row>
    <row r="86" spans="1:9">
      <c r="A86" s="46" t="s">
        <v>45</v>
      </c>
      <c r="B86" s="48" t="s">
        <v>76</v>
      </c>
      <c r="G86" s="59" t="str">
        <f>IF(A86="Plan",SUMIF('Control de pagos'!B:B,Descripción!B86,'Control de pagos'!D:D),"")</f>
        <v/>
      </c>
      <c r="H86" s="59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60" t="str">
        <f t="shared" si="2"/>
        <v/>
      </c>
    </row>
    <row r="87" spans="1:9">
      <c r="A87" s="46" t="s">
        <v>46</v>
      </c>
      <c r="B87" s="48" t="s">
        <v>77</v>
      </c>
      <c r="G87" s="59" t="str">
        <f>IF(A87="Plan",SUMIF('Control de pagos'!B:B,Descripción!B87,'Control de pagos'!D:D),"")</f>
        <v/>
      </c>
      <c r="H87" s="59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60" t="str">
        <f t="shared" si="2"/>
        <v/>
      </c>
    </row>
    <row r="88" spans="1:9">
      <c r="A88" s="46" t="s">
        <v>47</v>
      </c>
      <c r="B88" s="49" t="s">
        <v>78</v>
      </c>
      <c r="G88" s="59" t="str">
        <f>IF(A88="Plan",SUMIF('Control de pagos'!B:B,Descripción!B88,'Control de pagos'!D:D),"")</f>
        <v/>
      </c>
      <c r="H88" s="59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60" t="str">
        <f t="shared" si="2"/>
        <v/>
      </c>
    </row>
    <row r="89" spans="1:9">
      <c r="G89" s="59" t="str">
        <f>IF(A89="Plan",SUMIF('Control de pagos'!B:B,Descripción!B89,'Control de pagos'!D:D),"")</f>
        <v/>
      </c>
      <c r="H89" s="59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60" t="str">
        <f t="shared" si="2"/>
        <v/>
      </c>
    </row>
    <row r="90" spans="1:9">
      <c r="A90" s="50" t="s">
        <v>48</v>
      </c>
      <c r="B90" s="50" t="s">
        <v>49</v>
      </c>
      <c r="C90" s="50" t="s">
        <v>50</v>
      </c>
      <c r="D90" s="50" t="s">
        <v>51</v>
      </c>
      <c r="E90" s="50"/>
      <c r="G90" s="59" t="str">
        <f>IF(A90="Plan",SUMIF('Control de pagos'!B:B,Descripción!B90,'Control de pagos'!D:D),"")</f>
        <v/>
      </c>
      <c r="H90" s="59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60" t="str">
        <f t="shared" si="2"/>
        <v/>
      </c>
    </row>
    <row r="91" spans="1:9">
      <c r="A91" s="50" t="s">
        <v>52</v>
      </c>
      <c r="B91" s="50" t="s">
        <v>79</v>
      </c>
      <c r="C91" s="50"/>
      <c r="D91" s="50"/>
      <c r="E91" s="50"/>
      <c r="G91" s="59" t="str">
        <f>IF(A91="Plan",SUMIF('Control de pagos'!B:B,Descripción!B91,'Control de pagos'!D:D),"")</f>
        <v/>
      </c>
      <c r="H91" s="59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60" t="str">
        <f t="shared" si="2"/>
        <v/>
      </c>
    </row>
    <row r="92" spans="1:9">
      <c r="A92" s="50" t="s">
        <v>53</v>
      </c>
      <c r="B92" s="51">
        <v>5494273.4199999999</v>
      </c>
      <c r="C92" s="50">
        <v>8</v>
      </c>
      <c r="D92" s="52">
        <v>2.9000000000000001E-2</v>
      </c>
      <c r="E92" s="52">
        <v>0</v>
      </c>
      <c r="G92" s="59" t="str">
        <f>IF(A92="Plan",SUMIF('Control de pagos'!B:B,Descripción!B92,'Control de pagos'!D:D),"")</f>
        <v/>
      </c>
      <c r="H92" s="59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60" t="str">
        <f t="shared" si="2"/>
        <v/>
      </c>
    </row>
    <row r="93" spans="1:9">
      <c r="A93" s="50" t="s">
        <v>54</v>
      </c>
      <c r="B93" s="51">
        <v>0</v>
      </c>
      <c r="C93" s="50"/>
      <c r="D93" s="50"/>
      <c r="E93" s="50"/>
      <c r="G93" s="59" t="str">
        <f>IF(A93="Plan",SUMIF('Control de pagos'!B:B,Descripción!B93,'Control de pagos'!D:D),"")</f>
        <v/>
      </c>
      <c r="H93" s="59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60" t="str">
        <f t="shared" si="2"/>
        <v/>
      </c>
    </row>
    <row r="94" spans="1:9">
      <c r="A94" s="50" t="s">
        <v>55</v>
      </c>
      <c r="B94" s="51">
        <v>0</v>
      </c>
      <c r="C94" s="50"/>
      <c r="D94" s="50"/>
      <c r="E94" s="50"/>
      <c r="G94" s="59" t="str">
        <f>IF(A94="Plan",SUMIF('Control de pagos'!B:B,Descripción!B94,'Control de pagos'!D:D),"")</f>
        <v/>
      </c>
      <c r="H94" s="59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60" t="str">
        <f t="shared" si="2"/>
        <v/>
      </c>
    </row>
    <row r="95" spans="1:9">
      <c r="A95" s="50" t="s">
        <v>56</v>
      </c>
      <c r="B95" s="51">
        <v>5494273.4199999999</v>
      </c>
      <c r="C95" s="50"/>
      <c r="D95" s="50"/>
      <c r="E95" s="50"/>
      <c r="G95" s="59" t="str">
        <f>IF(A95="Plan",SUMIF('Control de pagos'!B:B,Descripción!B95,'Control de pagos'!D:D),"")</f>
        <v/>
      </c>
      <c r="H95" s="59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60" t="str">
        <f t="shared" si="2"/>
        <v/>
      </c>
    </row>
    <row r="96" spans="1:9">
      <c r="G96" s="59" t="str">
        <f>IF(A96="Plan",SUMIF('Control de pagos'!B:B,Descripción!B96,'Control de pagos'!D:D),"")</f>
        <v/>
      </c>
      <c r="H96" s="59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60" t="str">
        <f t="shared" si="2"/>
        <v/>
      </c>
    </row>
    <row r="97" spans="1:9">
      <c r="A97" s="45" t="s">
        <v>18</v>
      </c>
      <c r="B97" s="149" t="s">
        <v>129</v>
      </c>
      <c r="C97" s="149"/>
      <c r="D97" s="149"/>
      <c r="E97" s="149"/>
      <c r="G97" s="59">
        <f>IF(A97="Plan",SUMIF('Control de pagos'!B:B,Descripción!B97,'Control de pagos'!D:D),"")</f>
        <v>1713895.8599999961</v>
      </c>
      <c r="H97" s="59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0</v>
      </c>
      <c r="I97" s="60">
        <f t="shared" si="2"/>
        <v>1713895.8599999961</v>
      </c>
    </row>
    <row r="98" spans="1:9">
      <c r="A98" s="46" t="s">
        <v>57</v>
      </c>
      <c r="B98" s="47">
        <v>44557</v>
      </c>
      <c r="G98" s="59" t="str">
        <f>IF(A98="Plan",SUMIF('Control de pagos'!B:B,Descripción!B98,'Control de pagos'!D:D),"")</f>
        <v/>
      </c>
      <c r="H98" s="59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60" t="str">
        <f t="shared" si="2"/>
        <v/>
      </c>
    </row>
    <row r="99" spans="1:9">
      <c r="A99" s="46" t="s">
        <v>45</v>
      </c>
      <c r="B99" s="48" t="s">
        <v>76</v>
      </c>
      <c r="G99" s="59" t="str">
        <f>IF(A99="Plan",SUMIF('Control de pagos'!B:B,Descripción!B99,'Control de pagos'!D:D),"")</f>
        <v/>
      </c>
      <c r="H99" s="59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60" t="str">
        <f t="shared" si="2"/>
        <v/>
      </c>
    </row>
    <row r="100" spans="1:9">
      <c r="A100" s="46" t="s">
        <v>46</v>
      </c>
      <c r="B100" s="48" t="s">
        <v>77</v>
      </c>
      <c r="G100" s="59" t="str">
        <f>IF(A100="Plan",SUMIF('Control de pagos'!B:B,Descripción!B100,'Control de pagos'!D:D),"")</f>
        <v/>
      </c>
      <c r="H100" s="59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60" t="str">
        <f t="shared" si="2"/>
        <v/>
      </c>
    </row>
    <row r="101" spans="1:9">
      <c r="A101" s="46" t="s">
        <v>47</v>
      </c>
      <c r="B101" s="49" t="s">
        <v>78</v>
      </c>
      <c r="G101" s="59" t="str">
        <f>IF(A101="Plan",SUMIF('Control de pagos'!B:B,Descripción!B101,'Control de pagos'!D:D),"")</f>
        <v/>
      </c>
      <c r="H101" s="59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60" t="str">
        <f t="shared" si="2"/>
        <v/>
      </c>
    </row>
    <row r="102" spans="1:9">
      <c r="G102" s="59" t="str">
        <f>IF(A102="Plan",SUMIF('Control de pagos'!B:B,Descripción!B102,'Control de pagos'!D:D),"")</f>
        <v/>
      </c>
      <c r="H102" s="59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60" t="str">
        <f t="shared" si="2"/>
        <v/>
      </c>
    </row>
    <row r="103" spans="1:9">
      <c r="A103" s="50" t="s">
        <v>48</v>
      </c>
      <c r="B103" s="50" t="s">
        <v>49</v>
      </c>
      <c r="C103" s="50" t="s">
        <v>50</v>
      </c>
      <c r="D103" s="50" t="s">
        <v>51</v>
      </c>
      <c r="E103" s="50"/>
      <c r="G103" s="59" t="str">
        <f>IF(A103="Plan",SUMIF('Control de pagos'!B:B,Descripción!B103,'Control de pagos'!D:D),"")</f>
        <v/>
      </c>
      <c r="H103" s="59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60" t="str">
        <f t="shared" si="2"/>
        <v/>
      </c>
    </row>
    <row r="104" spans="1:9">
      <c r="A104" s="50" t="s">
        <v>52</v>
      </c>
      <c r="B104" s="50" t="s">
        <v>79</v>
      </c>
      <c r="C104" s="50"/>
      <c r="D104" s="50"/>
      <c r="E104" s="50"/>
      <c r="G104" s="59" t="str">
        <f>IF(A104="Plan",SUMIF('Control de pagos'!B:B,Descripción!B104,'Control de pagos'!D:D),"")</f>
        <v/>
      </c>
      <c r="H104" s="59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60" t="str">
        <f t="shared" si="2"/>
        <v/>
      </c>
    </row>
    <row r="105" spans="1:9">
      <c r="A105" s="50" t="s">
        <v>53</v>
      </c>
      <c r="B105" s="51">
        <v>1713895.86</v>
      </c>
      <c r="C105" s="50">
        <v>121</v>
      </c>
      <c r="D105" s="52">
        <v>1.4999999999999999E-2</v>
      </c>
      <c r="E105" s="52">
        <v>0</v>
      </c>
      <c r="G105" s="59" t="str">
        <f>IF(A105="Plan",SUMIF('Control de pagos'!B:B,Descripción!B105,'Control de pagos'!D:D),"")</f>
        <v/>
      </c>
      <c r="H105" s="59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60" t="str">
        <f t="shared" si="2"/>
        <v/>
      </c>
    </row>
    <row r="106" spans="1:9">
      <c r="A106" s="50" t="s">
        <v>54</v>
      </c>
      <c r="B106" s="51">
        <v>0</v>
      </c>
      <c r="C106" s="50"/>
      <c r="D106" s="50"/>
      <c r="E106" s="50"/>
      <c r="G106" s="59" t="str">
        <f>IF(A106="Plan",SUMIF('Control de pagos'!B:B,Descripción!B106,'Control de pagos'!D:D),"")</f>
        <v/>
      </c>
      <c r="H106" s="59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60" t="str">
        <f t="shared" si="2"/>
        <v/>
      </c>
    </row>
    <row r="107" spans="1:9">
      <c r="A107" s="50" t="s">
        <v>55</v>
      </c>
      <c r="B107" s="51">
        <v>0</v>
      </c>
      <c r="C107" s="50"/>
      <c r="D107" s="50"/>
      <c r="E107" s="50"/>
      <c r="G107" s="59" t="str">
        <f>IF(A107="Plan",SUMIF('Control de pagos'!B:B,Descripción!B107,'Control de pagos'!D:D),"")</f>
        <v/>
      </c>
      <c r="H107" s="59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60" t="str">
        <f t="shared" si="2"/>
        <v/>
      </c>
    </row>
    <row r="108" spans="1:9">
      <c r="A108" s="50" t="s">
        <v>56</v>
      </c>
      <c r="B108" s="51">
        <v>1713895.86</v>
      </c>
      <c r="C108" s="50"/>
      <c r="D108" s="50"/>
      <c r="E108" s="50"/>
      <c r="G108" s="59" t="str">
        <f>IF(A108="Plan",SUMIF('Control de pagos'!B:B,Descripción!B108,'Control de pagos'!D:D),"")</f>
        <v/>
      </c>
      <c r="H108" s="59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60" t="str">
        <f t="shared" si="2"/>
        <v/>
      </c>
    </row>
    <row r="109" spans="1:9">
      <c r="G109" s="59" t="str">
        <f>IF(A109="Plan",SUMIF('Control de pagos'!B:B,Descripción!B109,'Control de pagos'!D:D),"")</f>
        <v/>
      </c>
      <c r="H109" s="59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60" t="str">
        <f t="shared" si="2"/>
        <v/>
      </c>
    </row>
    <row r="110" spans="1:9">
      <c r="A110" s="45" t="s">
        <v>18</v>
      </c>
      <c r="B110" s="149" t="s">
        <v>130</v>
      </c>
      <c r="C110" s="149"/>
      <c r="D110" s="149"/>
      <c r="E110" s="149"/>
      <c r="G110" s="59">
        <f>IF(A110="Plan",SUMIF('Control de pagos'!B:B,Descripción!B110,'Control de pagos'!D:D),"")</f>
        <v>2015514.8599999989</v>
      </c>
      <c r="H110" s="59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0</v>
      </c>
      <c r="I110" s="60">
        <f t="shared" si="2"/>
        <v>2015514.8599999989</v>
      </c>
    </row>
    <row r="111" spans="1:9">
      <c r="A111" s="46" t="s">
        <v>57</v>
      </c>
      <c r="B111" s="47">
        <v>44544</v>
      </c>
      <c r="G111" s="59" t="str">
        <f>IF(A111="Plan",SUMIF('Control de pagos'!B:B,Descripción!B111,'Control de pagos'!D:D),"")</f>
        <v/>
      </c>
      <c r="H111" s="59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60" t="str">
        <f t="shared" si="2"/>
        <v/>
      </c>
    </row>
    <row r="112" spans="1:9">
      <c r="A112" s="46" t="s">
        <v>45</v>
      </c>
      <c r="B112" s="48" t="s">
        <v>76</v>
      </c>
      <c r="G112" s="59" t="str">
        <f>IF(A112="Plan",SUMIF('Control de pagos'!B:B,Descripción!B112,'Control de pagos'!D:D),"")</f>
        <v/>
      </c>
      <c r="H112" s="59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60" t="str">
        <f t="shared" si="2"/>
        <v/>
      </c>
    </row>
    <row r="113" spans="1:9">
      <c r="A113" s="46" t="s">
        <v>46</v>
      </c>
      <c r="B113" s="48" t="s">
        <v>77</v>
      </c>
      <c r="G113" s="59" t="str">
        <f>IF(A113="Plan",SUMIF('Control de pagos'!B:B,Descripción!B113,'Control de pagos'!D:D),"")</f>
        <v/>
      </c>
      <c r="H113" s="59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60" t="str">
        <f t="shared" si="2"/>
        <v/>
      </c>
    </row>
    <row r="114" spans="1:9">
      <c r="A114" s="46" t="s">
        <v>47</v>
      </c>
      <c r="B114" s="49" t="s">
        <v>78</v>
      </c>
      <c r="G114" s="59" t="str">
        <f>IF(A114="Plan",SUMIF('Control de pagos'!B:B,Descripción!B114,'Control de pagos'!D:D),"")</f>
        <v/>
      </c>
      <c r="H114" s="59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60" t="str">
        <f t="shared" si="2"/>
        <v/>
      </c>
    </row>
    <row r="115" spans="1:9">
      <c r="G115" s="59" t="str">
        <f>IF(A115="Plan",SUMIF('Control de pagos'!B:B,Descripción!B115,'Control de pagos'!D:D),"")</f>
        <v/>
      </c>
      <c r="H115" s="59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60" t="str">
        <f t="shared" si="2"/>
        <v/>
      </c>
    </row>
    <row r="116" spans="1:9">
      <c r="A116" s="50" t="s">
        <v>48</v>
      </c>
      <c r="B116" s="50" t="s">
        <v>49</v>
      </c>
      <c r="C116" s="50" t="s">
        <v>50</v>
      </c>
      <c r="D116" s="50" t="s">
        <v>51</v>
      </c>
      <c r="E116" s="50"/>
      <c r="G116" s="59" t="str">
        <f>IF(A116="Plan",SUMIF('Control de pagos'!B:B,Descripción!B116,'Control de pagos'!D:D),"")</f>
        <v/>
      </c>
      <c r="H116" s="59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60" t="str">
        <f t="shared" si="2"/>
        <v/>
      </c>
    </row>
    <row r="117" spans="1:9">
      <c r="A117" s="50" t="s">
        <v>52</v>
      </c>
      <c r="B117" s="50" t="s">
        <v>79</v>
      </c>
      <c r="C117" s="50"/>
      <c r="D117" s="50"/>
      <c r="E117" s="50"/>
      <c r="G117" s="59" t="str">
        <f>IF(A117="Plan",SUMIF('Control de pagos'!B:B,Descripción!B117,'Control de pagos'!D:D),"")</f>
        <v/>
      </c>
      <c r="H117" s="59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60" t="str">
        <f t="shared" si="2"/>
        <v/>
      </c>
    </row>
    <row r="118" spans="1:9">
      <c r="A118" s="50" t="s">
        <v>53</v>
      </c>
      <c r="B118" s="51">
        <v>1175273.43</v>
      </c>
      <c r="C118" s="50">
        <v>121</v>
      </c>
      <c r="D118" s="52">
        <v>1.4999999999999999E-2</v>
      </c>
      <c r="E118" s="52">
        <v>0</v>
      </c>
      <c r="G118" s="59" t="str">
        <f>IF(A118="Plan",SUMIF('Control de pagos'!B:B,Descripción!B118,'Control de pagos'!D:D),"")</f>
        <v/>
      </c>
      <c r="H118" s="59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60" t="str">
        <f t="shared" si="2"/>
        <v/>
      </c>
    </row>
    <row r="119" spans="1:9">
      <c r="A119" s="50" t="s">
        <v>54</v>
      </c>
      <c r="B119" s="51">
        <v>840241.43</v>
      </c>
      <c r="C119" s="50"/>
      <c r="D119" s="50"/>
      <c r="E119" s="50"/>
      <c r="G119" s="59" t="str">
        <f>IF(A119="Plan",SUMIF('Control de pagos'!B:B,Descripción!B119,'Control de pagos'!D:D),"")</f>
        <v/>
      </c>
      <c r="H119" s="59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60" t="str">
        <f t="shared" si="2"/>
        <v/>
      </c>
    </row>
    <row r="120" spans="1:9">
      <c r="A120" s="50" t="s">
        <v>55</v>
      </c>
      <c r="B120" s="51">
        <v>0</v>
      </c>
      <c r="C120" s="50"/>
      <c r="D120" s="50"/>
      <c r="E120" s="50"/>
      <c r="G120" s="59" t="str">
        <f>IF(A120="Plan",SUMIF('Control de pagos'!B:B,Descripción!B120,'Control de pagos'!D:D),"")</f>
        <v/>
      </c>
      <c r="H120" s="59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60" t="str">
        <f t="shared" si="2"/>
        <v/>
      </c>
    </row>
    <row r="121" spans="1:9">
      <c r="A121" s="50" t="s">
        <v>56</v>
      </c>
      <c r="B121" s="51">
        <v>2015514.86</v>
      </c>
      <c r="C121" s="50"/>
      <c r="D121" s="50"/>
      <c r="E121" s="50"/>
      <c r="G121" s="59" t="str">
        <f>IF(A121="Plan",SUMIF('Control de pagos'!B:B,Descripción!B121,'Control de pagos'!D:D),"")</f>
        <v/>
      </c>
      <c r="H121" s="59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60" t="str">
        <f t="shared" si="2"/>
        <v/>
      </c>
    </row>
    <row r="122" spans="1:9">
      <c r="G122" s="59" t="str">
        <f>IF(A122="Plan",SUMIF('Control de pagos'!B:B,Descripción!B122,'Control de pagos'!D:D),"")</f>
        <v/>
      </c>
      <c r="H122" s="59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60" t="str">
        <f t="shared" si="2"/>
        <v/>
      </c>
    </row>
    <row r="123" spans="1:9">
      <c r="A123" s="45" t="s">
        <v>18</v>
      </c>
      <c r="B123" s="149" t="s">
        <v>173</v>
      </c>
      <c r="C123" s="149"/>
      <c r="D123" s="149"/>
      <c r="E123" s="149"/>
      <c r="G123" s="59">
        <f>IF(A123="Plan",SUMIF('Control de pagos'!B:B,Descripción!B123,'Control de pagos'!D:D),"")</f>
        <v>454797.20000000112</v>
      </c>
      <c r="H123" s="59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60">
        <f t="shared" si="2"/>
        <v>454797.20000000112</v>
      </c>
    </row>
    <row r="124" spans="1:9">
      <c r="A124" s="46" t="s">
        <v>57</v>
      </c>
      <c r="B124" s="47">
        <v>44680</v>
      </c>
      <c r="G124" s="59" t="str">
        <f>IF(A124="Plan",SUMIF('Control de pagos'!B:B,Descripción!B124,'Control de pagos'!D:D),"")</f>
        <v/>
      </c>
      <c r="H124" s="59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60" t="str">
        <f t="shared" si="2"/>
        <v/>
      </c>
    </row>
    <row r="125" spans="1:9">
      <c r="A125" s="46" t="s">
        <v>45</v>
      </c>
      <c r="B125" s="48" t="s">
        <v>76</v>
      </c>
      <c r="G125" s="59" t="str">
        <f>IF(A125="Plan",SUMIF('Control de pagos'!B:B,Descripción!B125,'Control de pagos'!D:D),"")</f>
        <v/>
      </c>
      <c r="H125" s="59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60" t="str">
        <f t="shared" si="2"/>
        <v/>
      </c>
    </row>
    <row r="126" spans="1:9">
      <c r="A126" s="46" t="s">
        <v>46</v>
      </c>
      <c r="B126" s="48" t="s">
        <v>77</v>
      </c>
      <c r="G126" s="59" t="str">
        <f>IF(A126="Plan",SUMIF('Control de pagos'!B:B,Descripción!B126,'Control de pagos'!D:D),"")</f>
        <v/>
      </c>
      <c r="H126" s="59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60" t="str">
        <f t="shared" si="2"/>
        <v/>
      </c>
    </row>
    <row r="127" spans="1:9">
      <c r="A127" s="46" t="s">
        <v>47</v>
      </c>
      <c r="B127" s="49" t="s">
        <v>78</v>
      </c>
      <c r="G127" s="59" t="str">
        <f>IF(A127="Plan",SUMIF('Control de pagos'!B:B,Descripción!B127,'Control de pagos'!D:D),"")</f>
        <v/>
      </c>
      <c r="H127" s="59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60" t="str">
        <f t="shared" si="2"/>
        <v/>
      </c>
    </row>
    <row r="128" spans="1:9">
      <c r="G128" s="59" t="str">
        <f>IF(A128="Plan",SUMIF('Control de pagos'!B:B,Descripción!B128,'Control de pagos'!D:D),"")</f>
        <v/>
      </c>
      <c r="H128" s="59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60" t="str">
        <f t="shared" si="2"/>
        <v/>
      </c>
    </row>
    <row r="129" spans="1:9">
      <c r="A129" s="50" t="s">
        <v>48</v>
      </c>
      <c r="B129" s="50" t="s">
        <v>49</v>
      </c>
      <c r="C129" s="50" t="s">
        <v>50</v>
      </c>
      <c r="D129" s="50" t="s">
        <v>51</v>
      </c>
      <c r="E129" s="50"/>
      <c r="G129" s="59" t="str">
        <f>IF(A129="Plan",SUMIF('Control de pagos'!B:B,Descripción!B129,'Control de pagos'!D:D),"")</f>
        <v/>
      </c>
      <c r="H129" s="59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60" t="str">
        <f t="shared" si="2"/>
        <v/>
      </c>
    </row>
    <row r="130" spans="1:9">
      <c r="A130" s="50" t="s">
        <v>52</v>
      </c>
      <c r="B130" s="50" t="s">
        <v>79</v>
      </c>
      <c r="C130" s="50"/>
      <c r="D130" s="50"/>
      <c r="E130" s="50"/>
      <c r="G130" s="59" t="str">
        <f>IF(A130="Plan",SUMIF('Control de pagos'!B:B,Descripción!B130,'Control de pagos'!D:D),"")</f>
        <v/>
      </c>
      <c r="H130" s="59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60" t="str">
        <f t="shared" si="2"/>
        <v/>
      </c>
    </row>
    <row r="131" spans="1:9">
      <c r="A131" s="50" t="s">
        <v>53</v>
      </c>
      <c r="B131" s="51">
        <v>205848.64</v>
      </c>
      <c r="C131" s="50">
        <v>121</v>
      </c>
      <c r="D131" s="52">
        <v>1.4999999999999999E-2</v>
      </c>
      <c r="E131" s="52">
        <v>0</v>
      </c>
      <c r="G131" s="59" t="str">
        <f>IF(A131="Plan",SUMIF('Control de pagos'!B:B,Descripción!B131,'Control de pagos'!D:D),"")</f>
        <v/>
      </c>
      <c r="H131" s="59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60" t="str">
        <f t="shared" si="2"/>
        <v/>
      </c>
    </row>
    <row r="132" spans="1:9">
      <c r="A132" s="50" t="s">
        <v>54</v>
      </c>
      <c r="B132" s="51">
        <v>248948.56</v>
      </c>
      <c r="C132" s="50"/>
      <c r="D132" s="50"/>
      <c r="E132" s="50"/>
      <c r="G132" s="59" t="str">
        <f>IF(A132="Plan",SUMIF('Control de pagos'!B:B,Descripción!B132,'Control de pagos'!D:D),"")</f>
        <v/>
      </c>
      <c r="H132" s="59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60" t="str">
        <f t="shared" si="2"/>
        <v/>
      </c>
    </row>
    <row r="133" spans="1:9">
      <c r="A133" s="50" t="s">
        <v>55</v>
      </c>
      <c r="B133" s="51">
        <v>0</v>
      </c>
      <c r="C133" s="50"/>
      <c r="D133" s="50"/>
      <c r="E133" s="50"/>
      <c r="G133" s="59" t="str">
        <f>IF(A133="Plan",SUMIF('Control de pagos'!B:B,Descripción!B133,'Control de pagos'!D:D),"")</f>
        <v/>
      </c>
      <c r="H133" s="59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60" t="str">
        <f t="shared" si="2"/>
        <v/>
      </c>
    </row>
    <row r="134" spans="1:9">
      <c r="A134" s="50" t="s">
        <v>56</v>
      </c>
      <c r="B134" s="51">
        <v>454797.2</v>
      </c>
      <c r="C134" s="50"/>
      <c r="D134" s="50"/>
      <c r="E134" s="50"/>
      <c r="G134" s="59" t="str">
        <f>IF(A134="Plan",SUMIF('Control de pagos'!B:B,Descripción!B134,'Control de pagos'!D:D),"")</f>
        <v/>
      </c>
      <c r="H134" s="59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60" t="str">
        <f t="shared" si="2"/>
        <v/>
      </c>
    </row>
    <row r="135" spans="1:9">
      <c r="G135" s="59" t="str">
        <f>IF(A135="Plan",SUMIF('Control de pagos'!B:B,Descripción!B135,'Control de pagos'!D:D),"")</f>
        <v/>
      </c>
      <c r="H135" s="59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60" t="str">
        <f t="shared" si="2"/>
        <v/>
      </c>
    </row>
    <row r="136" spans="1:9">
      <c r="A136" s="45" t="s">
        <v>18</v>
      </c>
      <c r="B136" s="149" t="s">
        <v>177</v>
      </c>
      <c r="C136" s="149"/>
      <c r="D136" s="149"/>
      <c r="E136" s="149"/>
      <c r="G136" s="59">
        <f>IF(A136="Plan",SUMIF('Control de pagos'!B:B,Descripción!B136,'Control de pagos'!D:D),"")</f>
        <v>318971.90999999997</v>
      </c>
      <c r="H136" s="59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60">
        <f t="shared" si="2"/>
        <v>318971.90999999997</v>
      </c>
    </row>
    <row r="137" spans="1:9">
      <c r="A137" s="46" t="s">
        <v>57</v>
      </c>
      <c r="B137" s="47">
        <v>44718</v>
      </c>
      <c r="G137" s="59" t="str">
        <f>IF(A137="Plan",SUMIF('Control de pagos'!B:B,Descripción!B137,'Control de pagos'!D:D),"")</f>
        <v/>
      </c>
      <c r="H137" s="59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60" t="str">
        <f t="shared" si="2"/>
        <v/>
      </c>
    </row>
    <row r="138" spans="1:9">
      <c r="A138" s="46" t="s">
        <v>45</v>
      </c>
      <c r="B138" s="48" t="s">
        <v>76</v>
      </c>
      <c r="G138" s="59" t="str">
        <f>IF(A138="Plan",SUMIF('Control de pagos'!B:B,Descripción!B138,'Control de pagos'!D:D),"")</f>
        <v/>
      </c>
      <c r="H138" s="59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60" t="str">
        <f t="shared" si="2"/>
        <v/>
      </c>
    </row>
    <row r="139" spans="1:9">
      <c r="A139" s="46" t="s">
        <v>46</v>
      </c>
      <c r="B139" s="48" t="s">
        <v>77</v>
      </c>
      <c r="G139" s="59" t="str">
        <f>IF(A139="Plan",SUMIF('Control de pagos'!B:B,Descripción!B139,'Control de pagos'!D:D),"")</f>
        <v/>
      </c>
      <c r="H139" s="59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60" t="str">
        <f t="shared" si="2"/>
        <v/>
      </c>
    </row>
    <row r="140" spans="1:9">
      <c r="A140" s="46" t="s">
        <v>47</v>
      </c>
      <c r="B140" s="49" t="s">
        <v>78</v>
      </c>
      <c r="G140" s="59" t="str">
        <f>IF(A140="Plan",SUMIF('Control de pagos'!B:B,Descripción!B140,'Control de pagos'!D:D),"")</f>
        <v/>
      </c>
      <c r="H140" s="59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60" t="str">
        <f t="shared" si="2"/>
        <v/>
      </c>
    </row>
    <row r="141" spans="1:9">
      <c r="G141" s="59" t="str">
        <f>IF(A141="Plan",SUMIF('Control de pagos'!B:B,Descripción!B141,'Control de pagos'!D:D),"")</f>
        <v/>
      </c>
      <c r="H141" s="59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60" t="str">
        <f t="shared" si="2"/>
        <v/>
      </c>
    </row>
    <row r="142" spans="1:9">
      <c r="A142" s="50" t="s">
        <v>48</v>
      </c>
      <c r="B142" s="50" t="s">
        <v>49</v>
      </c>
      <c r="C142" s="50" t="s">
        <v>50</v>
      </c>
      <c r="D142" s="50" t="s">
        <v>51</v>
      </c>
      <c r="E142" s="50"/>
      <c r="G142" s="59" t="str">
        <f>IF(A142="Plan",SUMIF('Control de pagos'!B:B,Descripción!B142,'Control de pagos'!D:D),"")</f>
        <v/>
      </c>
      <c r="H142" s="59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60" t="str">
        <f t="shared" si="2"/>
        <v/>
      </c>
    </row>
    <row r="143" spans="1:9">
      <c r="A143" s="50" t="s">
        <v>52</v>
      </c>
      <c r="B143" s="50" t="s">
        <v>79</v>
      </c>
      <c r="C143" s="50"/>
      <c r="D143" s="50"/>
      <c r="E143" s="50"/>
      <c r="G143" s="59" t="str">
        <f>IF(A143="Plan",SUMIF('Control de pagos'!B:B,Descripción!B143,'Control de pagos'!D:D),"")</f>
        <v/>
      </c>
      <c r="H143" s="59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60" t="str">
        <f t="shared" si="2"/>
        <v/>
      </c>
    </row>
    <row r="144" spans="1:9">
      <c r="A144" s="50" t="s">
        <v>53</v>
      </c>
      <c r="B144" s="51">
        <v>318971.90999999997</v>
      </c>
      <c r="C144" s="50">
        <v>8</v>
      </c>
      <c r="D144" s="52">
        <v>0.03</v>
      </c>
      <c r="E144" s="52">
        <v>0</v>
      </c>
      <c r="G144" s="59" t="str">
        <f>IF(A144="Plan",SUMIF('Control de pagos'!B:B,Descripción!B144,'Control de pagos'!D:D),"")</f>
        <v/>
      </c>
      <c r="H144" s="59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60" t="str">
        <f t="shared" si="2"/>
        <v/>
      </c>
    </row>
    <row r="145" spans="1:9">
      <c r="A145" s="50" t="s">
        <v>54</v>
      </c>
      <c r="B145" s="51">
        <v>0</v>
      </c>
      <c r="C145" s="50"/>
      <c r="D145" s="50"/>
      <c r="E145" s="50"/>
      <c r="G145" s="59" t="str">
        <f>IF(A145="Plan",SUMIF('Control de pagos'!B:B,Descripción!B145,'Control de pagos'!D:D),"")</f>
        <v/>
      </c>
      <c r="H145" s="59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60" t="str">
        <f t="shared" si="2"/>
        <v/>
      </c>
    </row>
    <row r="146" spans="1:9">
      <c r="A146" s="50" t="s">
        <v>55</v>
      </c>
      <c r="B146" s="51">
        <v>0</v>
      </c>
      <c r="C146" s="50"/>
      <c r="D146" s="50"/>
      <c r="E146" s="50"/>
      <c r="G146" s="59" t="str">
        <f>IF(A146="Plan",SUMIF('Control de pagos'!B:B,Descripción!B146,'Control de pagos'!D:D),"")</f>
        <v/>
      </c>
      <c r="H146" s="59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60" t="str">
        <f t="shared" si="2"/>
        <v/>
      </c>
    </row>
    <row r="147" spans="1:9">
      <c r="A147" s="50" t="s">
        <v>56</v>
      </c>
      <c r="B147" s="51">
        <v>318971.90999999997</v>
      </c>
      <c r="C147" s="50"/>
      <c r="D147" s="50"/>
      <c r="E147" s="50"/>
      <c r="G147" s="59" t="str">
        <f>IF(A147="Plan",SUMIF('Control de pagos'!B:B,Descripción!B147,'Control de pagos'!D:D),"")</f>
        <v/>
      </c>
      <c r="H147" s="59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60" t="str">
        <f t="shared" si="2"/>
        <v/>
      </c>
    </row>
    <row r="148" spans="1:9">
      <c r="G148" s="59" t="str">
        <f>IF(A148="Plan",SUMIF('Control de pagos'!B:B,Descripción!B148,'Control de pagos'!D:D),"")</f>
        <v/>
      </c>
      <c r="H148" s="59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60" t="str">
        <f t="shared" ref="I148:I211" si="3">IF(G148="","",G148-H148)</f>
        <v/>
      </c>
    </row>
    <row r="149" spans="1:9">
      <c r="A149" s="45" t="s">
        <v>18</v>
      </c>
      <c r="B149" s="149"/>
      <c r="C149" s="149"/>
      <c r="D149" s="149"/>
      <c r="E149" s="149"/>
      <c r="G149" s="59">
        <f>IF(A149="Plan",SUMIF('Control de pagos'!B:B,Descripción!B149,'Control de pagos'!D:D),"")</f>
        <v>0</v>
      </c>
      <c r="H149" s="59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60">
        <f t="shared" si="3"/>
        <v>0</v>
      </c>
    </row>
    <row r="150" spans="1:9">
      <c r="A150" s="46" t="s">
        <v>57</v>
      </c>
      <c r="B150" s="47"/>
      <c r="G150" s="59" t="str">
        <f>IF(A150="Plan",SUMIF('Control de pagos'!B:B,Descripción!B150,'Control de pagos'!D:D),"")</f>
        <v/>
      </c>
      <c r="H150" s="59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60" t="str">
        <f t="shared" si="3"/>
        <v/>
      </c>
    </row>
    <row r="151" spans="1:9">
      <c r="A151" s="46" t="s">
        <v>45</v>
      </c>
      <c r="B151" s="48"/>
      <c r="G151" s="59" t="str">
        <f>IF(A151="Plan",SUMIF('Control de pagos'!B:B,Descripción!B151,'Control de pagos'!D:D),"")</f>
        <v/>
      </c>
      <c r="H151" s="59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60" t="str">
        <f t="shared" si="3"/>
        <v/>
      </c>
    </row>
    <row r="152" spans="1:9">
      <c r="A152" s="46" t="s">
        <v>46</v>
      </c>
      <c r="B152" s="48"/>
      <c r="G152" s="59" t="str">
        <f>IF(A152="Plan",SUMIF('Control de pagos'!B:B,Descripción!B152,'Control de pagos'!D:D),"")</f>
        <v/>
      </c>
      <c r="H152" s="59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60" t="str">
        <f t="shared" si="3"/>
        <v/>
      </c>
    </row>
    <row r="153" spans="1:9">
      <c r="A153" s="46" t="s">
        <v>47</v>
      </c>
      <c r="B153" s="49"/>
      <c r="G153" s="59" t="str">
        <f>IF(A153="Plan",SUMIF('Control de pagos'!B:B,Descripción!B153,'Control de pagos'!D:D),"")</f>
        <v/>
      </c>
      <c r="H153" s="59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60" t="str">
        <f t="shared" si="3"/>
        <v/>
      </c>
    </row>
    <row r="154" spans="1:9">
      <c r="G154" s="59" t="str">
        <f>IF(A154="Plan",SUMIF('Control de pagos'!B:B,Descripción!B154,'Control de pagos'!D:D),"")</f>
        <v/>
      </c>
      <c r="H154" s="59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60" t="str">
        <f t="shared" si="3"/>
        <v/>
      </c>
    </row>
    <row r="155" spans="1:9">
      <c r="A155" s="50" t="s">
        <v>48</v>
      </c>
      <c r="B155" s="50" t="s">
        <v>49</v>
      </c>
      <c r="C155" s="50" t="s">
        <v>50</v>
      </c>
      <c r="D155" s="50" t="s">
        <v>51</v>
      </c>
      <c r="E155" s="50"/>
      <c r="G155" s="59" t="str">
        <f>IF(A155="Plan",SUMIF('Control de pagos'!B:B,Descripción!B155,'Control de pagos'!D:D),"")</f>
        <v/>
      </c>
      <c r="H155" s="59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60" t="str">
        <f t="shared" si="3"/>
        <v/>
      </c>
    </row>
    <row r="156" spans="1:9">
      <c r="A156" s="50" t="s">
        <v>52</v>
      </c>
      <c r="B156" s="50"/>
      <c r="C156" s="50"/>
      <c r="D156" s="50"/>
      <c r="E156" s="50"/>
      <c r="G156" s="59" t="str">
        <f>IF(A156="Plan",SUMIF('Control de pagos'!B:B,Descripción!B156,'Control de pagos'!D:D),"")</f>
        <v/>
      </c>
      <c r="H156" s="59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60" t="str">
        <f t="shared" si="3"/>
        <v/>
      </c>
    </row>
    <row r="157" spans="1:9">
      <c r="A157" s="50" t="s">
        <v>53</v>
      </c>
      <c r="B157" s="51"/>
      <c r="C157" s="50"/>
      <c r="D157" s="52"/>
      <c r="E157" s="52"/>
      <c r="G157" s="59" t="str">
        <f>IF(A157="Plan",SUMIF('Control de pagos'!B:B,Descripción!B157,'Control de pagos'!D:D),"")</f>
        <v/>
      </c>
      <c r="H157" s="59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60" t="str">
        <f t="shared" si="3"/>
        <v/>
      </c>
    </row>
    <row r="158" spans="1:9">
      <c r="A158" s="50" t="s">
        <v>54</v>
      </c>
      <c r="B158" s="51"/>
      <c r="C158" s="50"/>
      <c r="D158" s="50"/>
      <c r="E158" s="50"/>
      <c r="G158" s="59" t="str">
        <f>IF(A158="Plan",SUMIF('Control de pagos'!B:B,Descripción!B158,'Control de pagos'!D:D),"")</f>
        <v/>
      </c>
      <c r="H158" s="59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60" t="str">
        <f t="shared" si="3"/>
        <v/>
      </c>
    </row>
    <row r="159" spans="1:9">
      <c r="A159" s="50" t="s">
        <v>55</v>
      </c>
      <c r="B159" s="51"/>
      <c r="C159" s="50"/>
      <c r="D159" s="50"/>
      <c r="E159" s="50"/>
      <c r="G159" s="59" t="str">
        <f>IF(A159="Plan",SUMIF('Control de pagos'!B:B,Descripción!B159,'Control de pagos'!D:D),"")</f>
        <v/>
      </c>
      <c r="H159" s="59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60" t="str">
        <f t="shared" si="3"/>
        <v/>
      </c>
    </row>
    <row r="160" spans="1:9">
      <c r="A160" s="50" t="s">
        <v>56</v>
      </c>
      <c r="B160" s="51"/>
      <c r="C160" s="50"/>
      <c r="D160" s="50"/>
      <c r="E160" s="50"/>
      <c r="G160" s="59" t="str">
        <f>IF(A160="Plan",SUMIF('Control de pagos'!B:B,Descripción!B160,'Control de pagos'!D:D),"")</f>
        <v/>
      </c>
      <c r="H160" s="59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60" t="str">
        <f t="shared" si="3"/>
        <v/>
      </c>
    </row>
    <row r="161" spans="7:9">
      <c r="G161" s="59" t="str">
        <f>IF(A161="Plan",SUMIF('Control de pagos'!B:B,Descripción!B161,'Control de pagos'!D:D),"")</f>
        <v/>
      </c>
      <c r="H161" s="59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60" t="str">
        <f t="shared" si="3"/>
        <v/>
      </c>
    </row>
    <row r="162" spans="7:9">
      <c r="G162" s="59" t="str">
        <f>IF(A162="Plan",SUMIF('Control de pagos'!B:B,Descripción!B162,'Control de pagos'!D:D),"")</f>
        <v/>
      </c>
      <c r="H162" s="59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60" t="str">
        <f t="shared" si="3"/>
        <v/>
      </c>
    </row>
    <row r="163" spans="7:9">
      <c r="G163" s="59" t="str">
        <f>IF(A163="Plan",SUMIF('Control de pagos'!B:B,Descripción!B163,'Control de pagos'!D:D),"")</f>
        <v/>
      </c>
      <c r="H163" s="59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60" t="str">
        <f t="shared" si="3"/>
        <v/>
      </c>
    </row>
    <row r="164" spans="7:9">
      <c r="G164" s="59" t="str">
        <f>IF(A164="Plan",SUMIF('Control de pagos'!B:B,Descripción!B164,'Control de pagos'!D:D),"")</f>
        <v/>
      </c>
      <c r="H164" s="59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60" t="str">
        <f t="shared" si="3"/>
        <v/>
      </c>
    </row>
    <row r="165" spans="7:9">
      <c r="G165" s="59" t="str">
        <f>IF(A165="Plan",SUMIF('Control de pagos'!B:B,Descripción!B165,'Control de pagos'!D:D),"")</f>
        <v/>
      </c>
      <c r="H165" s="59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60" t="str">
        <f t="shared" si="3"/>
        <v/>
      </c>
    </row>
    <row r="166" spans="7:9">
      <c r="G166" s="59" t="str">
        <f>IF(A166="Plan",SUMIF('Control de pagos'!B:B,Descripción!B166,'Control de pagos'!D:D),"")</f>
        <v/>
      </c>
      <c r="H166" s="59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60" t="str">
        <f t="shared" si="3"/>
        <v/>
      </c>
    </row>
    <row r="167" spans="7:9">
      <c r="G167" s="59" t="str">
        <f>IF(A167="Plan",SUMIF('Control de pagos'!B:B,Descripción!B167,'Control de pagos'!D:D),"")</f>
        <v/>
      </c>
      <c r="H167" s="59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60" t="str">
        <f t="shared" si="3"/>
        <v/>
      </c>
    </row>
    <row r="168" spans="7:9">
      <c r="G168" s="59" t="str">
        <f>IF(A168="Plan",SUMIF('Control de pagos'!B:B,Descripción!B168,'Control de pagos'!D:D),"")</f>
        <v/>
      </c>
      <c r="H168" s="59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60" t="str">
        <f t="shared" si="3"/>
        <v/>
      </c>
    </row>
    <row r="169" spans="7:9">
      <c r="G169" s="59" t="str">
        <f>IF(A169="Plan",SUMIF('Control de pagos'!B:B,Descripción!B169,'Control de pagos'!D:D),"")</f>
        <v/>
      </c>
      <c r="H169" s="59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60" t="str">
        <f t="shared" si="3"/>
        <v/>
      </c>
    </row>
    <row r="170" spans="7:9">
      <c r="G170" s="59" t="str">
        <f>IF(A170="Plan",SUMIF('Control de pagos'!B:B,Descripción!B170,'Control de pagos'!D:D),"")</f>
        <v/>
      </c>
      <c r="H170" s="59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60" t="str">
        <f t="shared" si="3"/>
        <v/>
      </c>
    </row>
    <row r="171" spans="7:9">
      <c r="G171" s="59" t="str">
        <f>IF(A171="Plan",SUMIF('Control de pagos'!B:B,Descripción!B171,'Control de pagos'!D:D),"")</f>
        <v/>
      </c>
      <c r="H171" s="59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60" t="str">
        <f t="shared" si="3"/>
        <v/>
      </c>
    </row>
    <row r="172" spans="7:9">
      <c r="G172" s="59" t="str">
        <f>IF(A172="Plan",SUMIF('Control de pagos'!B:B,Descripción!B172,'Control de pagos'!D:D),"")</f>
        <v/>
      </c>
      <c r="H172" s="59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60" t="str">
        <f t="shared" si="3"/>
        <v/>
      </c>
    </row>
    <row r="173" spans="7:9">
      <c r="G173" s="59" t="str">
        <f>IF(A173="Plan",SUMIF('Control de pagos'!B:B,Descripción!B173,'Control de pagos'!D:D),"")</f>
        <v/>
      </c>
      <c r="H173" s="59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60" t="str">
        <f t="shared" si="3"/>
        <v/>
      </c>
    </row>
    <row r="174" spans="7:9">
      <c r="G174" s="59" t="str">
        <f>IF(A174="Plan",SUMIF('Control de pagos'!B:B,Descripción!B174,'Control de pagos'!D:D),"")</f>
        <v/>
      </c>
      <c r="H174" s="59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60" t="str">
        <f t="shared" si="3"/>
        <v/>
      </c>
    </row>
    <row r="175" spans="7:9">
      <c r="G175" s="59" t="str">
        <f>IF(A175="Plan",SUMIF('Control de pagos'!B:B,Descripción!B175,'Control de pagos'!D:D),"")</f>
        <v/>
      </c>
      <c r="H175" s="59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60" t="str">
        <f t="shared" si="3"/>
        <v/>
      </c>
    </row>
    <row r="176" spans="7:9">
      <c r="G176" s="59" t="str">
        <f>IF(A176="Plan",SUMIF('Control de pagos'!B:B,Descripción!B176,'Control de pagos'!D:D),"")</f>
        <v/>
      </c>
      <c r="H176" s="59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60" t="str">
        <f t="shared" si="3"/>
        <v/>
      </c>
    </row>
    <row r="177" spans="7:9">
      <c r="G177" s="59" t="str">
        <f>IF(A177="Plan",SUMIF('Control de pagos'!B:B,Descripción!B177,'Control de pagos'!D:D),"")</f>
        <v/>
      </c>
      <c r="H177" s="59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60" t="str">
        <f t="shared" si="3"/>
        <v/>
      </c>
    </row>
    <row r="178" spans="7:9">
      <c r="G178" s="59" t="str">
        <f>IF(A178="Plan",SUMIF('Control de pagos'!B:B,Descripción!B178,'Control de pagos'!D:D),"")</f>
        <v/>
      </c>
      <c r="H178" s="59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60" t="str">
        <f t="shared" si="3"/>
        <v/>
      </c>
    </row>
    <row r="179" spans="7:9">
      <c r="G179" s="59" t="str">
        <f>IF(A179="Plan",SUMIF('Control de pagos'!B:B,Descripción!B179,'Control de pagos'!D:D),"")</f>
        <v/>
      </c>
      <c r="H179" s="59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60" t="str">
        <f t="shared" si="3"/>
        <v/>
      </c>
    </row>
    <row r="180" spans="7:9">
      <c r="G180" s="59" t="str">
        <f>IF(A180="Plan",SUMIF('Control de pagos'!B:B,Descripción!B180,'Control de pagos'!D:D),"")</f>
        <v/>
      </c>
      <c r="H180" s="59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60" t="str">
        <f t="shared" si="3"/>
        <v/>
      </c>
    </row>
    <row r="181" spans="7:9">
      <c r="G181" s="59" t="str">
        <f>IF(A181="Plan",SUMIF('Control de pagos'!B:B,Descripción!B181,'Control de pagos'!D:D),"")</f>
        <v/>
      </c>
      <c r="H181" s="59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60" t="str">
        <f t="shared" si="3"/>
        <v/>
      </c>
    </row>
    <row r="182" spans="7:9">
      <c r="G182" s="59" t="str">
        <f>IF(A182="Plan",SUMIF('Control de pagos'!B:B,Descripción!B182,'Control de pagos'!D:D),"")</f>
        <v/>
      </c>
      <c r="H182" s="59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60" t="str">
        <f t="shared" si="3"/>
        <v/>
      </c>
    </row>
    <row r="183" spans="7:9">
      <c r="G183" s="59" t="str">
        <f>IF(A183="Plan",SUMIF('Control de pagos'!B:B,Descripción!B183,'Control de pagos'!D:D),"")</f>
        <v/>
      </c>
      <c r="H183" s="59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60" t="str">
        <f t="shared" si="3"/>
        <v/>
      </c>
    </row>
    <row r="184" spans="7:9">
      <c r="G184" s="59" t="str">
        <f>IF(A184="Plan",SUMIF('Control de pagos'!B:B,Descripción!B184,'Control de pagos'!D:D),"")</f>
        <v/>
      </c>
      <c r="H184" s="59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60" t="str">
        <f t="shared" si="3"/>
        <v/>
      </c>
    </row>
    <row r="185" spans="7:9">
      <c r="G185" s="59" t="str">
        <f>IF(A185="Plan",SUMIF('Control de pagos'!B:B,Descripción!B185,'Control de pagos'!D:D),"")</f>
        <v/>
      </c>
      <c r="H185" s="59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60" t="str">
        <f t="shared" si="3"/>
        <v/>
      </c>
    </row>
    <row r="186" spans="7:9">
      <c r="G186" s="59" t="str">
        <f>IF(A186="Plan",SUMIF('Control de pagos'!B:B,Descripción!B186,'Control de pagos'!D:D),"")</f>
        <v/>
      </c>
      <c r="H186" s="59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60" t="str">
        <f t="shared" si="3"/>
        <v/>
      </c>
    </row>
    <row r="187" spans="7:9">
      <c r="G187" s="59" t="str">
        <f>IF(A187="Plan",SUMIF('Control de pagos'!B:B,Descripción!B187,'Control de pagos'!D:D),"")</f>
        <v/>
      </c>
      <c r="H187" s="59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60" t="str">
        <f t="shared" si="3"/>
        <v/>
      </c>
    </row>
    <row r="188" spans="7:9">
      <c r="G188" s="59" t="str">
        <f>IF(A188="Plan",SUMIF('Control de pagos'!B:B,Descripción!B188,'Control de pagos'!D:D),"")</f>
        <v/>
      </c>
      <c r="H188" s="59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60" t="str">
        <f t="shared" si="3"/>
        <v/>
      </c>
    </row>
    <row r="189" spans="7:9">
      <c r="G189" s="59" t="str">
        <f>IF(A189="Plan",SUMIF('Control de pagos'!B:B,Descripción!B189,'Control de pagos'!D:D),"")</f>
        <v/>
      </c>
      <c r="H189" s="59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60" t="str">
        <f t="shared" si="3"/>
        <v/>
      </c>
    </row>
    <row r="190" spans="7:9">
      <c r="G190" s="59" t="str">
        <f>IF(A190="Plan",SUMIF('Control de pagos'!B:B,Descripción!B190,'Control de pagos'!D:D),"")</f>
        <v/>
      </c>
      <c r="H190" s="59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60" t="str">
        <f t="shared" si="3"/>
        <v/>
      </c>
    </row>
    <row r="191" spans="7:9">
      <c r="G191" s="59" t="str">
        <f>IF(A191="Plan",SUMIF('Control de pagos'!B:B,Descripción!B191,'Control de pagos'!D:D),"")</f>
        <v/>
      </c>
      <c r="H191" s="59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60" t="str">
        <f t="shared" si="3"/>
        <v/>
      </c>
    </row>
    <row r="192" spans="7:9">
      <c r="G192" s="59" t="str">
        <f>IF(A192="Plan",SUMIF('Control de pagos'!B:B,Descripción!B192,'Control de pagos'!D:D),"")</f>
        <v/>
      </c>
      <c r="H192" s="59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60" t="str">
        <f t="shared" si="3"/>
        <v/>
      </c>
    </row>
    <row r="193" spans="7:9">
      <c r="G193" s="59" t="str">
        <f>IF(A193="Plan",SUMIF('Control de pagos'!B:B,Descripción!B193,'Control de pagos'!D:D),"")</f>
        <v/>
      </c>
      <c r="H193" s="59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60" t="str">
        <f t="shared" si="3"/>
        <v/>
      </c>
    </row>
    <row r="194" spans="7:9">
      <c r="G194" s="59" t="str">
        <f>IF(A194="Plan",SUMIF('Control de pagos'!B:B,Descripción!B194,'Control de pagos'!D:D),"")</f>
        <v/>
      </c>
      <c r="H194" s="59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60" t="str">
        <f t="shared" si="3"/>
        <v/>
      </c>
    </row>
    <row r="195" spans="7:9">
      <c r="G195" s="59" t="str">
        <f>IF(A195="Plan",SUMIF('Control de pagos'!B:B,Descripción!B195,'Control de pagos'!D:D),"")</f>
        <v/>
      </c>
      <c r="H195" s="59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60" t="str">
        <f t="shared" si="3"/>
        <v/>
      </c>
    </row>
    <row r="196" spans="7:9">
      <c r="G196" s="59" t="str">
        <f>IF(A196="Plan",SUMIF('Control de pagos'!B:B,Descripción!B196,'Control de pagos'!D:D),"")</f>
        <v/>
      </c>
      <c r="H196" s="59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60" t="str">
        <f t="shared" si="3"/>
        <v/>
      </c>
    </row>
    <row r="197" spans="7:9">
      <c r="G197" s="59" t="str">
        <f>IF(A197="Plan",SUMIF('Control de pagos'!B:B,Descripción!B197,'Control de pagos'!D:D),"")</f>
        <v/>
      </c>
      <c r="H197" s="59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60" t="str">
        <f t="shared" si="3"/>
        <v/>
      </c>
    </row>
    <row r="198" spans="7:9">
      <c r="G198" s="59" t="str">
        <f>IF(A198="Plan",SUMIF('Control de pagos'!B:B,Descripción!B198,'Control de pagos'!D:D),"")</f>
        <v/>
      </c>
      <c r="H198" s="59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60" t="str">
        <f t="shared" si="3"/>
        <v/>
      </c>
    </row>
    <row r="199" spans="7:9">
      <c r="G199" s="59" t="str">
        <f>IF(A199="Plan",SUMIF('Control de pagos'!B:B,Descripción!B199,'Control de pagos'!D:D),"")</f>
        <v/>
      </c>
      <c r="H199" s="59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60" t="str">
        <f t="shared" si="3"/>
        <v/>
      </c>
    </row>
    <row r="200" spans="7:9">
      <c r="G200" s="59" t="str">
        <f>IF(A200="Plan",SUMIF('Control de pagos'!B:B,Descripción!B200,'Control de pagos'!D:D),"")</f>
        <v/>
      </c>
      <c r="H200" s="59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60" t="str">
        <f t="shared" si="3"/>
        <v/>
      </c>
    </row>
    <row r="201" spans="7:9">
      <c r="G201" s="59" t="str">
        <f>IF(A201="Plan",SUMIF('Control de pagos'!B:B,Descripción!B201,'Control de pagos'!D:D),"")</f>
        <v/>
      </c>
      <c r="H201" s="59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60" t="str">
        <f t="shared" si="3"/>
        <v/>
      </c>
    </row>
    <row r="202" spans="7:9">
      <c r="G202" s="59" t="str">
        <f>IF(A202="Plan",SUMIF('Control de pagos'!B:B,Descripción!B202,'Control de pagos'!D:D),"")</f>
        <v/>
      </c>
      <c r="H202" s="59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60" t="str">
        <f t="shared" si="3"/>
        <v/>
      </c>
    </row>
    <row r="203" spans="7:9">
      <c r="G203" s="59" t="str">
        <f>IF(A203="Plan",SUMIF('Control de pagos'!B:B,Descripción!B203,'Control de pagos'!D:D),"")</f>
        <v/>
      </c>
      <c r="H203" s="59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60" t="str">
        <f t="shared" si="3"/>
        <v/>
      </c>
    </row>
    <row r="204" spans="7:9">
      <c r="G204" s="59" t="str">
        <f>IF(A204="Plan",SUMIF('Control de pagos'!B:B,Descripción!B204,'Control de pagos'!D:D),"")</f>
        <v/>
      </c>
      <c r="H204" s="59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60" t="str">
        <f t="shared" si="3"/>
        <v/>
      </c>
    </row>
    <row r="205" spans="7:9">
      <c r="G205" s="59" t="str">
        <f>IF(A205="Plan",SUMIF('Control de pagos'!B:B,Descripción!B205,'Control de pagos'!D:D),"")</f>
        <v/>
      </c>
      <c r="H205" s="59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60" t="str">
        <f t="shared" si="3"/>
        <v/>
      </c>
    </row>
    <row r="206" spans="7:9">
      <c r="G206" s="59" t="str">
        <f>IF(A206="Plan",SUMIF('Control de pagos'!B:B,Descripción!B206,'Control de pagos'!D:D),"")</f>
        <v/>
      </c>
      <c r="H206" s="59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60" t="str">
        <f t="shared" si="3"/>
        <v/>
      </c>
    </row>
    <row r="207" spans="7:9">
      <c r="G207" s="59" t="str">
        <f>IF(A207="Plan",SUMIF('Control de pagos'!B:B,Descripción!B207,'Control de pagos'!D:D),"")</f>
        <v/>
      </c>
      <c r="H207" s="59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60" t="str">
        <f t="shared" si="3"/>
        <v/>
      </c>
    </row>
    <row r="208" spans="7:9">
      <c r="G208" s="59" t="str">
        <f>IF(A208="Plan",SUMIF('Control de pagos'!B:B,Descripción!B208,'Control de pagos'!D:D),"")</f>
        <v/>
      </c>
      <c r="H208" s="59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60" t="str">
        <f t="shared" si="3"/>
        <v/>
      </c>
    </row>
    <row r="209" spans="7:9">
      <c r="G209" s="59" t="str">
        <f>IF(A209="Plan",SUMIF('Control de pagos'!B:B,Descripción!B209,'Control de pagos'!D:D),"")</f>
        <v/>
      </c>
      <c r="H209" s="59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60" t="str">
        <f t="shared" si="3"/>
        <v/>
      </c>
    </row>
    <row r="210" spans="7:9">
      <c r="G210" s="59" t="str">
        <f>IF(A210="Plan",SUMIF('Control de pagos'!B:B,Descripción!B210,'Control de pagos'!D:D),"")</f>
        <v/>
      </c>
      <c r="H210" s="59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60" t="str">
        <f t="shared" si="3"/>
        <v/>
      </c>
    </row>
    <row r="211" spans="7:9">
      <c r="G211" s="59" t="str">
        <f>IF(A211="Plan",SUMIF('Control de pagos'!B:B,Descripción!B211,'Control de pagos'!D:D),"")</f>
        <v/>
      </c>
      <c r="H211" s="59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60" t="str">
        <f t="shared" si="3"/>
        <v/>
      </c>
    </row>
    <row r="212" spans="7:9">
      <c r="G212" s="59" t="str">
        <f>IF(A212="Plan",SUMIF('Control de pagos'!B:B,Descripción!B212,'Control de pagos'!D:D),"")</f>
        <v/>
      </c>
      <c r="H212" s="59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60" t="str">
        <f t="shared" ref="I212:I275" si="4">IF(G212="","",G212-H212)</f>
        <v/>
      </c>
    </row>
    <row r="213" spans="7:9">
      <c r="G213" s="59" t="str">
        <f>IF(A213="Plan",SUMIF('Control de pagos'!B:B,Descripción!B213,'Control de pagos'!D:D),"")</f>
        <v/>
      </c>
      <c r="H213" s="59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60" t="str">
        <f t="shared" si="4"/>
        <v/>
      </c>
    </row>
    <row r="214" spans="7:9">
      <c r="G214" s="59" t="str">
        <f>IF(A214="Plan",SUMIF('Control de pagos'!B:B,Descripción!B214,'Control de pagos'!D:D),"")</f>
        <v/>
      </c>
      <c r="H214" s="59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60" t="str">
        <f t="shared" si="4"/>
        <v/>
      </c>
    </row>
    <row r="215" spans="7:9">
      <c r="G215" s="59" t="str">
        <f>IF(A215="Plan",SUMIF('Control de pagos'!B:B,Descripción!B215,'Control de pagos'!D:D),"")</f>
        <v/>
      </c>
      <c r="H215" s="59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60" t="str">
        <f t="shared" si="4"/>
        <v/>
      </c>
    </row>
    <row r="216" spans="7:9">
      <c r="G216" s="59" t="str">
        <f>IF(A216="Plan",SUMIF('Control de pagos'!B:B,Descripción!B216,'Control de pagos'!D:D),"")</f>
        <v/>
      </c>
      <c r="H216" s="59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60" t="str">
        <f t="shared" si="4"/>
        <v/>
      </c>
    </row>
    <row r="217" spans="7:9">
      <c r="G217" s="59" t="str">
        <f>IF(A217="Plan",SUMIF('Control de pagos'!B:B,Descripción!B217,'Control de pagos'!D:D),"")</f>
        <v/>
      </c>
      <c r="H217" s="59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60" t="str">
        <f t="shared" si="4"/>
        <v/>
      </c>
    </row>
    <row r="218" spans="7:9">
      <c r="G218" s="59" t="str">
        <f>IF(A218="Plan",SUMIF('Control de pagos'!B:B,Descripción!B218,'Control de pagos'!D:D),"")</f>
        <v/>
      </c>
      <c r="H218" s="59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60" t="str">
        <f t="shared" si="4"/>
        <v/>
      </c>
    </row>
    <row r="219" spans="7:9">
      <c r="G219" s="59" t="str">
        <f>IF(A219="Plan",SUMIF('Control de pagos'!B:B,Descripción!B219,'Control de pagos'!D:D),"")</f>
        <v/>
      </c>
      <c r="H219" s="59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60" t="str">
        <f t="shared" si="4"/>
        <v/>
      </c>
    </row>
    <row r="220" spans="7:9">
      <c r="G220" s="59" t="str">
        <f>IF(A220="Plan",SUMIF('Control de pagos'!B:B,Descripción!B220,'Control de pagos'!D:D),"")</f>
        <v/>
      </c>
      <c r="H220" s="59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60" t="str">
        <f t="shared" si="4"/>
        <v/>
      </c>
    </row>
    <row r="221" spans="7:9">
      <c r="G221" s="59" t="str">
        <f>IF(A221="Plan",SUMIF('Control de pagos'!B:B,Descripción!B221,'Control de pagos'!D:D),"")</f>
        <v/>
      </c>
      <c r="H221" s="59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60" t="str">
        <f t="shared" si="4"/>
        <v/>
      </c>
    </row>
    <row r="222" spans="7:9">
      <c r="G222" s="59" t="str">
        <f>IF(A222="Plan",SUMIF('Control de pagos'!B:B,Descripción!B222,'Control de pagos'!D:D),"")</f>
        <v/>
      </c>
      <c r="H222" s="59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60" t="str">
        <f t="shared" si="4"/>
        <v/>
      </c>
    </row>
    <row r="223" spans="7:9">
      <c r="G223" s="59" t="str">
        <f>IF(A223="Plan",SUMIF('Control de pagos'!B:B,Descripción!B223,'Control de pagos'!D:D),"")</f>
        <v/>
      </c>
      <c r="H223" s="59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60" t="str">
        <f t="shared" si="4"/>
        <v/>
      </c>
    </row>
    <row r="224" spans="7:9">
      <c r="G224" s="59" t="str">
        <f>IF(A224="Plan",SUMIF('Control de pagos'!B:B,Descripción!B224,'Control de pagos'!D:D),"")</f>
        <v/>
      </c>
      <c r="H224" s="59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60" t="str">
        <f t="shared" si="4"/>
        <v/>
      </c>
    </row>
    <row r="225" spans="7:9">
      <c r="G225" s="59" t="str">
        <f>IF(A225="Plan",SUMIF('Control de pagos'!B:B,Descripción!B225,'Control de pagos'!D:D),"")</f>
        <v/>
      </c>
      <c r="H225" s="59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60" t="str">
        <f t="shared" si="4"/>
        <v/>
      </c>
    </row>
    <row r="226" spans="7:9">
      <c r="G226" s="59" t="str">
        <f>IF(A226="Plan",SUMIF('Control de pagos'!B:B,Descripción!B226,'Control de pagos'!D:D),"")</f>
        <v/>
      </c>
      <c r="H226" s="59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60" t="str">
        <f t="shared" si="4"/>
        <v/>
      </c>
    </row>
    <row r="227" spans="7:9">
      <c r="G227" s="59" t="str">
        <f>IF(A227="Plan",SUMIF('Control de pagos'!B:B,Descripción!B227,'Control de pagos'!D:D),"")</f>
        <v/>
      </c>
      <c r="H227" s="59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60" t="str">
        <f t="shared" si="4"/>
        <v/>
      </c>
    </row>
    <row r="228" spans="7:9">
      <c r="G228" s="59" t="str">
        <f>IF(A228="Plan",SUMIF('Control de pagos'!B:B,Descripción!B228,'Control de pagos'!D:D),"")</f>
        <v/>
      </c>
      <c r="H228" s="59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60" t="str">
        <f t="shared" si="4"/>
        <v/>
      </c>
    </row>
    <row r="229" spans="7:9">
      <c r="G229" s="59" t="str">
        <f>IF(A229="Plan",SUMIF('Control de pagos'!B:B,Descripción!B229,'Control de pagos'!D:D),"")</f>
        <v/>
      </c>
      <c r="H229" s="59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60" t="str">
        <f t="shared" si="4"/>
        <v/>
      </c>
    </row>
    <row r="230" spans="7:9">
      <c r="G230" s="59" t="str">
        <f>IF(A230="Plan",SUMIF('Control de pagos'!B:B,Descripción!B230,'Control de pagos'!D:D),"")</f>
        <v/>
      </c>
      <c r="H230" s="59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60" t="str">
        <f t="shared" si="4"/>
        <v/>
      </c>
    </row>
    <row r="231" spans="7:9">
      <c r="G231" s="59" t="str">
        <f>IF(A231="Plan",SUMIF('Control de pagos'!B:B,Descripción!B231,'Control de pagos'!D:D),"")</f>
        <v/>
      </c>
      <c r="H231" s="59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60" t="str">
        <f t="shared" si="4"/>
        <v/>
      </c>
    </row>
    <row r="232" spans="7:9">
      <c r="G232" s="59" t="str">
        <f>IF(A232="Plan",SUMIF('Control de pagos'!B:B,Descripción!B232,'Control de pagos'!D:D),"")</f>
        <v/>
      </c>
      <c r="H232" s="59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60" t="str">
        <f t="shared" si="4"/>
        <v/>
      </c>
    </row>
    <row r="233" spans="7:9">
      <c r="G233" s="59" t="str">
        <f>IF(A233="Plan",SUMIF('Control de pagos'!B:B,Descripción!B233,'Control de pagos'!D:D),"")</f>
        <v/>
      </c>
      <c r="H233" s="59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60" t="str">
        <f t="shared" si="4"/>
        <v/>
      </c>
    </row>
    <row r="234" spans="7:9">
      <c r="G234" s="59" t="str">
        <f>IF(A234="Plan",SUMIF('Control de pagos'!B:B,Descripción!B234,'Control de pagos'!D:D),"")</f>
        <v/>
      </c>
      <c r="H234" s="59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60" t="str">
        <f t="shared" si="4"/>
        <v/>
      </c>
    </row>
    <row r="235" spans="7:9">
      <c r="G235" s="59" t="str">
        <f>IF(A235="Plan",SUMIF('Control de pagos'!B:B,Descripción!B235,'Control de pagos'!D:D),"")</f>
        <v/>
      </c>
      <c r="H235" s="59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60" t="str">
        <f t="shared" si="4"/>
        <v/>
      </c>
    </row>
    <row r="236" spans="7:9">
      <c r="G236" s="59" t="str">
        <f>IF(A236="Plan",SUMIF('Control de pagos'!B:B,Descripción!B236,'Control de pagos'!D:D),"")</f>
        <v/>
      </c>
      <c r="H236" s="59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60" t="str">
        <f t="shared" si="4"/>
        <v/>
      </c>
    </row>
    <row r="237" spans="7:9">
      <c r="G237" s="59" t="str">
        <f>IF(A237="Plan",SUMIF('Control de pagos'!B:B,Descripción!B237,'Control de pagos'!D:D),"")</f>
        <v/>
      </c>
      <c r="H237" s="59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60" t="str">
        <f t="shared" si="4"/>
        <v/>
      </c>
    </row>
    <row r="238" spans="7:9">
      <c r="G238" s="59" t="str">
        <f>IF(A238="Plan",SUMIF('Control de pagos'!B:B,Descripción!B238,'Control de pagos'!D:D),"")</f>
        <v/>
      </c>
      <c r="H238" s="59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60" t="str">
        <f t="shared" si="4"/>
        <v/>
      </c>
    </row>
    <row r="239" spans="7:9">
      <c r="G239" s="59" t="str">
        <f>IF(A239="Plan",SUMIF('Control de pagos'!B:B,Descripción!B239,'Control de pagos'!D:D),"")</f>
        <v/>
      </c>
      <c r="H239" s="59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60" t="str">
        <f t="shared" si="4"/>
        <v/>
      </c>
    </row>
    <row r="240" spans="7:9">
      <c r="G240" s="59" t="str">
        <f>IF(A240="Plan",SUMIF('Control de pagos'!B:B,Descripción!B240,'Control de pagos'!D:D),"")</f>
        <v/>
      </c>
      <c r="H240" s="59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60" t="str">
        <f t="shared" si="4"/>
        <v/>
      </c>
    </row>
    <row r="241" spans="7:9">
      <c r="G241" s="59" t="str">
        <f>IF(A241="Plan",SUMIF('Control de pagos'!B:B,Descripción!B241,'Control de pagos'!D:D),"")</f>
        <v/>
      </c>
      <c r="H241" s="59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60" t="str">
        <f t="shared" si="4"/>
        <v/>
      </c>
    </row>
    <row r="242" spans="7:9">
      <c r="G242" s="59" t="str">
        <f>IF(A242="Plan",SUMIF('Control de pagos'!B:B,Descripción!B242,'Control de pagos'!D:D),"")</f>
        <v/>
      </c>
      <c r="H242" s="59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60" t="str">
        <f t="shared" si="4"/>
        <v/>
      </c>
    </row>
    <row r="243" spans="7:9">
      <c r="G243" s="59" t="str">
        <f>IF(A243="Plan",SUMIF('Control de pagos'!B:B,Descripción!B243,'Control de pagos'!D:D),"")</f>
        <v/>
      </c>
      <c r="H243" s="59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60" t="str">
        <f t="shared" si="4"/>
        <v/>
      </c>
    </row>
    <row r="244" spans="7:9">
      <c r="G244" s="59" t="str">
        <f>IF(A244="Plan",SUMIF('Control de pagos'!B:B,Descripción!B244,'Control de pagos'!D:D),"")</f>
        <v/>
      </c>
      <c r="H244" s="59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60" t="str">
        <f t="shared" si="4"/>
        <v/>
      </c>
    </row>
    <row r="245" spans="7:9">
      <c r="G245" s="59" t="str">
        <f>IF(A245="Plan",SUMIF('Control de pagos'!B:B,Descripción!B245,'Control de pagos'!D:D),"")</f>
        <v/>
      </c>
      <c r="H245" s="59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60" t="str">
        <f t="shared" si="4"/>
        <v/>
      </c>
    </row>
    <row r="246" spans="7:9">
      <c r="G246" s="59" t="str">
        <f>IF(A246="Plan",SUMIF('Control de pagos'!B:B,Descripción!B246,'Control de pagos'!D:D),"")</f>
        <v/>
      </c>
      <c r="H246" s="59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60" t="str">
        <f t="shared" si="4"/>
        <v/>
      </c>
    </row>
    <row r="247" spans="7:9">
      <c r="G247" s="59" t="str">
        <f>IF(A247="Plan",SUMIF('Control de pagos'!B:B,Descripción!B247,'Control de pagos'!D:D),"")</f>
        <v/>
      </c>
      <c r="H247" s="59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60" t="str">
        <f t="shared" si="4"/>
        <v/>
      </c>
    </row>
    <row r="248" spans="7:9">
      <c r="G248" s="59" t="str">
        <f>IF(A248="Plan",SUMIF('Control de pagos'!B:B,Descripción!B248,'Control de pagos'!D:D),"")</f>
        <v/>
      </c>
      <c r="H248" s="59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60" t="str">
        <f t="shared" si="4"/>
        <v/>
      </c>
    </row>
    <row r="249" spans="7:9">
      <c r="G249" s="59" t="str">
        <f>IF(A249="Plan",SUMIF('Control de pagos'!B:B,Descripción!B249,'Control de pagos'!D:D),"")</f>
        <v/>
      </c>
      <c r="H249" s="59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60" t="str">
        <f t="shared" si="4"/>
        <v/>
      </c>
    </row>
    <row r="250" spans="7:9">
      <c r="G250" s="59" t="str">
        <f>IF(A250="Plan",SUMIF('Control de pagos'!B:B,Descripción!B250,'Control de pagos'!D:D),"")</f>
        <v/>
      </c>
      <c r="H250" s="59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60" t="str">
        <f t="shared" si="4"/>
        <v/>
      </c>
    </row>
    <row r="251" spans="7:9">
      <c r="G251" s="59" t="str">
        <f>IF(A251="Plan",SUMIF('Control de pagos'!B:B,Descripción!B251,'Control de pagos'!D:D),"")</f>
        <v/>
      </c>
      <c r="H251" s="59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60" t="str">
        <f t="shared" si="4"/>
        <v/>
      </c>
    </row>
    <row r="252" spans="7:9">
      <c r="G252" s="59" t="str">
        <f>IF(A252="Plan",SUMIF('Control de pagos'!B:B,Descripción!B252,'Control de pagos'!D:D),"")</f>
        <v/>
      </c>
      <c r="H252" s="59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60" t="str">
        <f t="shared" si="4"/>
        <v/>
      </c>
    </row>
    <row r="253" spans="7:9">
      <c r="G253" s="59" t="str">
        <f>IF(A253="Plan",SUMIF('Control de pagos'!B:B,Descripción!B253,'Control de pagos'!D:D),"")</f>
        <v/>
      </c>
      <c r="H253" s="59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60" t="str">
        <f t="shared" si="4"/>
        <v/>
      </c>
    </row>
    <row r="254" spans="7:9">
      <c r="G254" s="59" t="str">
        <f>IF(A254="Plan",SUMIF('Control de pagos'!B:B,Descripción!B254,'Control de pagos'!D:D),"")</f>
        <v/>
      </c>
      <c r="H254" s="59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60" t="str">
        <f t="shared" si="4"/>
        <v/>
      </c>
    </row>
    <row r="255" spans="7:9">
      <c r="G255" s="59" t="str">
        <f>IF(A255="Plan",SUMIF('Control de pagos'!B:B,Descripción!B255,'Control de pagos'!D:D),"")</f>
        <v/>
      </c>
      <c r="H255" s="59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60" t="str">
        <f t="shared" si="4"/>
        <v/>
      </c>
    </row>
    <row r="256" spans="7:9">
      <c r="G256" s="59" t="str">
        <f>IF(A256="Plan",SUMIF('Control de pagos'!B:B,Descripción!B256,'Control de pagos'!D:D),"")</f>
        <v/>
      </c>
      <c r="H256" s="59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60" t="str">
        <f t="shared" si="4"/>
        <v/>
      </c>
    </row>
    <row r="257" spans="7:9">
      <c r="G257" s="59" t="str">
        <f>IF(A257="Plan",SUMIF('Control de pagos'!B:B,Descripción!B257,'Control de pagos'!D:D),"")</f>
        <v/>
      </c>
      <c r="H257" s="59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60" t="str">
        <f t="shared" si="4"/>
        <v/>
      </c>
    </row>
    <row r="258" spans="7:9">
      <c r="G258" s="59" t="str">
        <f>IF(A258="Plan",SUMIF('Control de pagos'!B:B,Descripción!B258,'Control de pagos'!D:D),"")</f>
        <v/>
      </c>
      <c r="H258" s="59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60" t="str">
        <f t="shared" si="4"/>
        <v/>
      </c>
    </row>
    <row r="259" spans="7:9">
      <c r="G259" s="59" t="str">
        <f>IF(A259="Plan",SUMIF('Control de pagos'!B:B,Descripción!B259,'Control de pagos'!D:D),"")</f>
        <v/>
      </c>
      <c r="H259" s="59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60" t="str">
        <f t="shared" si="4"/>
        <v/>
      </c>
    </row>
    <row r="260" spans="7:9">
      <c r="G260" s="59" t="str">
        <f>IF(A260="Plan",SUMIF('Control de pagos'!B:B,Descripción!B260,'Control de pagos'!D:D),"")</f>
        <v/>
      </c>
      <c r="H260" s="59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60" t="str">
        <f t="shared" si="4"/>
        <v/>
      </c>
    </row>
    <row r="261" spans="7:9">
      <c r="G261" s="59" t="str">
        <f>IF(A261="Plan",SUMIF('Control de pagos'!B:B,Descripción!B261,'Control de pagos'!D:D),"")</f>
        <v/>
      </c>
      <c r="H261" s="59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60" t="str">
        <f t="shared" si="4"/>
        <v/>
      </c>
    </row>
    <row r="262" spans="7:9">
      <c r="G262" s="59" t="str">
        <f>IF(A262="Plan",SUMIF('Control de pagos'!B:B,Descripción!B262,'Control de pagos'!D:D),"")</f>
        <v/>
      </c>
      <c r="H262" s="59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60" t="str">
        <f t="shared" si="4"/>
        <v/>
      </c>
    </row>
    <row r="263" spans="7:9">
      <c r="G263" s="59" t="str">
        <f>IF(A263="Plan",SUMIF('Control de pagos'!B:B,Descripción!B263,'Control de pagos'!D:D),"")</f>
        <v/>
      </c>
      <c r="H263" s="59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60" t="str">
        <f t="shared" si="4"/>
        <v/>
      </c>
    </row>
    <row r="264" spans="7:9">
      <c r="G264" s="59" t="str">
        <f>IF(A264="Plan",SUMIF('Control de pagos'!B:B,Descripción!B264,'Control de pagos'!D:D),"")</f>
        <v/>
      </c>
      <c r="H264" s="59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60" t="str">
        <f t="shared" si="4"/>
        <v/>
      </c>
    </row>
    <row r="265" spans="7:9">
      <c r="G265" s="59" t="str">
        <f>IF(A265="Plan",SUMIF('Control de pagos'!B:B,Descripción!B265,'Control de pagos'!D:D),"")</f>
        <v/>
      </c>
      <c r="H265" s="59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60" t="str">
        <f t="shared" si="4"/>
        <v/>
      </c>
    </row>
    <row r="266" spans="7:9">
      <c r="G266" s="59" t="str">
        <f>IF(A266="Plan",SUMIF('Control de pagos'!B:B,Descripción!B266,'Control de pagos'!D:D),"")</f>
        <v/>
      </c>
      <c r="H266" s="59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60" t="str">
        <f t="shared" si="4"/>
        <v/>
      </c>
    </row>
    <row r="267" spans="7:9">
      <c r="G267" s="59" t="str">
        <f>IF(A267="Plan",SUMIF('Control de pagos'!B:B,Descripción!B267,'Control de pagos'!D:D),"")</f>
        <v/>
      </c>
      <c r="H267" s="59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60" t="str">
        <f t="shared" si="4"/>
        <v/>
      </c>
    </row>
    <row r="268" spans="7:9">
      <c r="G268" s="59" t="str">
        <f>IF(A268="Plan",SUMIF('Control de pagos'!B:B,Descripción!B268,'Control de pagos'!D:D),"")</f>
        <v/>
      </c>
      <c r="H268" s="59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60" t="str">
        <f t="shared" si="4"/>
        <v/>
      </c>
    </row>
    <row r="269" spans="7:9">
      <c r="G269" s="59" t="str">
        <f>IF(A269="Plan",SUMIF('Control de pagos'!B:B,Descripción!B269,'Control de pagos'!D:D),"")</f>
        <v/>
      </c>
      <c r="H269" s="59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60" t="str">
        <f t="shared" si="4"/>
        <v/>
      </c>
    </row>
    <row r="270" spans="7:9">
      <c r="G270" s="59" t="str">
        <f>IF(A270="Plan",SUMIF('Control de pagos'!B:B,Descripción!B270,'Control de pagos'!D:D),"")</f>
        <v/>
      </c>
      <c r="H270" s="59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60" t="str">
        <f t="shared" si="4"/>
        <v/>
      </c>
    </row>
    <row r="271" spans="7:9">
      <c r="G271" s="59" t="str">
        <f>IF(A271="Plan",SUMIF('Control de pagos'!B:B,Descripción!B271,'Control de pagos'!D:D),"")</f>
        <v/>
      </c>
      <c r="H271" s="59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60" t="str">
        <f t="shared" si="4"/>
        <v/>
      </c>
    </row>
    <row r="272" spans="7:9">
      <c r="G272" s="59" t="str">
        <f>IF(A272="Plan",SUMIF('Control de pagos'!B:B,Descripción!B272,'Control de pagos'!D:D),"")</f>
        <v/>
      </c>
      <c r="H272" s="59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60" t="str">
        <f t="shared" si="4"/>
        <v/>
      </c>
    </row>
    <row r="273" spans="7:9">
      <c r="G273" s="59" t="str">
        <f>IF(A273="Plan",SUMIF('Control de pagos'!B:B,Descripción!B273,'Control de pagos'!D:D),"")</f>
        <v/>
      </c>
      <c r="H273" s="59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60" t="str">
        <f t="shared" si="4"/>
        <v/>
      </c>
    </row>
    <row r="274" spans="7:9">
      <c r="G274" s="59" t="str">
        <f>IF(A274="Plan",SUMIF('Control de pagos'!B:B,Descripción!B274,'Control de pagos'!D:D),"")</f>
        <v/>
      </c>
      <c r="H274" s="59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60" t="str">
        <f t="shared" si="4"/>
        <v/>
      </c>
    </row>
    <row r="275" spans="7:9">
      <c r="G275" s="59" t="str">
        <f>IF(A275="Plan",SUMIF('Control de pagos'!B:B,Descripción!B275,'Control de pagos'!D:D),"")</f>
        <v/>
      </c>
      <c r="H275" s="59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60" t="str">
        <f t="shared" si="4"/>
        <v/>
      </c>
    </row>
    <row r="276" spans="7:9">
      <c r="G276" s="59" t="str">
        <f>IF(A276="Plan",SUMIF('Control de pagos'!B:B,Descripción!B276,'Control de pagos'!D:D),"")</f>
        <v/>
      </c>
      <c r="H276" s="59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60" t="str">
        <f t="shared" ref="I276:I339" si="5">IF(G276="","",G276-H276)</f>
        <v/>
      </c>
    </row>
    <row r="277" spans="7:9">
      <c r="G277" s="59" t="str">
        <f>IF(A277="Plan",SUMIF('Control de pagos'!B:B,Descripción!B277,'Control de pagos'!D:D),"")</f>
        <v/>
      </c>
      <c r="H277" s="59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60" t="str">
        <f t="shared" si="5"/>
        <v/>
      </c>
    </row>
    <row r="278" spans="7:9">
      <c r="G278" s="59" t="str">
        <f>IF(A278="Plan",SUMIF('Control de pagos'!B:B,Descripción!B278,'Control de pagos'!D:D),"")</f>
        <v/>
      </c>
      <c r="H278" s="59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60" t="str">
        <f t="shared" si="5"/>
        <v/>
      </c>
    </row>
    <row r="279" spans="7:9">
      <c r="G279" s="59" t="str">
        <f>IF(A279="Plan",SUMIF('Control de pagos'!B:B,Descripción!B279,'Control de pagos'!D:D),"")</f>
        <v/>
      </c>
      <c r="H279" s="59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60" t="str">
        <f t="shared" si="5"/>
        <v/>
      </c>
    </row>
    <row r="280" spans="7:9">
      <c r="G280" s="59" t="str">
        <f>IF(A280="Plan",SUMIF('Control de pagos'!B:B,Descripción!B280,'Control de pagos'!D:D),"")</f>
        <v/>
      </c>
      <c r="H280" s="59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60" t="str">
        <f t="shared" si="5"/>
        <v/>
      </c>
    </row>
    <row r="281" spans="7:9">
      <c r="G281" s="59" t="str">
        <f>IF(A281="Plan",SUMIF('Control de pagos'!B:B,Descripción!B281,'Control de pagos'!D:D),"")</f>
        <v/>
      </c>
      <c r="H281" s="59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60" t="str">
        <f t="shared" si="5"/>
        <v/>
      </c>
    </row>
    <row r="282" spans="7:9">
      <c r="G282" s="59" t="str">
        <f>IF(A282="Plan",SUMIF('Control de pagos'!B:B,Descripción!B282,'Control de pagos'!D:D),"")</f>
        <v/>
      </c>
      <c r="H282" s="59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60" t="str">
        <f t="shared" si="5"/>
        <v/>
      </c>
    </row>
    <row r="283" spans="7:9">
      <c r="G283" s="59" t="str">
        <f>IF(A283="Plan",SUMIF('Control de pagos'!B:B,Descripción!B283,'Control de pagos'!D:D),"")</f>
        <v/>
      </c>
      <c r="H283" s="59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60" t="str">
        <f t="shared" si="5"/>
        <v/>
      </c>
    </row>
    <row r="284" spans="7:9">
      <c r="G284" s="59" t="str">
        <f>IF(A284="Plan",SUMIF('Control de pagos'!B:B,Descripción!B284,'Control de pagos'!D:D),"")</f>
        <v/>
      </c>
      <c r="H284" s="59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60" t="str">
        <f t="shared" si="5"/>
        <v/>
      </c>
    </row>
    <row r="285" spans="7:9">
      <c r="G285" s="59" t="str">
        <f>IF(A285="Plan",SUMIF('Control de pagos'!B:B,Descripción!B285,'Control de pagos'!D:D),"")</f>
        <v/>
      </c>
      <c r="H285" s="59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60" t="str">
        <f t="shared" si="5"/>
        <v/>
      </c>
    </row>
    <row r="286" spans="7:9">
      <c r="G286" s="59" t="str">
        <f>IF(A286="Plan",SUMIF('Control de pagos'!B:B,Descripción!B286,'Control de pagos'!D:D),"")</f>
        <v/>
      </c>
      <c r="H286" s="59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60" t="str">
        <f t="shared" si="5"/>
        <v/>
      </c>
    </row>
    <row r="287" spans="7:9">
      <c r="G287" s="59" t="str">
        <f>IF(A287="Plan",SUMIF('Control de pagos'!B:B,Descripción!B287,'Control de pagos'!D:D),"")</f>
        <v/>
      </c>
      <c r="H287" s="59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60" t="str">
        <f t="shared" si="5"/>
        <v/>
      </c>
    </row>
    <row r="288" spans="7:9">
      <c r="G288" s="59" t="str">
        <f>IF(A288="Plan",SUMIF('Control de pagos'!B:B,Descripción!B288,'Control de pagos'!D:D),"")</f>
        <v/>
      </c>
      <c r="H288" s="59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60" t="str">
        <f t="shared" si="5"/>
        <v/>
      </c>
    </row>
    <row r="289" spans="7:9">
      <c r="G289" s="59" t="str">
        <f>IF(A289="Plan",SUMIF('Control de pagos'!B:B,Descripción!B289,'Control de pagos'!D:D),"")</f>
        <v/>
      </c>
      <c r="H289" s="59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60" t="str">
        <f t="shared" si="5"/>
        <v/>
      </c>
    </row>
    <row r="290" spans="7:9">
      <c r="G290" s="59" t="str">
        <f>IF(A290="Plan",SUMIF('Control de pagos'!B:B,Descripción!B290,'Control de pagos'!D:D),"")</f>
        <v/>
      </c>
      <c r="H290" s="59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60" t="str">
        <f t="shared" si="5"/>
        <v/>
      </c>
    </row>
    <row r="291" spans="7:9">
      <c r="G291" s="59" t="str">
        <f>IF(A291="Plan",SUMIF('Control de pagos'!B:B,Descripción!B291,'Control de pagos'!D:D),"")</f>
        <v/>
      </c>
      <c r="H291" s="59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60" t="str">
        <f t="shared" si="5"/>
        <v/>
      </c>
    </row>
    <row r="292" spans="7:9">
      <c r="G292" s="59" t="str">
        <f>IF(A292="Plan",SUMIF('Control de pagos'!B:B,Descripción!B292,'Control de pagos'!D:D),"")</f>
        <v/>
      </c>
      <c r="H292" s="59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60" t="str">
        <f t="shared" si="5"/>
        <v/>
      </c>
    </row>
    <row r="293" spans="7:9">
      <c r="G293" s="59" t="str">
        <f>IF(A293="Plan",SUMIF('Control de pagos'!B:B,Descripción!B293,'Control de pagos'!D:D),"")</f>
        <v/>
      </c>
      <c r="H293" s="59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60" t="str">
        <f t="shared" si="5"/>
        <v/>
      </c>
    </row>
    <row r="294" spans="7:9">
      <c r="G294" s="59" t="str">
        <f>IF(A294="Plan",SUMIF('Control de pagos'!B:B,Descripción!B294,'Control de pagos'!D:D),"")</f>
        <v/>
      </c>
      <c r="H294" s="59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60" t="str">
        <f t="shared" si="5"/>
        <v/>
      </c>
    </row>
    <row r="295" spans="7:9">
      <c r="G295" s="59" t="str">
        <f>IF(A295="Plan",SUMIF('Control de pagos'!B:B,Descripción!B295,'Control de pagos'!D:D),"")</f>
        <v/>
      </c>
      <c r="H295" s="59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60" t="str">
        <f t="shared" si="5"/>
        <v/>
      </c>
    </row>
    <row r="296" spans="7:9">
      <c r="G296" s="59" t="str">
        <f>IF(A296="Plan",SUMIF('Control de pagos'!B:B,Descripción!B296,'Control de pagos'!D:D),"")</f>
        <v/>
      </c>
      <c r="H296" s="59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60" t="str">
        <f t="shared" si="5"/>
        <v/>
      </c>
    </row>
    <row r="297" spans="7:9">
      <c r="G297" s="59" t="str">
        <f>IF(A297="Plan",SUMIF('Control de pagos'!B:B,Descripción!B297,'Control de pagos'!D:D),"")</f>
        <v/>
      </c>
      <c r="H297" s="59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60" t="str">
        <f t="shared" si="5"/>
        <v/>
      </c>
    </row>
    <row r="298" spans="7:9">
      <c r="G298" s="59" t="str">
        <f>IF(A298="Plan",SUMIF('Control de pagos'!B:B,Descripción!B298,'Control de pagos'!D:D),"")</f>
        <v/>
      </c>
      <c r="H298" s="59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60" t="str">
        <f t="shared" si="5"/>
        <v/>
      </c>
    </row>
    <row r="299" spans="7:9">
      <c r="G299" s="59" t="str">
        <f>IF(A299="Plan",SUMIF('Control de pagos'!B:B,Descripción!B299,'Control de pagos'!D:D),"")</f>
        <v/>
      </c>
      <c r="H299" s="59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60" t="str">
        <f t="shared" si="5"/>
        <v/>
      </c>
    </row>
    <row r="300" spans="7:9">
      <c r="G300" s="59" t="str">
        <f>IF(A300="Plan",SUMIF('Control de pagos'!B:B,Descripción!B300,'Control de pagos'!D:D),"")</f>
        <v/>
      </c>
      <c r="H300" s="59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60" t="str">
        <f t="shared" si="5"/>
        <v/>
      </c>
    </row>
    <row r="301" spans="7:9">
      <c r="G301" s="59" t="str">
        <f>IF(A301="Plan",SUMIF('Control de pagos'!B:B,Descripción!B301,'Control de pagos'!D:D),"")</f>
        <v/>
      </c>
      <c r="H301" s="59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60" t="str">
        <f t="shared" si="5"/>
        <v/>
      </c>
    </row>
    <row r="302" spans="7:9">
      <c r="G302" s="59" t="str">
        <f>IF(A302="Plan",SUMIF('Control de pagos'!B:B,Descripción!B302,'Control de pagos'!D:D),"")</f>
        <v/>
      </c>
      <c r="H302" s="59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60" t="str">
        <f t="shared" si="5"/>
        <v/>
      </c>
    </row>
    <row r="303" spans="7:9">
      <c r="G303" s="59" t="str">
        <f>IF(A303="Plan",SUMIF('Control de pagos'!B:B,Descripción!B303,'Control de pagos'!D:D),"")</f>
        <v/>
      </c>
      <c r="H303" s="59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60" t="str">
        <f t="shared" si="5"/>
        <v/>
      </c>
    </row>
    <row r="304" spans="7:9">
      <c r="G304" s="59" t="str">
        <f>IF(A304="Plan",SUMIF('Control de pagos'!B:B,Descripción!B304,'Control de pagos'!D:D),"")</f>
        <v/>
      </c>
      <c r="H304" s="59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60" t="str">
        <f t="shared" si="5"/>
        <v/>
      </c>
    </row>
    <row r="305" spans="7:9">
      <c r="G305" s="59" t="str">
        <f>IF(A305="Plan",SUMIF('Control de pagos'!B:B,Descripción!B305,'Control de pagos'!D:D),"")</f>
        <v/>
      </c>
      <c r="H305" s="59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60" t="str">
        <f t="shared" si="5"/>
        <v/>
      </c>
    </row>
    <row r="306" spans="7:9">
      <c r="G306" s="59" t="str">
        <f>IF(A306="Plan",SUMIF('Control de pagos'!B:B,Descripción!B306,'Control de pagos'!D:D),"")</f>
        <v/>
      </c>
      <c r="H306" s="59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60" t="str">
        <f t="shared" si="5"/>
        <v/>
      </c>
    </row>
    <row r="307" spans="7:9">
      <c r="G307" s="59" t="str">
        <f>IF(A307="Plan",SUMIF('Control de pagos'!B:B,Descripción!B307,'Control de pagos'!D:D),"")</f>
        <v/>
      </c>
      <c r="H307" s="59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60" t="str">
        <f t="shared" si="5"/>
        <v/>
      </c>
    </row>
    <row r="308" spans="7:9">
      <c r="G308" s="59" t="str">
        <f>IF(A308="Plan",SUMIF('Control de pagos'!B:B,Descripción!B308,'Control de pagos'!D:D),"")</f>
        <v/>
      </c>
      <c r="H308" s="59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60" t="str">
        <f t="shared" si="5"/>
        <v/>
      </c>
    </row>
    <row r="309" spans="7:9">
      <c r="G309" s="59" t="str">
        <f>IF(A309="Plan",SUMIF('Control de pagos'!B:B,Descripción!B309,'Control de pagos'!D:D),"")</f>
        <v/>
      </c>
      <c r="H309" s="59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60" t="str">
        <f t="shared" si="5"/>
        <v/>
      </c>
    </row>
    <row r="310" spans="7:9">
      <c r="G310" s="59" t="str">
        <f>IF(A310="Plan",SUMIF('Control de pagos'!B:B,Descripción!B310,'Control de pagos'!D:D),"")</f>
        <v/>
      </c>
      <c r="H310" s="59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60" t="str">
        <f t="shared" si="5"/>
        <v/>
      </c>
    </row>
    <row r="311" spans="7:9">
      <c r="G311" s="59" t="str">
        <f>IF(A311="Plan",SUMIF('Control de pagos'!B:B,Descripción!B311,'Control de pagos'!D:D),"")</f>
        <v/>
      </c>
      <c r="H311" s="59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60" t="str">
        <f t="shared" si="5"/>
        <v/>
      </c>
    </row>
    <row r="312" spans="7:9">
      <c r="G312" s="59" t="str">
        <f>IF(A312="Plan",SUMIF('Control de pagos'!B:B,Descripción!B312,'Control de pagos'!D:D),"")</f>
        <v/>
      </c>
      <c r="H312" s="59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60" t="str">
        <f t="shared" si="5"/>
        <v/>
      </c>
    </row>
    <row r="313" spans="7:9">
      <c r="G313" s="59" t="str">
        <f>IF(A313="Plan",SUMIF('Control de pagos'!B:B,Descripción!B313,'Control de pagos'!D:D),"")</f>
        <v/>
      </c>
      <c r="H313" s="59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60" t="str">
        <f t="shared" si="5"/>
        <v/>
      </c>
    </row>
    <row r="314" spans="7:9">
      <c r="G314" s="59" t="str">
        <f>IF(A314="Plan",SUMIF('Control de pagos'!B:B,Descripción!B314,'Control de pagos'!D:D),"")</f>
        <v/>
      </c>
      <c r="H314" s="59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60" t="str">
        <f t="shared" si="5"/>
        <v/>
      </c>
    </row>
    <row r="315" spans="7:9">
      <c r="G315" s="59" t="str">
        <f>IF(A315="Plan",SUMIF('Control de pagos'!B:B,Descripción!B315,'Control de pagos'!D:D),"")</f>
        <v/>
      </c>
      <c r="H315" s="59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60" t="str">
        <f t="shared" si="5"/>
        <v/>
      </c>
    </row>
    <row r="316" spans="7:9">
      <c r="G316" s="59" t="str">
        <f>IF(A316="Plan",SUMIF('Control de pagos'!B:B,Descripción!B316,'Control de pagos'!D:D),"")</f>
        <v/>
      </c>
      <c r="H316" s="59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60" t="str">
        <f t="shared" si="5"/>
        <v/>
      </c>
    </row>
    <row r="317" spans="7:9">
      <c r="G317" s="59" t="str">
        <f>IF(A317="Plan",SUMIF('Control de pagos'!B:B,Descripción!B317,'Control de pagos'!D:D),"")</f>
        <v/>
      </c>
      <c r="H317" s="59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60" t="str">
        <f t="shared" si="5"/>
        <v/>
      </c>
    </row>
    <row r="318" spans="7:9">
      <c r="G318" s="59" t="str">
        <f>IF(A318="Plan",SUMIF('Control de pagos'!B:B,Descripción!B318,'Control de pagos'!D:D),"")</f>
        <v/>
      </c>
      <c r="H318" s="59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60" t="str">
        <f t="shared" si="5"/>
        <v/>
      </c>
    </row>
    <row r="319" spans="7:9">
      <c r="G319" s="59" t="str">
        <f>IF(A319="Plan",SUMIF('Control de pagos'!B:B,Descripción!B319,'Control de pagos'!D:D),"")</f>
        <v/>
      </c>
      <c r="H319" s="59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60" t="str">
        <f t="shared" si="5"/>
        <v/>
      </c>
    </row>
    <row r="320" spans="7:9">
      <c r="G320" s="59" t="str">
        <f>IF(A320="Plan",SUMIF('Control de pagos'!B:B,Descripción!B320,'Control de pagos'!D:D),"")</f>
        <v/>
      </c>
      <c r="H320" s="59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60" t="str">
        <f t="shared" si="5"/>
        <v/>
      </c>
    </row>
    <row r="321" spans="7:9">
      <c r="G321" s="59" t="str">
        <f>IF(A321="Plan",SUMIF('Control de pagos'!B:B,Descripción!B321,'Control de pagos'!D:D),"")</f>
        <v/>
      </c>
      <c r="H321" s="59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60" t="str">
        <f t="shared" si="5"/>
        <v/>
      </c>
    </row>
    <row r="322" spans="7:9">
      <c r="G322" s="59" t="str">
        <f>IF(A322="Plan",SUMIF('Control de pagos'!B:B,Descripción!B322,'Control de pagos'!D:D),"")</f>
        <v/>
      </c>
      <c r="H322" s="59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60" t="str">
        <f t="shared" si="5"/>
        <v/>
      </c>
    </row>
    <row r="323" spans="7:9">
      <c r="G323" s="59" t="str">
        <f>IF(A323="Plan",SUMIF('Control de pagos'!B:B,Descripción!B323,'Control de pagos'!D:D),"")</f>
        <v/>
      </c>
      <c r="H323" s="59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60" t="str">
        <f t="shared" si="5"/>
        <v/>
      </c>
    </row>
    <row r="324" spans="7:9">
      <c r="G324" s="59" t="str">
        <f>IF(A324="Plan",SUMIF('Control de pagos'!B:B,Descripción!B324,'Control de pagos'!D:D),"")</f>
        <v/>
      </c>
      <c r="H324" s="59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60" t="str">
        <f t="shared" si="5"/>
        <v/>
      </c>
    </row>
    <row r="325" spans="7:9">
      <c r="G325" s="59" t="str">
        <f>IF(A325="Plan",SUMIF('Control de pagos'!B:B,Descripción!B325,'Control de pagos'!D:D),"")</f>
        <v/>
      </c>
      <c r="H325" s="59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60" t="str">
        <f t="shared" si="5"/>
        <v/>
      </c>
    </row>
    <row r="326" spans="7:9">
      <c r="G326" s="59" t="str">
        <f>IF(A326="Plan",SUMIF('Control de pagos'!B:B,Descripción!B326,'Control de pagos'!D:D),"")</f>
        <v/>
      </c>
      <c r="H326" s="59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60" t="str">
        <f t="shared" si="5"/>
        <v/>
      </c>
    </row>
    <row r="327" spans="7:9">
      <c r="G327" s="59" t="str">
        <f>IF(A327="Plan",SUMIF('Control de pagos'!B:B,Descripción!B327,'Control de pagos'!D:D),"")</f>
        <v/>
      </c>
      <c r="H327" s="59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60" t="str">
        <f t="shared" si="5"/>
        <v/>
      </c>
    </row>
    <row r="328" spans="7:9">
      <c r="G328" s="59" t="str">
        <f>IF(A328="Plan",SUMIF('Control de pagos'!B:B,Descripción!B328,'Control de pagos'!D:D),"")</f>
        <v/>
      </c>
      <c r="H328" s="59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60" t="str">
        <f t="shared" si="5"/>
        <v/>
      </c>
    </row>
    <row r="329" spans="7:9">
      <c r="G329" s="59" t="str">
        <f>IF(A329="Plan",SUMIF('Control de pagos'!B:B,Descripción!B329,'Control de pagos'!D:D),"")</f>
        <v/>
      </c>
      <c r="H329" s="59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60" t="str">
        <f t="shared" si="5"/>
        <v/>
      </c>
    </row>
    <row r="330" spans="7:9">
      <c r="G330" s="59" t="str">
        <f>IF(A330="Plan",SUMIF('Control de pagos'!B:B,Descripción!B330,'Control de pagos'!D:D),"")</f>
        <v/>
      </c>
      <c r="H330" s="59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60" t="str">
        <f t="shared" si="5"/>
        <v/>
      </c>
    </row>
    <row r="331" spans="7:9">
      <c r="G331" s="59" t="str">
        <f>IF(A331="Plan",SUMIF('Control de pagos'!B:B,Descripción!B331,'Control de pagos'!D:D),"")</f>
        <v/>
      </c>
      <c r="H331" s="59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60" t="str">
        <f t="shared" si="5"/>
        <v/>
      </c>
    </row>
    <row r="332" spans="7:9">
      <c r="G332" s="59" t="str">
        <f>IF(A332="Plan",SUMIF('Control de pagos'!B:B,Descripción!B332,'Control de pagos'!D:D),"")</f>
        <v/>
      </c>
      <c r="H332" s="59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60" t="str">
        <f t="shared" si="5"/>
        <v/>
      </c>
    </row>
    <row r="333" spans="7:9">
      <c r="G333" s="59" t="str">
        <f>IF(A333="Plan",SUMIF('Control de pagos'!B:B,Descripción!B333,'Control de pagos'!D:D),"")</f>
        <v/>
      </c>
      <c r="H333" s="59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60" t="str">
        <f t="shared" si="5"/>
        <v/>
      </c>
    </row>
    <row r="334" spans="7:9">
      <c r="G334" s="59" t="str">
        <f>IF(A334="Plan",SUMIF('Control de pagos'!B:B,Descripción!B334,'Control de pagos'!D:D),"")</f>
        <v/>
      </c>
      <c r="H334" s="59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60" t="str">
        <f t="shared" si="5"/>
        <v/>
      </c>
    </row>
    <row r="335" spans="7:9">
      <c r="G335" s="59" t="str">
        <f>IF(A335="Plan",SUMIF('Control de pagos'!B:B,Descripción!B335,'Control de pagos'!D:D),"")</f>
        <v/>
      </c>
      <c r="H335" s="59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60" t="str">
        <f t="shared" si="5"/>
        <v/>
      </c>
    </row>
    <row r="336" spans="7:9">
      <c r="G336" s="59" t="str">
        <f>IF(A336="Plan",SUMIF('Control de pagos'!B:B,Descripción!B336,'Control de pagos'!D:D),"")</f>
        <v/>
      </c>
      <c r="H336" s="59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60" t="str">
        <f t="shared" si="5"/>
        <v/>
      </c>
    </row>
    <row r="337" spans="7:9">
      <c r="G337" s="59" t="str">
        <f>IF(A337="Plan",SUMIF('Control de pagos'!B:B,Descripción!B337,'Control de pagos'!D:D),"")</f>
        <v/>
      </c>
      <c r="H337" s="59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60" t="str">
        <f t="shared" si="5"/>
        <v/>
      </c>
    </row>
    <row r="338" spans="7:9">
      <c r="G338" s="59" t="str">
        <f>IF(A338="Plan",SUMIF('Control de pagos'!B:B,Descripción!B338,'Control de pagos'!D:D),"")</f>
        <v/>
      </c>
      <c r="H338" s="59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60" t="str">
        <f t="shared" si="5"/>
        <v/>
      </c>
    </row>
    <row r="339" spans="7:9">
      <c r="G339" s="59" t="str">
        <f>IF(A339="Plan",SUMIF('Control de pagos'!B:B,Descripción!B339,'Control de pagos'!D:D),"")</f>
        <v/>
      </c>
      <c r="H339" s="59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60" t="str">
        <f t="shared" si="5"/>
        <v/>
      </c>
    </row>
    <row r="340" spans="7:9">
      <c r="G340" s="59" t="str">
        <f>IF(A340="Plan",SUMIF('Control de pagos'!B:B,Descripción!B340,'Control de pagos'!D:D),"")</f>
        <v/>
      </c>
      <c r="H340" s="59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60" t="str">
        <f t="shared" ref="I340:I403" si="6">IF(G340="","",G340-H340)</f>
        <v/>
      </c>
    </row>
    <row r="341" spans="7:9">
      <c r="G341" s="59" t="str">
        <f>IF(A341="Plan",SUMIF('Control de pagos'!B:B,Descripción!B341,'Control de pagos'!D:D),"")</f>
        <v/>
      </c>
      <c r="H341" s="59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60" t="str">
        <f t="shared" si="6"/>
        <v/>
      </c>
    </row>
    <row r="342" spans="7:9">
      <c r="G342" s="59" t="str">
        <f>IF(A342="Plan",SUMIF('Control de pagos'!B:B,Descripción!B342,'Control de pagos'!D:D),"")</f>
        <v/>
      </c>
      <c r="H342" s="59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60" t="str">
        <f t="shared" si="6"/>
        <v/>
      </c>
    </row>
    <row r="343" spans="7:9">
      <c r="G343" s="59" t="str">
        <f>IF(A343="Plan",SUMIF('Control de pagos'!B:B,Descripción!B343,'Control de pagos'!D:D),"")</f>
        <v/>
      </c>
      <c r="H343" s="59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60" t="str">
        <f t="shared" si="6"/>
        <v/>
      </c>
    </row>
    <row r="344" spans="7:9">
      <c r="G344" s="59" t="str">
        <f>IF(A344="Plan",SUMIF('Control de pagos'!B:B,Descripción!B344,'Control de pagos'!D:D),"")</f>
        <v/>
      </c>
      <c r="H344" s="59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60" t="str">
        <f t="shared" si="6"/>
        <v/>
      </c>
    </row>
    <row r="345" spans="7:9">
      <c r="G345" s="59" t="str">
        <f>IF(A345="Plan",SUMIF('Control de pagos'!B:B,Descripción!B345,'Control de pagos'!D:D),"")</f>
        <v/>
      </c>
      <c r="H345" s="59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60" t="str">
        <f t="shared" si="6"/>
        <v/>
      </c>
    </row>
    <row r="346" spans="7:9">
      <c r="G346" s="59" t="str">
        <f>IF(A346="Plan",SUMIF('Control de pagos'!B:B,Descripción!B346,'Control de pagos'!D:D),"")</f>
        <v/>
      </c>
      <c r="H346" s="59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60" t="str">
        <f t="shared" si="6"/>
        <v/>
      </c>
    </row>
    <row r="347" spans="7:9">
      <c r="G347" s="59" t="str">
        <f>IF(A347="Plan",SUMIF('Control de pagos'!B:B,Descripción!B347,'Control de pagos'!D:D),"")</f>
        <v/>
      </c>
      <c r="H347" s="59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60" t="str">
        <f t="shared" si="6"/>
        <v/>
      </c>
    </row>
    <row r="348" spans="7:9">
      <c r="G348" s="59" t="str">
        <f>IF(A348="Plan",SUMIF('Control de pagos'!B:B,Descripción!B348,'Control de pagos'!D:D),"")</f>
        <v/>
      </c>
      <c r="H348" s="59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60" t="str">
        <f t="shared" si="6"/>
        <v/>
      </c>
    </row>
    <row r="349" spans="7:9">
      <c r="G349" s="59" t="str">
        <f>IF(A349="Plan",SUMIF('Control de pagos'!B:B,Descripción!B349,'Control de pagos'!D:D),"")</f>
        <v/>
      </c>
      <c r="H349" s="59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60" t="str">
        <f t="shared" si="6"/>
        <v/>
      </c>
    </row>
    <row r="350" spans="7:9">
      <c r="G350" s="59" t="str">
        <f>IF(A350="Plan",SUMIF('Control de pagos'!B:B,Descripción!B350,'Control de pagos'!D:D),"")</f>
        <v/>
      </c>
      <c r="H350" s="59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60" t="str">
        <f t="shared" si="6"/>
        <v/>
      </c>
    </row>
    <row r="351" spans="7:9">
      <c r="G351" s="59" t="str">
        <f>IF(A351="Plan",SUMIF('Control de pagos'!B:B,Descripción!B351,'Control de pagos'!D:D),"")</f>
        <v/>
      </c>
      <c r="H351" s="59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60" t="str">
        <f t="shared" si="6"/>
        <v/>
      </c>
    </row>
    <row r="352" spans="7:9">
      <c r="G352" s="59" t="str">
        <f>IF(A352="Plan",SUMIF('Control de pagos'!B:B,Descripción!B352,'Control de pagos'!D:D),"")</f>
        <v/>
      </c>
      <c r="H352" s="59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60" t="str">
        <f t="shared" si="6"/>
        <v/>
      </c>
    </row>
    <row r="353" spans="7:9">
      <c r="G353" s="59" t="str">
        <f>IF(A353="Plan",SUMIF('Control de pagos'!B:B,Descripción!B353,'Control de pagos'!D:D),"")</f>
        <v/>
      </c>
      <c r="H353" s="59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60" t="str">
        <f t="shared" si="6"/>
        <v/>
      </c>
    </row>
    <row r="354" spans="7:9">
      <c r="G354" s="59" t="str">
        <f>IF(A354="Plan",SUMIF('Control de pagos'!B:B,Descripción!B354,'Control de pagos'!D:D),"")</f>
        <v/>
      </c>
      <c r="H354" s="59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60" t="str">
        <f t="shared" si="6"/>
        <v/>
      </c>
    </row>
    <row r="355" spans="7:9">
      <c r="G355" s="59" t="str">
        <f>IF(A355="Plan",SUMIF('Control de pagos'!B:B,Descripción!B355,'Control de pagos'!D:D),"")</f>
        <v/>
      </c>
      <c r="H355" s="59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60" t="str">
        <f t="shared" si="6"/>
        <v/>
      </c>
    </row>
    <row r="356" spans="7:9">
      <c r="G356" s="59" t="str">
        <f>IF(A356="Plan",SUMIF('Control de pagos'!B:B,Descripción!B356,'Control de pagos'!D:D),"")</f>
        <v/>
      </c>
      <c r="H356" s="59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60" t="str">
        <f t="shared" si="6"/>
        <v/>
      </c>
    </row>
    <row r="357" spans="7:9">
      <c r="G357" s="59" t="str">
        <f>IF(A357="Plan",SUMIF('Control de pagos'!B:B,Descripción!B357,'Control de pagos'!D:D),"")</f>
        <v/>
      </c>
      <c r="H357" s="59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60" t="str">
        <f t="shared" si="6"/>
        <v/>
      </c>
    </row>
    <row r="358" spans="7:9">
      <c r="G358" s="59" t="str">
        <f>IF(A358="Plan",SUMIF('Control de pagos'!B:B,Descripción!B358,'Control de pagos'!D:D),"")</f>
        <v/>
      </c>
      <c r="H358" s="59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60" t="str">
        <f t="shared" si="6"/>
        <v/>
      </c>
    </row>
    <row r="359" spans="7:9">
      <c r="G359" s="59" t="str">
        <f>IF(A359="Plan",SUMIF('Control de pagos'!B:B,Descripción!B359,'Control de pagos'!D:D),"")</f>
        <v/>
      </c>
      <c r="H359" s="59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60" t="str">
        <f t="shared" si="6"/>
        <v/>
      </c>
    </row>
    <row r="360" spans="7:9">
      <c r="G360" s="59" t="str">
        <f>IF(A360="Plan",SUMIF('Control de pagos'!B:B,Descripción!B360,'Control de pagos'!D:D),"")</f>
        <v/>
      </c>
      <c r="H360" s="59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60" t="str">
        <f t="shared" si="6"/>
        <v/>
      </c>
    </row>
    <row r="361" spans="7:9">
      <c r="G361" s="59" t="str">
        <f>IF(A361="Plan",SUMIF('Control de pagos'!B:B,Descripción!B361,'Control de pagos'!D:D),"")</f>
        <v/>
      </c>
      <c r="H361" s="59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60" t="str">
        <f t="shared" si="6"/>
        <v/>
      </c>
    </row>
    <row r="362" spans="7:9">
      <c r="G362" s="59" t="str">
        <f>IF(A362="Plan",SUMIF('Control de pagos'!B:B,Descripción!B362,'Control de pagos'!D:D),"")</f>
        <v/>
      </c>
      <c r="H362" s="59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60" t="str">
        <f t="shared" si="6"/>
        <v/>
      </c>
    </row>
    <row r="363" spans="7:9">
      <c r="G363" s="59" t="str">
        <f>IF(A363="Plan",SUMIF('Control de pagos'!B:B,Descripción!B363,'Control de pagos'!D:D),"")</f>
        <v/>
      </c>
      <c r="H363" s="59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60" t="str">
        <f t="shared" si="6"/>
        <v/>
      </c>
    </row>
    <row r="364" spans="7:9">
      <c r="G364" s="59" t="str">
        <f>IF(A364="Plan",SUMIF('Control de pagos'!B:B,Descripción!B364,'Control de pagos'!D:D),"")</f>
        <v/>
      </c>
      <c r="H364" s="59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60" t="str">
        <f t="shared" si="6"/>
        <v/>
      </c>
    </row>
    <row r="365" spans="7:9">
      <c r="G365" s="59" t="str">
        <f>IF(A365="Plan",SUMIF('Control de pagos'!B:B,Descripción!B365,'Control de pagos'!D:D),"")</f>
        <v/>
      </c>
      <c r="H365" s="59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60" t="str">
        <f t="shared" si="6"/>
        <v/>
      </c>
    </row>
    <row r="366" spans="7:9">
      <c r="G366" s="59" t="str">
        <f>IF(A366="Plan",SUMIF('Control de pagos'!B:B,Descripción!B366,'Control de pagos'!D:D),"")</f>
        <v/>
      </c>
      <c r="H366" s="59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60" t="str">
        <f t="shared" si="6"/>
        <v/>
      </c>
    </row>
    <row r="367" spans="7:9">
      <c r="G367" s="59" t="str">
        <f>IF(A367="Plan",SUMIF('Control de pagos'!B:B,Descripción!B367,'Control de pagos'!D:D),"")</f>
        <v/>
      </c>
      <c r="H367" s="59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60" t="str">
        <f t="shared" si="6"/>
        <v/>
      </c>
    </row>
    <row r="368" spans="7:9">
      <c r="G368" s="59" t="str">
        <f>IF(A368="Plan",SUMIF('Control de pagos'!B:B,Descripción!B368,'Control de pagos'!D:D),"")</f>
        <v/>
      </c>
      <c r="H368" s="59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60" t="str">
        <f t="shared" si="6"/>
        <v/>
      </c>
    </row>
    <row r="369" spans="7:9">
      <c r="G369" s="59" t="str">
        <f>IF(A369="Plan",SUMIF('Control de pagos'!B:B,Descripción!B369,'Control de pagos'!D:D),"")</f>
        <v/>
      </c>
      <c r="H369" s="59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60" t="str">
        <f t="shared" si="6"/>
        <v/>
      </c>
    </row>
    <row r="370" spans="7:9">
      <c r="G370" s="59" t="str">
        <f>IF(A370="Plan",SUMIF('Control de pagos'!B:B,Descripción!B370,'Control de pagos'!D:D),"")</f>
        <v/>
      </c>
      <c r="H370" s="59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60" t="str">
        <f t="shared" si="6"/>
        <v/>
      </c>
    </row>
    <row r="371" spans="7:9">
      <c r="G371" s="59" t="str">
        <f>IF(A371="Plan",SUMIF('Control de pagos'!B:B,Descripción!B371,'Control de pagos'!D:D),"")</f>
        <v/>
      </c>
      <c r="H371" s="59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60" t="str">
        <f t="shared" si="6"/>
        <v/>
      </c>
    </row>
    <row r="372" spans="7:9">
      <c r="G372" s="59" t="str">
        <f>IF(A372="Plan",SUMIF('Control de pagos'!B:B,Descripción!B372,'Control de pagos'!D:D),"")</f>
        <v/>
      </c>
      <c r="H372" s="59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60" t="str">
        <f t="shared" si="6"/>
        <v/>
      </c>
    </row>
    <row r="373" spans="7:9">
      <c r="G373" s="59" t="str">
        <f>IF(A373="Plan",SUMIF('Control de pagos'!B:B,Descripción!B373,'Control de pagos'!D:D),"")</f>
        <v/>
      </c>
      <c r="H373" s="59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60" t="str">
        <f t="shared" si="6"/>
        <v/>
      </c>
    </row>
    <row r="374" spans="7:9">
      <c r="G374" s="59" t="str">
        <f>IF(A374="Plan",SUMIF('Control de pagos'!B:B,Descripción!B374,'Control de pagos'!D:D),"")</f>
        <v/>
      </c>
      <c r="H374" s="59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60" t="str">
        <f t="shared" si="6"/>
        <v/>
      </c>
    </row>
    <row r="375" spans="7:9">
      <c r="G375" s="59" t="str">
        <f>IF(A375="Plan",SUMIF('Control de pagos'!B:B,Descripción!B375,'Control de pagos'!D:D),"")</f>
        <v/>
      </c>
      <c r="H375" s="59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60" t="str">
        <f t="shared" si="6"/>
        <v/>
      </c>
    </row>
    <row r="376" spans="7:9">
      <c r="G376" s="59" t="str">
        <f>IF(A376="Plan",SUMIF('Control de pagos'!B:B,Descripción!B376,'Control de pagos'!D:D),"")</f>
        <v/>
      </c>
      <c r="H376" s="59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60" t="str">
        <f t="shared" si="6"/>
        <v/>
      </c>
    </row>
    <row r="377" spans="7:9">
      <c r="G377" s="59" t="str">
        <f>IF(A377="Plan",SUMIF('Control de pagos'!B:B,Descripción!B377,'Control de pagos'!D:D),"")</f>
        <v/>
      </c>
      <c r="H377" s="59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60" t="str">
        <f t="shared" si="6"/>
        <v/>
      </c>
    </row>
    <row r="378" spans="7:9">
      <c r="G378" s="59" t="str">
        <f>IF(A378="Plan",SUMIF('Control de pagos'!B:B,Descripción!B378,'Control de pagos'!D:D),"")</f>
        <v/>
      </c>
      <c r="H378" s="59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60" t="str">
        <f t="shared" si="6"/>
        <v/>
      </c>
    </row>
    <row r="379" spans="7:9">
      <c r="G379" s="59" t="str">
        <f>IF(A379="Plan",SUMIF('Control de pagos'!B:B,Descripción!B379,'Control de pagos'!D:D),"")</f>
        <v/>
      </c>
      <c r="H379" s="59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60" t="str">
        <f t="shared" si="6"/>
        <v/>
      </c>
    </row>
    <row r="380" spans="7:9">
      <c r="G380" s="59" t="str">
        <f>IF(A380="Plan",SUMIF('Control de pagos'!B:B,Descripción!B380,'Control de pagos'!D:D),"")</f>
        <v/>
      </c>
      <c r="H380" s="59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60" t="str">
        <f t="shared" si="6"/>
        <v/>
      </c>
    </row>
    <row r="381" spans="7:9">
      <c r="G381" s="59" t="str">
        <f>IF(A381="Plan",SUMIF('Control de pagos'!B:B,Descripción!B381,'Control de pagos'!D:D),"")</f>
        <v/>
      </c>
      <c r="H381" s="59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60" t="str">
        <f t="shared" si="6"/>
        <v/>
      </c>
    </row>
    <row r="382" spans="7:9">
      <c r="G382" s="59" t="str">
        <f>IF(A382="Plan",SUMIF('Control de pagos'!B:B,Descripción!B382,'Control de pagos'!D:D),"")</f>
        <v/>
      </c>
      <c r="H382" s="59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60" t="str">
        <f t="shared" si="6"/>
        <v/>
      </c>
    </row>
    <row r="383" spans="7:9">
      <c r="G383" s="59" t="str">
        <f>IF(A383="Plan",SUMIF('Control de pagos'!B:B,Descripción!B383,'Control de pagos'!D:D),"")</f>
        <v/>
      </c>
      <c r="H383" s="59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60" t="str">
        <f t="shared" si="6"/>
        <v/>
      </c>
    </row>
    <row r="384" spans="7:9">
      <c r="G384" s="59" t="str">
        <f>IF(A384="Plan",SUMIF('Control de pagos'!B:B,Descripción!B384,'Control de pagos'!D:D),"")</f>
        <v/>
      </c>
      <c r="H384" s="59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60" t="str">
        <f t="shared" si="6"/>
        <v/>
      </c>
    </row>
    <row r="385" spans="7:9">
      <c r="G385" s="59" t="str">
        <f>IF(A385="Plan",SUMIF('Control de pagos'!B:B,Descripción!B385,'Control de pagos'!D:D),"")</f>
        <v/>
      </c>
      <c r="H385" s="59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60" t="str">
        <f t="shared" si="6"/>
        <v/>
      </c>
    </row>
    <row r="386" spans="7:9">
      <c r="G386" s="59" t="str">
        <f>IF(A386="Plan",SUMIF('Control de pagos'!B:B,Descripción!B386,'Control de pagos'!D:D),"")</f>
        <v/>
      </c>
      <c r="H386" s="59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60" t="str">
        <f t="shared" si="6"/>
        <v/>
      </c>
    </row>
    <row r="387" spans="7:9">
      <c r="G387" s="59" t="str">
        <f>IF(A387="Plan",SUMIF('Control de pagos'!B:B,Descripción!B387,'Control de pagos'!D:D),"")</f>
        <v/>
      </c>
      <c r="H387" s="59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60" t="str">
        <f t="shared" si="6"/>
        <v/>
      </c>
    </row>
    <row r="388" spans="7:9">
      <c r="G388" s="59" t="str">
        <f>IF(A388="Plan",SUMIF('Control de pagos'!B:B,Descripción!B388,'Control de pagos'!D:D),"")</f>
        <v/>
      </c>
      <c r="H388" s="59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60" t="str">
        <f t="shared" si="6"/>
        <v/>
      </c>
    </row>
    <row r="389" spans="7:9">
      <c r="G389" s="59" t="str">
        <f>IF(A389="Plan",SUMIF('Control de pagos'!B:B,Descripción!B389,'Control de pagos'!D:D),"")</f>
        <v/>
      </c>
      <c r="H389" s="59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60" t="str">
        <f t="shared" si="6"/>
        <v/>
      </c>
    </row>
    <row r="390" spans="7:9">
      <c r="G390" s="59" t="str">
        <f>IF(A390="Plan",SUMIF('Control de pagos'!B:B,Descripción!B390,'Control de pagos'!D:D),"")</f>
        <v/>
      </c>
      <c r="H390" s="59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60" t="str">
        <f t="shared" si="6"/>
        <v/>
      </c>
    </row>
    <row r="391" spans="7:9">
      <c r="G391" s="59" t="str">
        <f>IF(A391="Plan",SUMIF('Control de pagos'!B:B,Descripción!B391,'Control de pagos'!D:D),"")</f>
        <v/>
      </c>
      <c r="H391" s="59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60" t="str">
        <f t="shared" si="6"/>
        <v/>
      </c>
    </row>
    <row r="392" spans="7:9">
      <c r="G392" s="59" t="str">
        <f>IF(A392="Plan",SUMIF('Control de pagos'!B:B,Descripción!B392,'Control de pagos'!D:D),"")</f>
        <v/>
      </c>
      <c r="H392" s="59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60" t="str">
        <f t="shared" si="6"/>
        <v/>
      </c>
    </row>
    <row r="393" spans="7:9">
      <c r="G393" s="59" t="str">
        <f>IF(A393="Plan",SUMIF('Control de pagos'!B:B,Descripción!B393,'Control de pagos'!D:D),"")</f>
        <v/>
      </c>
      <c r="H393" s="59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60" t="str">
        <f t="shared" si="6"/>
        <v/>
      </c>
    </row>
    <row r="394" spans="7:9">
      <c r="G394" s="59" t="str">
        <f>IF(A394="Plan",SUMIF('Control de pagos'!B:B,Descripción!B394,'Control de pagos'!D:D),"")</f>
        <v/>
      </c>
      <c r="H394" s="59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60" t="str">
        <f t="shared" si="6"/>
        <v/>
      </c>
    </row>
    <row r="395" spans="7:9">
      <c r="G395" s="59" t="str">
        <f>IF(A395="Plan",SUMIF('Control de pagos'!B:B,Descripción!B395,'Control de pagos'!D:D),"")</f>
        <v/>
      </c>
      <c r="H395" s="59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60" t="str">
        <f t="shared" si="6"/>
        <v/>
      </c>
    </row>
    <row r="396" spans="7:9">
      <c r="G396" s="59" t="str">
        <f>IF(A396="Plan",SUMIF('Control de pagos'!B:B,Descripción!B396,'Control de pagos'!D:D),"")</f>
        <v/>
      </c>
      <c r="H396" s="59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60" t="str">
        <f t="shared" si="6"/>
        <v/>
      </c>
    </row>
    <row r="397" spans="7:9">
      <c r="G397" s="59" t="str">
        <f>IF(A397="Plan",SUMIF('Control de pagos'!B:B,Descripción!B397,'Control de pagos'!D:D),"")</f>
        <v/>
      </c>
      <c r="H397" s="59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60" t="str">
        <f t="shared" si="6"/>
        <v/>
      </c>
    </row>
    <row r="398" spans="7:9">
      <c r="G398" s="59" t="str">
        <f>IF(A398="Plan",SUMIF('Control de pagos'!B:B,Descripción!B398,'Control de pagos'!D:D),"")</f>
        <v/>
      </c>
      <c r="H398" s="59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60" t="str">
        <f t="shared" si="6"/>
        <v/>
      </c>
    </row>
    <row r="399" spans="7:9">
      <c r="G399" s="59" t="str">
        <f>IF(A399="Plan",SUMIF('Control de pagos'!B:B,Descripción!B399,'Control de pagos'!D:D),"")</f>
        <v/>
      </c>
      <c r="H399" s="59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60" t="str">
        <f t="shared" si="6"/>
        <v/>
      </c>
    </row>
    <row r="400" spans="7:9">
      <c r="G400" s="59" t="str">
        <f>IF(A400="Plan",SUMIF('Control de pagos'!B:B,Descripción!B400,'Control de pagos'!D:D),"")</f>
        <v/>
      </c>
      <c r="H400" s="59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60" t="str">
        <f t="shared" si="6"/>
        <v/>
      </c>
    </row>
    <row r="401" spans="7:9">
      <c r="G401" s="59" t="str">
        <f>IF(A401="Plan",SUMIF('Control de pagos'!B:B,Descripción!B401,'Control de pagos'!D:D),"")</f>
        <v/>
      </c>
      <c r="H401" s="59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60" t="str">
        <f t="shared" si="6"/>
        <v/>
      </c>
    </row>
    <row r="402" spans="7:9">
      <c r="G402" s="59" t="str">
        <f>IF(A402="Plan",SUMIF('Control de pagos'!B:B,Descripción!B402,'Control de pagos'!D:D),"")</f>
        <v/>
      </c>
      <c r="H402" s="59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60" t="str">
        <f t="shared" si="6"/>
        <v/>
      </c>
    </row>
    <row r="403" spans="7:9">
      <c r="G403" s="59" t="str">
        <f>IF(A403="Plan",SUMIF('Control de pagos'!B:B,Descripción!B403,'Control de pagos'!D:D),"")</f>
        <v/>
      </c>
      <c r="H403" s="59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60" t="str">
        <f t="shared" si="6"/>
        <v/>
      </c>
    </row>
    <row r="404" spans="7:9">
      <c r="G404" s="59" t="str">
        <f>IF(A404="Plan",SUMIF('Control de pagos'!B:B,Descripción!B404,'Control de pagos'!D:D),"")</f>
        <v/>
      </c>
      <c r="H404" s="59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60" t="str">
        <f t="shared" ref="I404:I467" si="7">IF(G404="","",G404-H404)</f>
        <v/>
      </c>
    </row>
    <row r="405" spans="7:9">
      <c r="G405" s="59" t="str">
        <f>IF(A405="Plan",SUMIF('Control de pagos'!B:B,Descripción!B405,'Control de pagos'!D:D),"")</f>
        <v/>
      </c>
      <c r="H405" s="59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60" t="str">
        <f t="shared" si="7"/>
        <v/>
      </c>
    </row>
    <row r="406" spans="7:9">
      <c r="G406" s="59" t="str">
        <f>IF(A406="Plan",SUMIF('Control de pagos'!B:B,Descripción!B406,'Control de pagos'!D:D),"")</f>
        <v/>
      </c>
      <c r="H406" s="59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60" t="str">
        <f t="shared" si="7"/>
        <v/>
      </c>
    </row>
    <row r="407" spans="7:9">
      <c r="G407" s="59" t="str">
        <f>IF(A407="Plan",SUMIF('Control de pagos'!B:B,Descripción!B407,'Control de pagos'!D:D),"")</f>
        <v/>
      </c>
      <c r="H407" s="59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60" t="str">
        <f t="shared" si="7"/>
        <v/>
      </c>
    </row>
    <row r="408" spans="7:9">
      <c r="G408" s="59" t="str">
        <f>IF(A408="Plan",SUMIF('Control de pagos'!B:B,Descripción!B408,'Control de pagos'!D:D),"")</f>
        <v/>
      </c>
      <c r="H408" s="59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60" t="str">
        <f t="shared" si="7"/>
        <v/>
      </c>
    </row>
    <row r="409" spans="7:9">
      <c r="G409" s="59" t="str">
        <f>IF(A409="Plan",SUMIF('Control de pagos'!B:B,Descripción!B409,'Control de pagos'!D:D),"")</f>
        <v/>
      </c>
      <c r="H409" s="59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60" t="str">
        <f t="shared" si="7"/>
        <v/>
      </c>
    </row>
    <row r="410" spans="7:9">
      <c r="G410" s="59" t="str">
        <f>IF(A410="Plan",SUMIF('Control de pagos'!B:B,Descripción!B410,'Control de pagos'!D:D),"")</f>
        <v/>
      </c>
      <c r="H410" s="59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60" t="str">
        <f t="shared" si="7"/>
        <v/>
      </c>
    </row>
    <row r="411" spans="7:9">
      <c r="G411" s="59" t="str">
        <f>IF(A411="Plan",SUMIF('Control de pagos'!B:B,Descripción!B411,'Control de pagos'!D:D),"")</f>
        <v/>
      </c>
      <c r="H411" s="59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60" t="str">
        <f t="shared" si="7"/>
        <v/>
      </c>
    </row>
    <row r="412" spans="7:9">
      <c r="G412" s="59" t="str">
        <f>IF(A412="Plan",SUMIF('Control de pagos'!B:B,Descripción!B412,'Control de pagos'!D:D),"")</f>
        <v/>
      </c>
      <c r="H412" s="59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60" t="str">
        <f t="shared" si="7"/>
        <v/>
      </c>
    </row>
    <row r="413" spans="7:9">
      <c r="G413" s="59" t="str">
        <f>IF(A413="Plan",SUMIF('Control de pagos'!B:B,Descripción!B413,'Control de pagos'!D:D),"")</f>
        <v/>
      </c>
      <c r="H413" s="59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60" t="str">
        <f t="shared" si="7"/>
        <v/>
      </c>
    </row>
    <row r="414" spans="7:9">
      <c r="G414" s="59" t="str">
        <f>IF(A414="Plan",SUMIF('Control de pagos'!B:B,Descripción!B414,'Control de pagos'!D:D),"")</f>
        <v/>
      </c>
      <c r="H414" s="59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60" t="str">
        <f t="shared" si="7"/>
        <v/>
      </c>
    </row>
    <row r="415" spans="7:9">
      <c r="G415" s="59" t="str">
        <f>IF(A415="Plan",SUMIF('Control de pagos'!B:B,Descripción!B415,'Control de pagos'!D:D),"")</f>
        <v/>
      </c>
      <c r="H415" s="59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60" t="str">
        <f t="shared" si="7"/>
        <v/>
      </c>
    </row>
    <row r="416" spans="7:9">
      <c r="G416" s="59" t="str">
        <f>IF(A416="Plan",SUMIF('Control de pagos'!B:B,Descripción!B416,'Control de pagos'!D:D),"")</f>
        <v/>
      </c>
      <c r="H416" s="59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60" t="str">
        <f t="shared" si="7"/>
        <v/>
      </c>
    </row>
    <row r="417" spans="7:9">
      <c r="G417" s="59" t="str">
        <f>IF(A417="Plan",SUMIF('Control de pagos'!B:B,Descripción!B417,'Control de pagos'!D:D),"")</f>
        <v/>
      </c>
      <c r="H417" s="59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60" t="str">
        <f t="shared" si="7"/>
        <v/>
      </c>
    </row>
    <row r="418" spans="7:9">
      <c r="G418" s="59" t="str">
        <f>IF(A418="Plan",SUMIF('Control de pagos'!B:B,Descripción!B418,'Control de pagos'!D:D),"")</f>
        <v/>
      </c>
      <c r="H418" s="59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60" t="str">
        <f t="shared" si="7"/>
        <v/>
      </c>
    </row>
    <row r="419" spans="7:9">
      <c r="G419" s="59" t="str">
        <f>IF(A419="Plan",SUMIF('Control de pagos'!B:B,Descripción!B419,'Control de pagos'!D:D),"")</f>
        <v/>
      </c>
      <c r="H419" s="59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60" t="str">
        <f t="shared" si="7"/>
        <v/>
      </c>
    </row>
    <row r="420" spans="7:9">
      <c r="G420" s="59" t="str">
        <f>IF(A420="Plan",SUMIF('Control de pagos'!B:B,Descripción!B420,'Control de pagos'!D:D),"")</f>
        <v/>
      </c>
      <c r="H420" s="59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60" t="str">
        <f t="shared" si="7"/>
        <v/>
      </c>
    </row>
    <row r="421" spans="7:9">
      <c r="G421" s="59" t="str">
        <f>IF(A421="Plan",SUMIF('Control de pagos'!B:B,Descripción!B421,'Control de pagos'!D:D),"")</f>
        <v/>
      </c>
      <c r="H421" s="59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60" t="str">
        <f t="shared" si="7"/>
        <v/>
      </c>
    </row>
    <row r="422" spans="7:9">
      <c r="G422" s="59" t="str">
        <f>IF(A422="Plan",SUMIF('Control de pagos'!B:B,Descripción!B422,'Control de pagos'!D:D),"")</f>
        <v/>
      </c>
      <c r="H422" s="59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60" t="str">
        <f t="shared" si="7"/>
        <v/>
      </c>
    </row>
    <row r="423" spans="7:9">
      <c r="G423" s="59" t="str">
        <f>IF(A423="Plan",SUMIF('Control de pagos'!B:B,Descripción!B423,'Control de pagos'!D:D),"")</f>
        <v/>
      </c>
      <c r="H423" s="59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60" t="str">
        <f t="shared" si="7"/>
        <v/>
      </c>
    </row>
    <row r="424" spans="7:9">
      <c r="G424" s="59" t="str">
        <f>IF(A424="Plan",SUMIF('Control de pagos'!B:B,Descripción!B424,'Control de pagos'!D:D),"")</f>
        <v/>
      </c>
      <c r="H424" s="59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60" t="str">
        <f t="shared" si="7"/>
        <v/>
      </c>
    </row>
    <row r="425" spans="7:9">
      <c r="G425" s="59" t="str">
        <f>IF(A425="Plan",SUMIF('Control de pagos'!B:B,Descripción!B425,'Control de pagos'!D:D),"")</f>
        <v/>
      </c>
      <c r="H425" s="59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60" t="str">
        <f t="shared" si="7"/>
        <v/>
      </c>
    </row>
    <row r="426" spans="7:9">
      <c r="G426" s="59" t="str">
        <f>IF(A426="Plan",SUMIF('Control de pagos'!B:B,Descripción!B426,'Control de pagos'!D:D),"")</f>
        <v/>
      </c>
      <c r="H426" s="59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60" t="str">
        <f t="shared" si="7"/>
        <v/>
      </c>
    </row>
    <row r="427" spans="7:9">
      <c r="G427" s="59" t="str">
        <f>IF(A427="Plan",SUMIF('Control de pagos'!B:B,Descripción!B427,'Control de pagos'!D:D),"")</f>
        <v/>
      </c>
      <c r="H427" s="59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60" t="str">
        <f t="shared" si="7"/>
        <v/>
      </c>
    </row>
    <row r="428" spans="7:9">
      <c r="G428" s="59" t="str">
        <f>IF(A428="Plan",SUMIF('Control de pagos'!B:B,Descripción!B428,'Control de pagos'!D:D),"")</f>
        <v/>
      </c>
      <c r="H428" s="59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60" t="str">
        <f t="shared" si="7"/>
        <v/>
      </c>
    </row>
    <row r="429" spans="7:9">
      <c r="G429" s="59" t="str">
        <f>IF(A429="Plan",SUMIF('Control de pagos'!B:B,Descripción!B429,'Control de pagos'!D:D),"")</f>
        <v/>
      </c>
      <c r="H429" s="59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60" t="str">
        <f t="shared" si="7"/>
        <v/>
      </c>
    </row>
    <row r="430" spans="7:9">
      <c r="G430" s="59" t="str">
        <f>IF(A430="Plan",SUMIF('Control de pagos'!B:B,Descripción!B430,'Control de pagos'!D:D),"")</f>
        <v/>
      </c>
      <c r="H430" s="59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60" t="str">
        <f t="shared" si="7"/>
        <v/>
      </c>
    </row>
    <row r="431" spans="7:9">
      <c r="G431" s="59" t="str">
        <f>IF(A431="Plan",SUMIF('Control de pagos'!B:B,Descripción!B431,'Control de pagos'!D:D),"")</f>
        <v/>
      </c>
      <c r="H431" s="59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60" t="str">
        <f t="shared" si="7"/>
        <v/>
      </c>
    </row>
    <row r="432" spans="7:9">
      <c r="G432" s="59" t="str">
        <f>IF(A432="Plan",SUMIF('Control de pagos'!B:B,Descripción!B432,'Control de pagos'!D:D),"")</f>
        <v/>
      </c>
      <c r="H432" s="59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60" t="str">
        <f t="shared" si="7"/>
        <v/>
      </c>
    </row>
    <row r="433" spans="7:9">
      <c r="G433" s="59" t="str">
        <f>IF(A433="Plan",SUMIF('Control de pagos'!B:B,Descripción!B433,'Control de pagos'!D:D),"")</f>
        <v/>
      </c>
      <c r="H433" s="59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60" t="str">
        <f t="shared" si="7"/>
        <v/>
      </c>
    </row>
    <row r="434" spans="7:9">
      <c r="G434" s="59" t="str">
        <f>IF(A434="Plan",SUMIF('Control de pagos'!B:B,Descripción!B434,'Control de pagos'!D:D),"")</f>
        <v/>
      </c>
      <c r="H434" s="59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60" t="str">
        <f t="shared" si="7"/>
        <v/>
      </c>
    </row>
    <row r="435" spans="7:9">
      <c r="G435" s="59" t="str">
        <f>IF(A435="Plan",SUMIF('Control de pagos'!B:B,Descripción!B435,'Control de pagos'!D:D),"")</f>
        <v/>
      </c>
      <c r="H435" s="59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60" t="str">
        <f t="shared" si="7"/>
        <v/>
      </c>
    </row>
    <row r="436" spans="7:9">
      <c r="G436" s="59" t="str">
        <f>IF(A436="Plan",SUMIF('Control de pagos'!B:B,Descripción!B436,'Control de pagos'!D:D),"")</f>
        <v/>
      </c>
      <c r="H436" s="59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60" t="str">
        <f t="shared" si="7"/>
        <v/>
      </c>
    </row>
    <row r="437" spans="7:9">
      <c r="G437" s="59" t="str">
        <f>IF(A437="Plan",SUMIF('Control de pagos'!B:B,Descripción!B437,'Control de pagos'!D:D),"")</f>
        <v/>
      </c>
      <c r="H437" s="59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60" t="str">
        <f t="shared" si="7"/>
        <v/>
      </c>
    </row>
    <row r="438" spans="7:9">
      <c r="G438" s="59" t="str">
        <f>IF(A438="Plan",SUMIF('Control de pagos'!B:B,Descripción!B438,'Control de pagos'!D:D),"")</f>
        <v/>
      </c>
      <c r="H438" s="59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60" t="str">
        <f t="shared" si="7"/>
        <v/>
      </c>
    </row>
    <row r="439" spans="7:9">
      <c r="G439" s="59" t="str">
        <f>IF(A439="Plan",SUMIF('Control de pagos'!B:B,Descripción!B439,'Control de pagos'!D:D),"")</f>
        <v/>
      </c>
      <c r="H439" s="59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60" t="str">
        <f t="shared" si="7"/>
        <v/>
      </c>
    </row>
    <row r="440" spans="7:9">
      <c r="G440" s="59" t="str">
        <f>IF(A440="Plan",SUMIF('Control de pagos'!B:B,Descripción!B440,'Control de pagos'!D:D),"")</f>
        <v/>
      </c>
      <c r="H440" s="59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60" t="str">
        <f t="shared" si="7"/>
        <v/>
      </c>
    </row>
    <row r="441" spans="7:9">
      <c r="G441" s="59" t="str">
        <f>IF(A441="Plan",SUMIF('Control de pagos'!B:B,Descripción!B441,'Control de pagos'!D:D),"")</f>
        <v/>
      </c>
      <c r="H441" s="59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60" t="str">
        <f t="shared" si="7"/>
        <v/>
      </c>
    </row>
    <row r="442" spans="7:9">
      <c r="G442" s="59" t="str">
        <f>IF(A442="Plan",SUMIF('Control de pagos'!B:B,Descripción!B442,'Control de pagos'!D:D),"")</f>
        <v/>
      </c>
      <c r="H442" s="59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60" t="str">
        <f t="shared" si="7"/>
        <v/>
      </c>
    </row>
    <row r="443" spans="7:9">
      <c r="G443" s="59" t="str">
        <f>IF(A443="Plan",SUMIF('Control de pagos'!B:B,Descripción!B443,'Control de pagos'!D:D),"")</f>
        <v/>
      </c>
      <c r="H443" s="59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60" t="str">
        <f t="shared" si="7"/>
        <v/>
      </c>
    </row>
    <row r="444" spans="7:9">
      <c r="G444" s="59" t="str">
        <f>IF(A444="Plan",SUMIF('Control de pagos'!B:B,Descripción!B444,'Control de pagos'!D:D),"")</f>
        <v/>
      </c>
      <c r="H444" s="59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60" t="str">
        <f t="shared" si="7"/>
        <v/>
      </c>
    </row>
    <row r="445" spans="7:9">
      <c r="G445" s="59" t="str">
        <f>IF(A445="Plan",SUMIF('Control de pagos'!B:B,Descripción!B445,'Control de pagos'!D:D),"")</f>
        <v/>
      </c>
      <c r="H445" s="59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60" t="str">
        <f t="shared" si="7"/>
        <v/>
      </c>
    </row>
    <row r="446" spans="7:9">
      <c r="G446" s="59" t="str">
        <f>IF(A446="Plan",SUMIF('Control de pagos'!B:B,Descripción!B446,'Control de pagos'!D:D),"")</f>
        <v/>
      </c>
      <c r="H446" s="59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60" t="str">
        <f t="shared" si="7"/>
        <v/>
      </c>
    </row>
    <row r="447" spans="7:9">
      <c r="G447" s="59" t="str">
        <f>IF(A447="Plan",SUMIF('Control de pagos'!B:B,Descripción!B447,'Control de pagos'!D:D),"")</f>
        <v/>
      </c>
      <c r="H447" s="59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60" t="str">
        <f t="shared" si="7"/>
        <v/>
      </c>
    </row>
    <row r="448" spans="7:9">
      <c r="G448" s="59" t="str">
        <f>IF(A448="Plan",SUMIF('Control de pagos'!B:B,Descripción!B448,'Control de pagos'!D:D),"")</f>
        <v/>
      </c>
      <c r="H448" s="59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60" t="str">
        <f t="shared" si="7"/>
        <v/>
      </c>
    </row>
    <row r="449" spans="7:9">
      <c r="G449" s="59" t="str">
        <f>IF(A449="Plan",SUMIF('Control de pagos'!B:B,Descripción!B449,'Control de pagos'!D:D),"")</f>
        <v/>
      </c>
      <c r="H449" s="59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60" t="str">
        <f t="shared" si="7"/>
        <v/>
      </c>
    </row>
    <row r="450" spans="7:9">
      <c r="G450" s="59" t="str">
        <f>IF(A450="Plan",SUMIF('Control de pagos'!B:B,Descripción!B450,'Control de pagos'!D:D),"")</f>
        <v/>
      </c>
      <c r="H450" s="59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60" t="str">
        <f t="shared" si="7"/>
        <v/>
      </c>
    </row>
    <row r="451" spans="7:9">
      <c r="G451" s="59" t="str">
        <f>IF(A451="Plan",SUMIF('Control de pagos'!B:B,Descripción!B451,'Control de pagos'!D:D),"")</f>
        <v/>
      </c>
      <c r="H451" s="59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60" t="str">
        <f t="shared" si="7"/>
        <v/>
      </c>
    </row>
    <row r="452" spans="7:9">
      <c r="G452" s="59" t="str">
        <f>IF(A452="Plan",SUMIF('Control de pagos'!B:B,Descripción!B452,'Control de pagos'!D:D),"")</f>
        <v/>
      </c>
      <c r="H452" s="59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60" t="str">
        <f t="shared" si="7"/>
        <v/>
      </c>
    </row>
    <row r="453" spans="7:9">
      <c r="G453" s="59" t="str">
        <f>IF(A453="Plan",SUMIF('Control de pagos'!B:B,Descripción!B453,'Control de pagos'!D:D),"")</f>
        <v/>
      </c>
      <c r="H453" s="59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60" t="str">
        <f t="shared" si="7"/>
        <v/>
      </c>
    </row>
    <row r="454" spans="7:9">
      <c r="G454" s="59" t="str">
        <f>IF(A454="Plan",SUMIF('Control de pagos'!B:B,Descripción!B454,'Control de pagos'!D:D),"")</f>
        <v/>
      </c>
      <c r="H454" s="59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60" t="str">
        <f t="shared" si="7"/>
        <v/>
      </c>
    </row>
    <row r="455" spans="7:9">
      <c r="G455" s="59" t="str">
        <f>IF(A455="Plan",SUMIF('Control de pagos'!B:B,Descripción!B455,'Control de pagos'!D:D),"")</f>
        <v/>
      </c>
      <c r="H455" s="59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60" t="str">
        <f t="shared" si="7"/>
        <v/>
      </c>
    </row>
    <row r="456" spans="7:9">
      <c r="G456" s="59" t="str">
        <f>IF(A456="Plan",SUMIF('Control de pagos'!B:B,Descripción!B456,'Control de pagos'!D:D),"")</f>
        <v/>
      </c>
      <c r="H456" s="59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60" t="str">
        <f t="shared" si="7"/>
        <v/>
      </c>
    </row>
    <row r="457" spans="7:9">
      <c r="G457" s="59" t="str">
        <f>IF(A457="Plan",SUMIF('Control de pagos'!B:B,Descripción!B457,'Control de pagos'!D:D),"")</f>
        <v/>
      </c>
      <c r="H457" s="59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60" t="str">
        <f t="shared" si="7"/>
        <v/>
      </c>
    </row>
    <row r="458" spans="7:9">
      <c r="G458" s="59" t="str">
        <f>IF(A458="Plan",SUMIF('Control de pagos'!B:B,Descripción!B458,'Control de pagos'!D:D),"")</f>
        <v/>
      </c>
      <c r="H458" s="59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60" t="str">
        <f t="shared" si="7"/>
        <v/>
      </c>
    </row>
    <row r="459" spans="7:9">
      <c r="G459" s="59" t="str">
        <f>IF(A459="Plan",SUMIF('Control de pagos'!B:B,Descripción!B459,'Control de pagos'!D:D),"")</f>
        <v/>
      </c>
      <c r="H459" s="59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60" t="str">
        <f t="shared" si="7"/>
        <v/>
      </c>
    </row>
    <row r="460" spans="7:9">
      <c r="G460" s="59" t="str">
        <f>IF(A460="Plan",SUMIF('Control de pagos'!B:B,Descripción!B460,'Control de pagos'!D:D),"")</f>
        <v/>
      </c>
      <c r="H460" s="59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60" t="str">
        <f t="shared" si="7"/>
        <v/>
      </c>
    </row>
    <row r="461" spans="7:9">
      <c r="G461" s="59" t="str">
        <f>IF(A461="Plan",SUMIF('Control de pagos'!B:B,Descripción!B461,'Control de pagos'!D:D),"")</f>
        <v/>
      </c>
      <c r="H461" s="59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60" t="str">
        <f t="shared" si="7"/>
        <v/>
      </c>
    </row>
    <row r="462" spans="7:9">
      <c r="G462" s="59" t="str">
        <f>IF(A462="Plan",SUMIF('Control de pagos'!B:B,Descripción!B462,'Control de pagos'!D:D),"")</f>
        <v/>
      </c>
      <c r="H462" s="59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60" t="str">
        <f t="shared" si="7"/>
        <v/>
      </c>
    </row>
    <row r="463" spans="7:9">
      <c r="G463" s="59" t="str">
        <f>IF(A463="Plan",SUMIF('Control de pagos'!B:B,Descripción!B463,'Control de pagos'!D:D),"")</f>
        <v/>
      </c>
      <c r="H463" s="59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60" t="str">
        <f t="shared" si="7"/>
        <v/>
      </c>
    </row>
    <row r="464" spans="7:9">
      <c r="G464" s="59" t="str">
        <f>IF(A464="Plan",SUMIF('Control de pagos'!B:B,Descripción!B464,'Control de pagos'!D:D),"")</f>
        <v/>
      </c>
      <c r="H464" s="59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60" t="str">
        <f t="shared" si="7"/>
        <v/>
      </c>
    </row>
    <row r="465" spans="7:9">
      <c r="G465" s="59" t="str">
        <f>IF(A465="Plan",SUMIF('Control de pagos'!B:B,Descripción!B465,'Control de pagos'!D:D),"")</f>
        <v/>
      </c>
      <c r="H465" s="59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60" t="str">
        <f t="shared" si="7"/>
        <v/>
      </c>
    </row>
    <row r="466" spans="7:9">
      <c r="G466" s="59" t="str">
        <f>IF(A466="Plan",SUMIF('Control de pagos'!B:B,Descripción!B466,'Control de pagos'!D:D),"")</f>
        <v/>
      </c>
      <c r="H466" s="59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60" t="str">
        <f t="shared" si="7"/>
        <v/>
      </c>
    </row>
    <row r="467" spans="7:9">
      <c r="G467" s="59" t="str">
        <f>IF(A467="Plan",SUMIF('Control de pagos'!B:B,Descripción!B467,'Control de pagos'!D:D),"")</f>
        <v/>
      </c>
      <c r="H467" s="59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60" t="str">
        <f t="shared" si="7"/>
        <v/>
      </c>
    </row>
    <row r="468" spans="7:9">
      <c r="G468" s="59" t="str">
        <f>IF(A468="Plan",SUMIF('Control de pagos'!B:B,Descripción!B468,'Control de pagos'!D:D),"")</f>
        <v/>
      </c>
      <c r="H468" s="59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60" t="str">
        <f t="shared" ref="I468:I531" si="8">IF(G468="","",G468-H468)</f>
        <v/>
      </c>
    </row>
    <row r="469" spans="7:9">
      <c r="G469" s="59" t="str">
        <f>IF(A469="Plan",SUMIF('Control de pagos'!B:B,Descripción!B469,'Control de pagos'!D:D),"")</f>
        <v/>
      </c>
      <c r="H469" s="59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60" t="str">
        <f t="shared" si="8"/>
        <v/>
      </c>
    </row>
    <row r="470" spans="7:9">
      <c r="G470" s="59" t="str">
        <f>IF(A470="Plan",SUMIF('Control de pagos'!B:B,Descripción!B470,'Control de pagos'!D:D),"")</f>
        <v/>
      </c>
      <c r="H470" s="59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60" t="str">
        <f t="shared" si="8"/>
        <v/>
      </c>
    </row>
    <row r="471" spans="7:9">
      <c r="G471" s="59" t="str">
        <f>IF(A471="Plan",SUMIF('Control de pagos'!B:B,Descripción!B471,'Control de pagos'!D:D),"")</f>
        <v/>
      </c>
      <c r="H471" s="59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60" t="str">
        <f t="shared" si="8"/>
        <v/>
      </c>
    </row>
    <row r="472" spans="7:9">
      <c r="G472" s="59" t="str">
        <f>IF(A472="Plan",SUMIF('Control de pagos'!B:B,Descripción!B472,'Control de pagos'!D:D),"")</f>
        <v/>
      </c>
      <c r="H472" s="59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60" t="str">
        <f t="shared" si="8"/>
        <v/>
      </c>
    </row>
    <row r="473" spans="7:9">
      <c r="G473" s="59" t="str">
        <f>IF(A473="Plan",SUMIF('Control de pagos'!B:B,Descripción!B473,'Control de pagos'!D:D),"")</f>
        <v/>
      </c>
      <c r="H473" s="59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60" t="str">
        <f t="shared" si="8"/>
        <v/>
      </c>
    </row>
    <row r="474" spans="7:9">
      <c r="G474" s="59" t="str">
        <f>IF(A474="Plan",SUMIF('Control de pagos'!B:B,Descripción!B474,'Control de pagos'!D:D),"")</f>
        <v/>
      </c>
      <c r="H474" s="59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60" t="str">
        <f t="shared" si="8"/>
        <v/>
      </c>
    </row>
    <row r="475" spans="7:9">
      <c r="G475" s="59" t="str">
        <f>IF(A475="Plan",SUMIF('Control de pagos'!B:B,Descripción!B475,'Control de pagos'!D:D),"")</f>
        <v/>
      </c>
      <c r="H475" s="59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60" t="str">
        <f t="shared" si="8"/>
        <v/>
      </c>
    </row>
    <row r="476" spans="7:9">
      <c r="G476" s="59" t="str">
        <f>IF(A476="Plan",SUMIF('Control de pagos'!B:B,Descripción!B476,'Control de pagos'!D:D),"")</f>
        <v/>
      </c>
      <c r="H476" s="59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60" t="str">
        <f t="shared" si="8"/>
        <v/>
      </c>
    </row>
    <row r="477" spans="7:9">
      <c r="G477" s="59" t="str">
        <f>IF(A477="Plan",SUMIF('Control de pagos'!B:B,Descripción!B477,'Control de pagos'!D:D),"")</f>
        <v/>
      </c>
      <c r="H477" s="59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60" t="str">
        <f t="shared" si="8"/>
        <v/>
      </c>
    </row>
    <row r="478" spans="7:9">
      <c r="G478" s="59" t="str">
        <f>IF(A478="Plan",SUMIF('Control de pagos'!B:B,Descripción!B478,'Control de pagos'!D:D),"")</f>
        <v/>
      </c>
      <c r="H478" s="59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60" t="str">
        <f t="shared" si="8"/>
        <v/>
      </c>
    </row>
    <row r="479" spans="7:9">
      <c r="G479" s="59" t="str">
        <f>IF(A479="Plan",SUMIF('Control de pagos'!B:B,Descripción!B479,'Control de pagos'!D:D),"")</f>
        <v/>
      </c>
      <c r="H479" s="59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60" t="str">
        <f t="shared" si="8"/>
        <v/>
      </c>
    </row>
    <row r="480" spans="7:9">
      <c r="G480" s="59" t="str">
        <f>IF(A480="Plan",SUMIF('Control de pagos'!B:B,Descripción!B480,'Control de pagos'!D:D),"")</f>
        <v/>
      </c>
      <c r="H480" s="59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60" t="str">
        <f t="shared" si="8"/>
        <v/>
      </c>
    </row>
    <row r="481" spans="7:9">
      <c r="G481" s="59" t="str">
        <f>IF(A481="Plan",SUMIF('Control de pagos'!B:B,Descripción!B481,'Control de pagos'!D:D),"")</f>
        <v/>
      </c>
      <c r="H481" s="59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60" t="str">
        <f t="shared" si="8"/>
        <v/>
      </c>
    </row>
    <row r="482" spans="7:9">
      <c r="G482" s="59" t="str">
        <f>IF(A482="Plan",SUMIF('Control de pagos'!B:B,Descripción!B482,'Control de pagos'!D:D),"")</f>
        <v/>
      </c>
      <c r="H482" s="59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60" t="str">
        <f t="shared" si="8"/>
        <v/>
      </c>
    </row>
    <row r="483" spans="7:9">
      <c r="G483" s="59" t="str">
        <f>IF(A483="Plan",SUMIF('Control de pagos'!B:B,Descripción!B483,'Control de pagos'!D:D),"")</f>
        <v/>
      </c>
      <c r="H483" s="59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60" t="str">
        <f t="shared" si="8"/>
        <v/>
      </c>
    </row>
    <row r="484" spans="7:9">
      <c r="G484" s="59" t="str">
        <f>IF(A484="Plan",SUMIF('Control de pagos'!B:B,Descripción!B484,'Control de pagos'!D:D),"")</f>
        <v/>
      </c>
      <c r="H484" s="59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60" t="str">
        <f t="shared" si="8"/>
        <v/>
      </c>
    </row>
    <row r="485" spans="7:9">
      <c r="G485" s="59" t="str">
        <f>IF(A485="Plan",SUMIF('Control de pagos'!B:B,Descripción!B485,'Control de pagos'!D:D),"")</f>
        <v/>
      </c>
      <c r="H485" s="59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60" t="str">
        <f t="shared" si="8"/>
        <v/>
      </c>
    </row>
    <row r="486" spans="7:9">
      <c r="G486" s="59" t="str">
        <f>IF(A486="Plan",SUMIF('Control de pagos'!B:B,Descripción!B486,'Control de pagos'!D:D),"")</f>
        <v/>
      </c>
      <c r="H486" s="59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60" t="str">
        <f t="shared" si="8"/>
        <v/>
      </c>
    </row>
    <row r="487" spans="7:9">
      <c r="G487" s="59" t="str">
        <f>IF(A487="Plan",SUMIF('Control de pagos'!B:B,Descripción!B487,'Control de pagos'!D:D),"")</f>
        <v/>
      </c>
      <c r="H487" s="59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60" t="str">
        <f t="shared" si="8"/>
        <v/>
      </c>
    </row>
    <row r="488" spans="7:9">
      <c r="G488" s="59" t="str">
        <f>IF(A488="Plan",SUMIF('Control de pagos'!B:B,Descripción!B488,'Control de pagos'!D:D),"")</f>
        <v/>
      </c>
      <c r="H488" s="59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60" t="str">
        <f t="shared" si="8"/>
        <v/>
      </c>
    </row>
    <row r="489" spans="7:9">
      <c r="G489" s="59" t="str">
        <f>IF(A489="Plan",SUMIF('Control de pagos'!B:B,Descripción!B489,'Control de pagos'!D:D),"")</f>
        <v/>
      </c>
      <c r="H489" s="59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60" t="str">
        <f t="shared" si="8"/>
        <v/>
      </c>
    </row>
    <row r="490" spans="7:9">
      <c r="G490" s="59" t="str">
        <f>IF(A490="Plan",SUMIF('Control de pagos'!B:B,Descripción!B490,'Control de pagos'!D:D),"")</f>
        <v/>
      </c>
      <c r="H490" s="59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60" t="str">
        <f t="shared" si="8"/>
        <v/>
      </c>
    </row>
    <row r="491" spans="7:9">
      <c r="G491" s="59" t="str">
        <f>IF(A491="Plan",SUMIF('Control de pagos'!B:B,Descripción!B491,'Control de pagos'!D:D),"")</f>
        <v/>
      </c>
      <c r="H491" s="59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60" t="str">
        <f t="shared" si="8"/>
        <v/>
      </c>
    </row>
    <row r="492" spans="7:9">
      <c r="G492" s="59" t="str">
        <f>IF(A492="Plan",SUMIF('Control de pagos'!B:B,Descripción!B492,'Control de pagos'!D:D),"")</f>
        <v/>
      </c>
      <c r="H492" s="59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60" t="str">
        <f t="shared" si="8"/>
        <v/>
      </c>
    </row>
    <row r="493" spans="7:9">
      <c r="G493" s="59" t="str">
        <f>IF(A493="Plan",SUMIF('Control de pagos'!B:B,Descripción!B493,'Control de pagos'!D:D),"")</f>
        <v/>
      </c>
      <c r="H493" s="59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60" t="str">
        <f t="shared" si="8"/>
        <v/>
      </c>
    </row>
    <row r="494" spans="7:9">
      <c r="G494" s="59" t="str">
        <f>IF(A494="Plan",SUMIF('Control de pagos'!B:B,Descripción!B494,'Control de pagos'!D:D),"")</f>
        <v/>
      </c>
      <c r="H494" s="59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60" t="str">
        <f t="shared" si="8"/>
        <v/>
      </c>
    </row>
    <row r="495" spans="7:9">
      <c r="G495" s="59" t="str">
        <f>IF(A495="Plan",SUMIF('Control de pagos'!B:B,Descripción!B495,'Control de pagos'!D:D),"")</f>
        <v/>
      </c>
      <c r="H495" s="59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60" t="str">
        <f t="shared" si="8"/>
        <v/>
      </c>
    </row>
    <row r="496" spans="7:9">
      <c r="G496" s="59" t="str">
        <f>IF(A496="Plan",SUMIF('Control de pagos'!B:B,Descripción!B496,'Control de pagos'!D:D),"")</f>
        <v/>
      </c>
      <c r="H496" s="59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60" t="str">
        <f t="shared" si="8"/>
        <v/>
      </c>
    </row>
    <row r="497" spans="7:9">
      <c r="G497" s="59" t="str">
        <f>IF(A497="Plan",SUMIF('Control de pagos'!B:B,Descripción!B497,'Control de pagos'!D:D),"")</f>
        <v/>
      </c>
      <c r="H497" s="59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60" t="str">
        <f t="shared" si="8"/>
        <v/>
      </c>
    </row>
    <row r="498" spans="7:9">
      <c r="G498" s="59" t="str">
        <f>IF(A498="Plan",SUMIF('Control de pagos'!B:B,Descripción!B498,'Control de pagos'!D:D),"")</f>
        <v/>
      </c>
      <c r="H498" s="59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60" t="str">
        <f t="shared" si="8"/>
        <v/>
      </c>
    </row>
    <row r="499" spans="7:9">
      <c r="G499" s="59" t="str">
        <f>IF(A499="Plan",SUMIF('Control de pagos'!B:B,Descripción!B499,'Control de pagos'!D:D),"")</f>
        <v/>
      </c>
      <c r="H499" s="59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60" t="str">
        <f t="shared" si="8"/>
        <v/>
      </c>
    </row>
    <row r="500" spans="7:9">
      <c r="G500" s="59" t="str">
        <f>IF(A500="Plan",SUMIF('Control de pagos'!B:B,Descripción!B500,'Control de pagos'!D:D),"")</f>
        <v/>
      </c>
      <c r="H500" s="59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60" t="str">
        <f t="shared" si="8"/>
        <v/>
      </c>
    </row>
    <row r="501" spans="7:9">
      <c r="G501" s="59" t="str">
        <f>IF(A501="Plan",SUMIF('Control de pagos'!B:B,Descripción!B501,'Control de pagos'!D:D),"")</f>
        <v/>
      </c>
      <c r="H501" s="59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60" t="str">
        <f t="shared" si="8"/>
        <v/>
      </c>
    </row>
    <row r="502" spans="7:9">
      <c r="G502" s="59" t="str">
        <f>IF(A502="Plan",SUMIF('Control de pagos'!B:B,Descripción!B502,'Control de pagos'!D:D),"")</f>
        <v/>
      </c>
      <c r="H502" s="59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60" t="str">
        <f t="shared" si="8"/>
        <v/>
      </c>
    </row>
    <row r="503" spans="7:9">
      <c r="G503" s="59" t="str">
        <f>IF(A503="Plan",SUMIF('Control de pagos'!B:B,Descripción!B503,'Control de pagos'!D:D),"")</f>
        <v/>
      </c>
      <c r="H503" s="59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60" t="str">
        <f t="shared" si="8"/>
        <v/>
      </c>
    </row>
    <row r="504" spans="7:9">
      <c r="G504" s="59" t="str">
        <f>IF(A504="Plan",SUMIF('Control de pagos'!B:B,Descripción!B504,'Control de pagos'!D:D),"")</f>
        <v/>
      </c>
      <c r="H504" s="59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60" t="str">
        <f t="shared" si="8"/>
        <v/>
      </c>
    </row>
    <row r="505" spans="7:9">
      <c r="G505" s="59" t="str">
        <f>IF(A505="Plan",SUMIF('Control de pagos'!B:B,Descripción!B505,'Control de pagos'!D:D),"")</f>
        <v/>
      </c>
      <c r="H505" s="59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60" t="str">
        <f t="shared" si="8"/>
        <v/>
      </c>
    </row>
    <row r="506" spans="7:9">
      <c r="G506" s="59" t="str">
        <f>IF(A506="Plan",SUMIF('Control de pagos'!B:B,Descripción!B506,'Control de pagos'!D:D),"")</f>
        <v/>
      </c>
      <c r="H506" s="59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60" t="str">
        <f t="shared" si="8"/>
        <v/>
      </c>
    </row>
    <row r="507" spans="7:9">
      <c r="G507" s="59" t="str">
        <f>IF(A507="Plan",SUMIF('Control de pagos'!B:B,Descripción!B507,'Control de pagos'!D:D),"")</f>
        <v/>
      </c>
      <c r="H507" s="59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60" t="str">
        <f t="shared" si="8"/>
        <v/>
      </c>
    </row>
    <row r="508" spans="7:9">
      <c r="G508" s="59" t="str">
        <f>IF(A508="Plan",SUMIF('Control de pagos'!B:B,Descripción!B508,'Control de pagos'!D:D),"")</f>
        <v/>
      </c>
      <c r="H508" s="59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60" t="str">
        <f t="shared" si="8"/>
        <v/>
      </c>
    </row>
    <row r="509" spans="7:9">
      <c r="G509" s="59" t="str">
        <f>IF(A509="Plan",SUMIF('Control de pagos'!B:B,Descripción!B509,'Control de pagos'!D:D),"")</f>
        <v/>
      </c>
      <c r="H509" s="59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60" t="str">
        <f t="shared" si="8"/>
        <v/>
      </c>
    </row>
    <row r="510" spans="7:9">
      <c r="G510" s="59" t="str">
        <f>IF(A510="Plan",SUMIF('Control de pagos'!B:B,Descripción!B510,'Control de pagos'!D:D),"")</f>
        <v/>
      </c>
      <c r="H510" s="59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60" t="str">
        <f t="shared" si="8"/>
        <v/>
      </c>
    </row>
    <row r="511" spans="7:9">
      <c r="G511" s="59" t="str">
        <f>IF(A511="Plan",SUMIF('Control de pagos'!B:B,Descripción!B511,'Control de pagos'!D:D),"")</f>
        <v/>
      </c>
      <c r="H511" s="59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60" t="str">
        <f t="shared" si="8"/>
        <v/>
      </c>
    </row>
    <row r="512" spans="7:9">
      <c r="G512" s="59" t="str">
        <f>IF(A512="Plan",SUMIF('Control de pagos'!B:B,Descripción!B512,'Control de pagos'!D:D),"")</f>
        <v/>
      </c>
      <c r="H512" s="59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60" t="str">
        <f t="shared" si="8"/>
        <v/>
      </c>
    </row>
    <row r="513" spans="7:9">
      <c r="G513" s="59" t="str">
        <f>IF(A513="Plan",SUMIF('Control de pagos'!B:B,Descripción!B513,'Control de pagos'!D:D),"")</f>
        <v/>
      </c>
      <c r="H513" s="59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60" t="str">
        <f t="shared" si="8"/>
        <v/>
      </c>
    </row>
    <row r="514" spans="7:9">
      <c r="G514" s="59" t="str">
        <f>IF(A514="Plan",SUMIF('Control de pagos'!B:B,Descripción!B514,'Control de pagos'!D:D),"")</f>
        <v/>
      </c>
      <c r="H514" s="59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60" t="str">
        <f t="shared" si="8"/>
        <v/>
      </c>
    </row>
    <row r="515" spans="7:9">
      <c r="G515" s="59" t="str">
        <f>IF(A515="Plan",SUMIF('Control de pagos'!B:B,Descripción!B515,'Control de pagos'!D:D),"")</f>
        <v/>
      </c>
      <c r="H515" s="59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60" t="str">
        <f t="shared" si="8"/>
        <v/>
      </c>
    </row>
    <row r="516" spans="7:9">
      <c r="G516" s="59" t="str">
        <f>IF(A516="Plan",SUMIF('Control de pagos'!B:B,Descripción!B516,'Control de pagos'!D:D),"")</f>
        <v/>
      </c>
      <c r="H516" s="59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60" t="str">
        <f t="shared" si="8"/>
        <v/>
      </c>
    </row>
    <row r="517" spans="7:9">
      <c r="G517" s="59" t="str">
        <f>IF(A517="Plan",SUMIF('Control de pagos'!B:B,Descripción!B517,'Control de pagos'!D:D),"")</f>
        <v/>
      </c>
      <c r="H517" s="59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60" t="str">
        <f t="shared" si="8"/>
        <v/>
      </c>
    </row>
    <row r="518" spans="7:9">
      <c r="G518" s="59" t="str">
        <f>IF(A518="Plan",SUMIF('Control de pagos'!B:B,Descripción!B518,'Control de pagos'!D:D),"")</f>
        <v/>
      </c>
      <c r="H518" s="59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60" t="str">
        <f t="shared" si="8"/>
        <v/>
      </c>
    </row>
    <row r="519" spans="7:9">
      <c r="G519" s="59" t="str">
        <f>IF(A519="Plan",SUMIF('Control de pagos'!B:B,Descripción!B519,'Control de pagos'!D:D),"")</f>
        <v/>
      </c>
      <c r="H519" s="59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60" t="str">
        <f t="shared" si="8"/>
        <v/>
      </c>
    </row>
    <row r="520" spans="7:9">
      <c r="G520" s="59" t="str">
        <f>IF(A520="Plan",SUMIF('Control de pagos'!B:B,Descripción!B520,'Control de pagos'!D:D),"")</f>
        <v/>
      </c>
      <c r="H520" s="59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60" t="str">
        <f t="shared" si="8"/>
        <v/>
      </c>
    </row>
    <row r="521" spans="7:9">
      <c r="G521" s="59" t="str">
        <f>IF(A521="Plan",SUMIF('Control de pagos'!B:B,Descripción!B521,'Control de pagos'!D:D),"")</f>
        <v/>
      </c>
      <c r="H521" s="59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60" t="str">
        <f t="shared" si="8"/>
        <v/>
      </c>
    </row>
    <row r="522" spans="7:9">
      <c r="G522" s="59" t="str">
        <f>IF(A522="Plan",SUMIF('Control de pagos'!B:B,Descripción!B522,'Control de pagos'!D:D),"")</f>
        <v/>
      </c>
      <c r="H522" s="59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60" t="str">
        <f t="shared" si="8"/>
        <v/>
      </c>
    </row>
    <row r="523" spans="7:9">
      <c r="G523" s="59" t="str">
        <f>IF(A523="Plan",SUMIF('Control de pagos'!B:B,Descripción!B523,'Control de pagos'!D:D),"")</f>
        <v/>
      </c>
      <c r="H523" s="59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60" t="str">
        <f t="shared" si="8"/>
        <v/>
      </c>
    </row>
    <row r="524" spans="7:9">
      <c r="G524" s="59" t="str">
        <f>IF(A524="Plan",SUMIF('Control de pagos'!B:B,Descripción!B524,'Control de pagos'!D:D),"")</f>
        <v/>
      </c>
      <c r="H524" s="59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60" t="str">
        <f t="shared" si="8"/>
        <v/>
      </c>
    </row>
    <row r="525" spans="7:9">
      <c r="G525" s="59" t="str">
        <f>IF(A525="Plan",SUMIF('Control de pagos'!B:B,Descripción!B525,'Control de pagos'!D:D),"")</f>
        <v/>
      </c>
      <c r="H525" s="59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60" t="str">
        <f t="shared" si="8"/>
        <v/>
      </c>
    </row>
    <row r="526" spans="7:9">
      <c r="G526" s="59" t="str">
        <f>IF(A526="Plan",SUMIF('Control de pagos'!B:B,Descripción!B526,'Control de pagos'!D:D),"")</f>
        <v/>
      </c>
      <c r="H526" s="59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60" t="str">
        <f t="shared" si="8"/>
        <v/>
      </c>
    </row>
    <row r="527" spans="7:9">
      <c r="G527" s="59" t="str">
        <f>IF(A527="Plan",SUMIF('Control de pagos'!B:B,Descripción!B527,'Control de pagos'!D:D),"")</f>
        <v/>
      </c>
      <c r="H527" s="59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60" t="str">
        <f t="shared" si="8"/>
        <v/>
      </c>
    </row>
    <row r="528" spans="7:9">
      <c r="G528" s="59" t="str">
        <f>IF(A528="Plan",SUMIF('Control de pagos'!B:B,Descripción!B528,'Control de pagos'!D:D),"")</f>
        <v/>
      </c>
      <c r="H528" s="59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60" t="str">
        <f t="shared" si="8"/>
        <v/>
      </c>
    </row>
    <row r="529" spans="7:9">
      <c r="G529" s="59" t="str">
        <f>IF(A529="Plan",SUMIF('Control de pagos'!B:B,Descripción!B529,'Control de pagos'!D:D),"")</f>
        <v/>
      </c>
      <c r="H529" s="59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60" t="str">
        <f t="shared" si="8"/>
        <v/>
      </c>
    </row>
    <row r="530" spans="7:9">
      <c r="G530" s="59" t="str">
        <f>IF(A530="Plan",SUMIF('Control de pagos'!B:B,Descripción!B530,'Control de pagos'!D:D),"")</f>
        <v/>
      </c>
      <c r="H530" s="59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60" t="str">
        <f t="shared" si="8"/>
        <v/>
      </c>
    </row>
    <row r="531" spans="7:9">
      <c r="G531" s="59" t="str">
        <f>IF(A531="Plan",SUMIF('Control de pagos'!B:B,Descripción!B531,'Control de pagos'!D:D),"")</f>
        <v/>
      </c>
      <c r="H531" s="59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60" t="str">
        <f t="shared" si="8"/>
        <v/>
      </c>
    </row>
    <row r="532" spans="7:9">
      <c r="G532" s="59" t="str">
        <f>IF(A532="Plan",SUMIF('Control de pagos'!B:B,Descripción!B532,'Control de pagos'!D:D),"")</f>
        <v/>
      </c>
      <c r="H532" s="59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60" t="str">
        <f t="shared" ref="I532:I595" si="9">IF(G532="","",G532-H532)</f>
        <v/>
      </c>
    </row>
    <row r="533" spans="7:9">
      <c r="G533" s="59" t="str">
        <f>IF(A533="Plan",SUMIF('Control de pagos'!B:B,Descripción!B533,'Control de pagos'!D:D),"")</f>
        <v/>
      </c>
      <c r="H533" s="59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60" t="str">
        <f t="shared" si="9"/>
        <v/>
      </c>
    </row>
    <row r="534" spans="7:9">
      <c r="G534" s="59" t="str">
        <f>IF(A534="Plan",SUMIF('Control de pagos'!B:B,Descripción!B534,'Control de pagos'!D:D),"")</f>
        <v/>
      </c>
      <c r="H534" s="59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60" t="str">
        <f t="shared" si="9"/>
        <v/>
      </c>
    </row>
    <row r="535" spans="7:9">
      <c r="G535" s="59" t="str">
        <f>IF(A535="Plan",SUMIF('Control de pagos'!B:B,Descripción!B535,'Control de pagos'!D:D),"")</f>
        <v/>
      </c>
      <c r="H535" s="59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60" t="str">
        <f t="shared" si="9"/>
        <v/>
      </c>
    </row>
    <row r="536" spans="7:9">
      <c r="G536" s="59" t="str">
        <f>IF(A536="Plan",SUMIF('Control de pagos'!B:B,Descripción!B536,'Control de pagos'!D:D),"")</f>
        <v/>
      </c>
      <c r="H536" s="59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60" t="str">
        <f t="shared" si="9"/>
        <v/>
      </c>
    </row>
    <row r="537" spans="7:9">
      <c r="G537" s="59" t="str">
        <f>IF(A537="Plan",SUMIF('Control de pagos'!B:B,Descripción!B537,'Control de pagos'!D:D),"")</f>
        <v/>
      </c>
      <c r="H537" s="59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60" t="str">
        <f t="shared" si="9"/>
        <v/>
      </c>
    </row>
    <row r="538" spans="7:9">
      <c r="G538" s="59" t="str">
        <f>IF(A538="Plan",SUMIF('Control de pagos'!B:B,Descripción!B538,'Control de pagos'!D:D),"")</f>
        <v/>
      </c>
      <c r="H538" s="59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60" t="str">
        <f t="shared" si="9"/>
        <v/>
      </c>
    </row>
    <row r="539" spans="7:9">
      <c r="G539" s="59" t="str">
        <f>IF(A539="Plan",SUMIF('Control de pagos'!B:B,Descripción!B539,'Control de pagos'!D:D),"")</f>
        <v/>
      </c>
      <c r="H539" s="59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60" t="str">
        <f t="shared" si="9"/>
        <v/>
      </c>
    </row>
    <row r="540" spans="7:9">
      <c r="G540" s="59" t="str">
        <f>IF(A540="Plan",SUMIF('Control de pagos'!B:B,Descripción!B540,'Control de pagos'!D:D),"")</f>
        <v/>
      </c>
      <c r="H540" s="59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60" t="str">
        <f t="shared" si="9"/>
        <v/>
      </c>
    </row>
    <row r="541" spans="7:9">
      <c r="G541" s="59" t="str">
        <f>IF(A541="Plan",SUMIF('Control de pagos'!B:B,Descripción!B541,'Control de pagos'!D:D),"")</f>
        <v/>
      </c>
      <c r="H541" s="59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60" t="str">
        <f t="shared" si="9"/>
        <v/>
      </c>
    </row>
    <row r="542" spans="7:9">
      <c r="G542" s="59" t="str">
        <f>IF(A542="Plan",SUMIF('Control de pagos'!B:B,Descripción!B542,'Control de pagos'!D:D),"")</f>
        <v/>
      </c>
      <c r="H542" s="59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60" t="str">
        <f t="shared" si="9"/>
        <v/>
      </c>
    </row>
    <row r="543" spans="7:9">
      <c r="G543" s="59" t="str">
        <f>IF(A543="Plan",SUMIF('Control de pagos'!B:B,Descripción!B543,'Control de pagos'!D:D),"")</f>
        <v/>
      </c>
      <c r="H543" s="59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60" t="str">
        <f t="shared" si="9"/>
        <v/>
      </c>
    </row>
    <row r="544" spans="7:9">
      <c r="G544" s="59" t="str">
        <f>IF(A544="Plan",SUMIF('Control de pagos'!B:B,Descripción!B544,'Control de pagos'!D:D),"")</f>
        <v/>
      </c>
      <c r="H544" s="59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60" t="str">
        <f t="shared" si="9"/>
        <v/>
      </c>
    </row>
    <row r="545" spans="7:9">
      <c r="G545" s="59" t="str">
        <f>IF(A545="Plan",SUMIF('Control de pagos'!B:B,Descripción!B545,'Control de pagos'!D:D),"")</f>
        <v/>
      </c>
      <c r="H545" s="59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60" t="str">
        <f t="shared" si="9"/>
        <v/>
      </c>
    </row>
    <row r="546" spans="7:9">
      <c r="G546" s="59" t="str">
        <f>IF(A546="Plan",SUMIF('Control de pagos'!B:B,Descripción!B546,'Control de pagos'!D:D),"")</f>
        <v/>
      </c>
      <c r="H546" s="59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60" t="str">
        <f t="shared" si="9"/>
        <v/>
      </c>
    </row>
    <row r="547" spans="7:9">
      <c r="G547" s="59" t="str">
        <f>IF(A547="Plan",SUMIF('Control de pagos'!B:B,Descripción!B547,'Control de pagos'!D:D),"")</f>
        <v/>
      </c>
      <c r="H547" s="59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60" t="str">
        <f t="shared" si="9"/>
        <v/>
      </c>
    </row>
    <row r="548" spans="7:9">
      <c r="G548" s="59" t="str">
        <f>IF(A548="Plan",SUMIF('Control de pagos'!B:B,Descripción!B548,'Control de pagos'!D:D),"")</f>
        <v/>
      </c>
      <c r="H548" s="59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60" t="str">
        <f t="shared" si="9"/>
        <v/>
      </c>
    </row>
    <row r="549" spans="7:9">
      <c r="G549" s="59" t="str">
        <f>IF(A549="Plan",SUMIF('Control de pagos'!B:B,Descripción!B549,'Control de pagos'!D:D),"")</f>
        <v/>
      </c>
      <c r="H549" s="59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60" t="str">
        <f t="shared" si="9"/>
        <v/>
      </c>
    </row>
    <row r="550" spans="7:9">
      <c r="G550" s="59" t="str">
        <f>IF(A550="Plan",SUMIF('Control de pagos'!B:B,Descripción!B550,'Control de pagos'!D:D),"")</f>
        <v/>
      </c>
      <c r="H550" s="59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60" t="str">
        <f t="shared" si="9"/>
        <v/>
      </c>
    </row>
    <row r="551" spans="7:9">
      <c r="G551" s="59" t="str">
        <f>IF(A551="Plan",SUMIF('Control de pagos'!B:B,Descripción!B551,'Control de pagos'!D:D),"")</f>
        <v/>
      </c>
      <c r="H551" s="59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60" t="str">
        <f t="shared" si="9"/>
        <v/>
      </c>
    </row>
    <row r="552" spans="7:9">
      <c r="G552" s="59" t="str">
        <f>IF(A552="Plan",SUMIF('Control de pagos'!B:B,Descripción!B552,'Control de pagos'!D:D),"")</f>
        <v/>
      </c>
      <c r="H552" s="59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60" t="str">
        <f t="shared" si="9"/>
        <v/>
      </c>
    </row>
    <row r="553" spans="7:9">
      <c r="G553" s="59" t="str">
        <f>IF(A553="Plan",SUMIF('Control de pagos'!B:B,Descripción!B553,'Control de pagos'!D:D),"")</f>
        <v/>
      </c>
      <c r="H553" s="59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60" t="str">
        <f t="shared" si="9"/>
        <v/>
      </c>
    </row>
    <row r="554" spans="7:9">
      <c r="G554" s="59" t="str">
        <f>IF(A554="Plan",SUMIF('Control de pagos'!B:B,Descripción!B554,'Control de pagos'!D:D),"")</f>
        <v/>
      </c>
      <c r="H554" s="59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60" t="str">
        <f t="shared" si="9"/>
        <v/>
      </c>
    </row>
    <row r="555" spans="7:9">
      <c r="G555" s="59" t="str">
        <f>IF(A555="Plan",SUMIF('Control de pagos'!B:B,Descripción!B555,'Control de pagos'!D:D),"")</f>
        <v/>
      </c>
      <c r="H555" s="59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60" t="str">
        <f t="shared" si="9"/>
        <v/>
      </c>
    </row>
    <row r="556" spans="7:9">
      <c r="G556" s="59" t="str">
        <f>IF(A556="Plan",SUMIF('Control de pagos'!B:B,Descripción!B556,'Control de pagos'!D:D),"")</f>
        <v/>
      </c>
      <c r="H556" s="59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60" t="str">
        <f t="shared" si="9"/>
        <v/>
      </c>
    </row>
    <row r="557" spans="7:9">
      <c r="G557" s="59" t="str">
        <f>IF(A557="Plan",SUMIF('Control de pagos'!B:B,Descripción!B557,'Control de pagos'!D:D),"")</f>
        <v/>
      </c>
      <c r="H557" s="59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60" t="str">
        <f t="shared" si="9"/>
        <v/>
      </c>
    </row>
    <row r="558" spans="7:9">
      <c r="G558" s="59" t="str">
        <f>IF(A558="Plan",SUMIF('Control de pagos'!B:B,Descripción!B558,'Control de pagos'!D:D),"")</f>
        <v/>
      </c>
      <c r="H558" s="59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60" t="str">
        <f t="shared" si="9"/>
        <v/>
      </c>
    </row>
    <row r="559" spans="7:9">
      <c r="G559" s="59" t="str">
        <f>IF(A559="Plan",SUMIF('Control de pagos'!B:B,Descripción!B559,'Control de pagos'!D:D),"")</f>
        <v/>
      </c>
      <c r="H559" s="59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60" t="str">
        <f t="shared" si="9"/>
        <v/>
      </c>
    </row>
    <row r="560" spans="7:9">
      <c r="G560" s="59" t="str">
        <f>IF(A560="Plan",SUMIF('Control de pagos'!B:B,Descripción!B560,'Control de pagos'!D:D),"")</f>
        <v/>
      </c>
      <c r="H560" s="59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60" t="str">
        <f t="shared" si="9"/>
        <v/>
      </c>
    </row>
    <row r="561" spans="7:9">
      <c r="G561" s="59" t="str">
        <f>IF(A561="Plan",SUMIF('Control de pagos'!B:B,Descripción!B561,'Control de pagos'!D:D),"")</f>
        <v/>
      </c>
      <c r="H561" s="59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60" t="str">
        <f t="shared" si="9"/>
        <v/>
      </c>
    </row>
    <row r="562" spans="7:9">
      <c r="G562" s="59" t="str">
        <f>IF(A562="Plan",SUMIF('Control de pagos'!B:B,Descripción!B562,'Control de pagos'!D:D),"")</f>
        <v/>
      </c>
      <c r="H562" s="59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60" t="str">
        <f t="shared" si="9"/>
        <v/>
      </c>
    </row>
    <row r="563" spans="7:9">
      <c r="G563" s="59" t="str">
        <f>IF(A563="Plan",SUMIF('Control de pagos'!B:B,Descripción!B563,'Control de pagos'!D:D),"")</f>
        <v/>
      </c>
      <c r="H563" s="59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60" t="str">
        <f t="shared" si="9"/>
        <v/>
      </c>
    </row>
    <row r="564" spans="7:9">
      <c r="G564" s="59" t="str">
        <f>IF(A564="Plan",SUMIF('Control de pagos'!B:B,Descripción!B564,'Control de pagos'!D:D),"")</f>
        <v/>
      </c>
      <c r="H564" s="59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60" t="str">
        <f t="shared" si="9"/>
        <v/>
      </c>
    </row>
    <row r="565" spans="7:9">
      <c r="G565" s="59" t="str">
        <f>IF(A565="Plan",SUMIF('Control de pagos'!B:B,Descripción!B565,'Control de pagos'!D:D),"")</f>
        <v/>
      </c>
      <c r="H565" s="59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60" t="str">
        <f t="shared" si="9"/>
        <v/>
      </c>
    </row>
    <row r="566" spans="7:9">
      <c r="G566" s="59" t="str">
        <f>IF(A566="Plan",SUMIF('Control de pagos'!B:B,Descripción!B566,'Control de pagos'!D:D),"")</f>
        <v/>
      </c>
      <c r="H566" s="59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60" t="str">
        <f t="shared" si="9"/>
        <v/>
      </c>
    </row>
    <row r="567" spans="7:9">
      <c r="G567" s="59" t="str">
        <f>IF(A567="Plan",SUMIF('Control de pagos'!B:B,Descripción!B567,'Control de pagos'!D:D),"")</f>
        <v/>
      </c>
      <c r="H567" s="59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60" t="str">
        <f t="shared" si="9"/>
        <v/>
      </c>
    </row>
    <row r="568" spans="7:9">
      <c r="G568" s="59" t="str">
        <f>IF(A568="Plan",SUMIF('Control de pagos'!B:B,Descripción!B568,'Control de pagos'!D:D),"")</f>
        <v/>
      </c>
      <c r="H568" s="59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60" t="str">
        <f t="shared" si="9"/>
        <v/>
      </c>
    </row>
    <row r="569" spans="7:9">
      <c r="G569" s="59" t="str">
        <f>IF(A569="Plan",SUMIF('Control de pagos'!B:B,Descripción!B569,'Control de pagos'!D:D),"")</f>
        <v/>
      </c>
      <c r="H569" s="59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60" t="str">
        <f t="shared" si="9"/>
        <v/>
      </c>
    </row>
    <row r="570" spans="7:9">
      <c r="G570" s="59" t="str">
        <f>IF(A570="Plan",SUMIF('Control de pagos'!B:B,Descripción!B570,'Control de pagos'!D:D),"")</f>
        <v/>
      </c>
      <c r="H570" s="59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60" t="str">
        <f t="shared" si="9"/>
        <v/>
      </c>
    </row>
    <row r="571" spans="7:9">
      <c r="G571" s="59" t="str">
        <f>IF(A571="Plan",SUMIF('Control de pagos'!B:B,Descripción!B571,'Control de pagos'!D:D),"")</f>
        <v/>
      </c>
      <c r="H571" s="59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60" t="str">
        <f t="shared" si="9"/>
        <v/>
      </c>
    </row>
    <row r="572" spans="7:9">
      <c r="G572" s="59" t="str">
        <f>IF(A572="Plan",SUMIF('Control de pagos'!B:B,Descripción!B572,'Control de pagos'!D:D),"")</f>
        <v/>
      </c>
      <c r="H572" s="59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60" t="str">
        <f t="shared" si="9"/>
        <v/>
      </c>
    </row>
    <row r="573" spans="7:9">
      <c r="G573" s="59" t="str">
        <f>IF(A573="Plan",SUMIF('Control de pagos'!B:B,Descripción!B573,'Control de pagos'!D:D),"")</f>
        <v/>
      </c>
      <c r="H573" s="59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60" t="str">
        <f t="shared" si="9"/>
        <v/>
      </c>
    </row>
    <row r="574" spans="7:9">
      <c r="G574" s="59" t="str">
        <f>IF(A574="Plan",SUMIF('Control de pagos'!B:B,Descripción!B574,'Control de pagos'!D:D),"")</f>
        <v/>
      </c>
      <c r="H574" s="59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60" t="str">
        <f t="shared" si="9"/>
        <v/>
      </c>
    </row>
    <row r="575" spans="7:9">
      <c r="G575" s="59" t="str">
        <f>IF(A575="Plan",SUMIF('Control de pagos'!B:B,Descripción!B575,'Control de pagos'!D:D),"")</f>
        <v/>
      </c>
      <c r="H575" s="59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60" t="str">
        <f t="shared" si="9"/>
        <v/>
      </c>
    </row>
    <row r="576" spans="7:9">
      <c r="G576" s="59" t="str">
        <f>IF(A576="Plan",SUMIF('Control de pagos'!B:B,Descripción!B576,'Control de pagos'!D:D),"")</f>
        <v/>
      </c>
      <c r="H576" s="59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60" t="str">
        <f t="shared" si="9"/>
        <v/>
      </c>
    </row>
    <row r="577" spans="7:9">
      <c r="G577" s="59" t="str">
        <f>IF(A577="Plan",SUMIF('Control de pagos'!B:B,Descripción!B577,'Control de pagos'!D:D),"")</f>
        <v/>
      </c>
      <c r="H577" s="59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60" t="str">
        <f t="shared" si="9"/>
        <v/>
      </c>
    </row>
    <row r="578" spans="7:9">
      <c r="G578" s="59" t="str">
        <f>IF(A578="Plan",SUMIF('Control de pagos'!B:B,Descripción!B578,'Control de pagos'!D:D),"")</f>
        <v/>
      </c>
      <c r="H578" s="59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60" t="str">
        <f t="shared" si="9"/>
        <v/>
      </c>
    </row>
    <row r="579" spans="7:9">
      <c r="G579" s="59" t="str">
        <f>IF(A579="Plan",SUMIF('Control de pagos'!B:B,Descripción!B579,'Control de pagos'!D:D),"")</f>
        <v/>
      </c>
      <c r="H579" s="59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60" t="str">
        <f t="shared" si="9"/>
        <v/>
      </c>
    </row>
    <row r="580" spans="7:9">
      <c r="G580" s="59" t="str">
        <f>IF(A580="Plan",SUMIF('Control de pagos'!B:B,Descripción!B580,'Control de pagos'!D:D),"")</f>
        <v/>
      </c>
      <c r="H580" s="59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60" t="str">
        <f t="shared" si="9"/>
        <v/>
      </c>
    </row>
    <row r="581" spans="7:9">
      <c r="G581" s="59" t="str">
        <f>IF(A581="Plan",SUMIF('Control de pagos'!B:B,Descripción!B581,'Control de pagos'!D:D),"")</f>
        <v/>
      </c>
      <c r="H581" s="59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60" t="str">
        <f t="shared" si="9"/>
        <v/>
      </c>
    </row>
    <row r="582" spans="7:9">
      <c r="G582" s="59" t="str">
        <f>IF(A582="Plan",SUMIF('Control de pagos'!B:B,Descripción!B582,'Control de pagos'!D:D),"")</f>
        <v/>
      </c>
      <c r="H582" s="59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60" t="str">
        <f t="shared" si="9"/>
        <v/>
      </c>
    </row>
    <row r="583" spans="7:9">
      <c r="G583" s="59" t="str">
        <f>IF(A583="Plan",SUMIF('Control de pagos'!B:B,Descripción!B583,'Control de pagos'!D:D),"")</f>
        <v/>
      </c>
      <c r="H583" s="59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60" t="str">
        <f t="shared" si="9"/>
        <v/>
      </c>
    </row>
    <row r="584" spans="7:9">
      <c r="G584" s="59" t="str">
        <f>IF(A584="Plan",SUMIF('Control de pagos'!B:B,Descripción!B584,'Control de pagos'!D:D),"")</f>
        <v/>
      </c>
      <c r="H584" s="59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60" t="str">
        <f t="shared" si="9"/>
        <v/>
      </c>
    </row>
    <row r="585" spans="7:9">
      <c r="G585" s="59" t="str">
        <f>IF(A585="Plan",SUMIF('Control de pagos'!B:B,Descripción!B585,'Control de pagos'!D:D),"")</f>
        <v/>
      </c>
      <c r="H585" s="59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60" t="str">
        <f t="shared" si="9"/>
        <v/>
      </c>
    </row>
    <row r="586" spans="7:9">
      <c r="G586" s="59" t="str">
        <f>IF(A586="Plan",SUMIF('Control de pagos'!B:B,Descripción!B586,'Control de pagos'!D:D),"")</f>
        <v/>
      </c>
      <c r="H586" s="59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60" t="str">
        <f t="shared" si="9"/>
        <v/>
      </c>
    </row>
    <row r="587" spans="7:9">
      <c r="G587" s="59" t="str">
        <f>IF(A587="Plan",SUMIF('Control de pagos'!B:B,Descripción!B587,'Control de pagos'!D:D),"")</f>
        <v/>
      </c>
      <c r="H587" s="59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60" t="str">
        <f t="shared" si="9"/>
        <v/>
      </c>
    </row>
    <row r="588" spans="7:9">
      <c r="G588" s="59" t="str">
        <f>IF(A588="Plan",SUMIF('Control de pagos'!B:B,Descripción!B588,'Control de pagos'!D:D),"")</f>
        <v/>
      </c>
      <c r="H588" s="59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60" t="str">
        <f t="shared" si="9"/>
        <v/>
      </c>
    </row>
    <row r="589" spans="7:9">
      <c r="G589" s="59" t="str">
        <f>IF(A589="Plan",SUMIF('Control de pagos'!B:B,Descripción!B589,'Control de pagos'!D:D),"")</f>
        <v/>
      </c>
      <c r="H589" s="59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60" t="str">
        <f t="shared" si="9"/>
        <v/>
      </c>
    </row>
    <row r="590" spans="7:9">
      <c r="G590" s="59" t="str">
        <f>IF(A590="Plan",SUMIF('Control de pagos'!B:B,Descripción!B590,'Control de pagos'!D:D),"")</f>
        <v/>
      </c>
      <c r="H590" s="59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60" t="str">
        <f t="shared" si="9"/>
        <v/>
      </c>
    </row>
    <row r="591" spans="7:9">
      <c r="G591" s="59" t="str">
        <f>IF(A591="Plan",SUMIF('Control de pagos'!B:B,Descripción!B591,'Control de pagos'!D:D),"")</f>
        <v/>
      </c>
      <c r="H591" s="59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60" t="str">
        <f t="shared" si="9"/>
        <v/>
      </c>
    </row>
    <row r="592" spans="7:9">
      <c r="G592" s="59" t="str">
        <f>IF(A592="Plan",SUMIF('Control de pagos'!B:B,Descripción!B592,'Control de pagos'!D:D),"")</f>
        <v/>
      </c>
      <c r="H592" s="59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60" t="str">
        <f t="shared" si="9"/>
        <v/>
      </c>
    </row>
    <row r="593" spans="7:9">
      <c r="G593" s="59" t="str">
        <f>IF(A593="Plan",SUMIF('Control de pagos'!B:B,Descripción!B593,'Control de pagos'!D:D),"")</f>
        <v/>
      </c>
      <c r="H593" s="59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60" t="str">
        <f t="shared" si="9"/>
        <v/>
      </c>
    </row>
    <row r="594" spans="7:9">
      <c r="G594" s="59" t="str">
        <f>IF(A594="Plan",SUMIF('Control de pagos'!B:B,Descripción!B594,'Control de pagos'!D:D),"")</f>
        <v/>
      </c>
      <c r="H594" s="59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60" t="str">
        <f t="shared" si="9"/>
        <v/>
      </c>
    </row>
    <row r="595" spans="7:9">
      <c r="G595" s="59" t="str">
        <f>IF(A595="Plan",SUMIF('Control de pagos'!B:B,Descripción!B595,'Control de pagos'!D:D),"")</f>
        <v/>
      </c>
      <c r="H595" s="59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60" t="str">
        <f t="shared" si="9"/>
        <v/>
      </c>
    </row>
    <row r="596" spans="7:9">
      <c r="G596" s="59" t="str">
        <f>IF(A596="Plan",SUMIF('Control de pagos'!B:B,Descripción!B596,'Control de pagos'!D:D),"")</f>
        <v/>
      </c>
      <c r="H596" s="59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60" t="str">
        <f t="shared" ref="I596:I659" si="10">IF(G596="","",G596-H596)</f>
        <v/>
      </c>
    </row>
    <row r="597" spans="7:9">
      <c r="G597" s="59" t="str">
        <f>IF(A597="Plan",SUMIF('Control de pagos'!B:B,Descripción!B597,'Control de pagos'!D:D),"")</f>
        <v/>
      </c>
      <c r="H597" s="59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60" t="str">
        <f t="shared" si="10"/>
        <v/>
      </c>
    </row>
    <row r="598" spans="7:9">
      <c r="G598" s="59" t="str">
        <f>IF(A598="Plan",SUMIF('Control de pagos'!B:B,Descripción!B598,'Control de pagos'!D:D),"")</f>
        <v/>
      </c>
      <c r="H598" s="59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60" t="str">
        <f t="shared" si="10"/>
        <v/>
      </c>
    </row>
    <row r="599" spans="7:9">
      <c r="G599" s="59" t="str">
        <f>IF(A599="Plan",SUMIF('Control de pagos'!B:B,Descripción!B599,'Control de pagos'!D:D),"")</f>
        <v/>
      </c>
      <c r="H599" s="59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60" t="str">
        <f t="shared" si="10"/>
        <v/>
      </c>
    </row>
    <row r="600" spans="7:9">
      <c r="G600" s="59" t="str">
        <f>IF(A600="Plan",SUMIF('Control de pagos'!B:B,Descripción!B600,'Control de pagos'!D:D),"")</f>
        <v/>
      </c>
      <c r="H600" s="59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60" t="str">
        <f t="shared" si="10"/>
        <v/>
      </c>
    </row>
    <row r="601" spans="7:9">
      <c r="G601" s="59" t="str">
        <f>IF(A601="Plan",SUMIF('Control de pagos'!B:B,Descripción!B601,'Control de pagos'!D:D),"")</f>
        <v/>
      </c>
      <c r="H601" s="59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60" t="str">
        <f t="shared" si="10"/>
        <v/>
      </c>
    </row>
    <row r="602" spans="7:9">
      <c r="G602" s="59" t="str">
        <f>IF(A602="Plan",SUMIF('Control de pagos'!B:B,Descripción!B602,'Control de pagos'!D:D),"")</f>
        <v/>
      </c>
      <c r="H602" s="59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60" t="str">
        <f t="shared" si="10"/>
        <v/>
      </c>
    </row>
    <row r="603" spans="7:9">
      <c r="G603" s="59" t="str">
        <f>IF(A603="Plan",SUMIF('Control de pagos'!B:B,Descripción!B603,'Control de pagos'!D:D),"")</f>
        <v/>
      </c>
      <c r="H603" s="59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60" t="str">
        <f t="shared" si="10"/>
        <v/>
      </c>
    </row>
    <row r="604" spans="7:9">
      <c r="G604" s="59" t="str">
        <f>IF(A604="Plan",SUMIF('Control de pagos'!B:B,Descripción!B604,'Control de pagos'!D:D),"")</f>
        <v/>
      </c>
      <c r="H604" s="59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60" t="str">
        <f t="shared" si="10"/>
        <v/>
      </c>
    </row>
    <row r="605" spans="7:9">
      <c r="G605" s="59" t="str">
        <f>IF(A605="Plan",SUMIF('Control de pagos'!B:B,Descripción!B605,'Control de pagos'!D:D),"")</f>
        <v/>
      </c>
      <c r="H605" s="59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60" t="str">
        <f t="shared" si="10"/>
        <v/>
      </c>
    </row>
    <row r="606" spans="7:9">
      <c r="G606" s="59" t="str">
        <f>IF(A606="Plan",SUMIF('Control de pagos'!B:B,Descripción!B606,'Control de pagos'!D:D),"")</f>
        <v/>
      </c>
      <c r="H606" s="59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60" t="str">
        <f t="shared" si="10"/>
        <v/>
      </c>
    </row>
    <row r="607" spans="7:9">
      <c r="G607" s="59" t="str">
        <f>IF(A607="Plan",SUMIF('Control de pagos'!B:B,Descripción!B607,'Control de pagos'!D:D),"")</f>
        <v/>
      </c>
      <c r="H607" s="59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60" t="str">
        <f t="shared" si="10"/>
        <v/>
      </c>
    </row>
    <row r="608" spans="7:9">
      <c r="G608" s="59" t="str">
        <f>IF(A608="Plan",SUMIF('Control de pagos'!B:B,Descripción!B608,'Control de pagos'!D:D),"")</f>
        <v/>
      </c>
      <c r="H608" s="59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60" t="str">
        <f t="shared" si="10"/>
        <v/>
      </c>
    </row>
    <row r="609" spans="7:9">
      <c r="G609" s="59" t="str">
        <f>IF(A609="Plan",SUMIF('Control de pagos'!B:B,Descripción!B609,'Control de pagos'!D:D),"")</f>
        <v/>
      </c>
      <c r="H609" s="59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60" t="str">
        <f t="shared" si="10"/>
        <v/>
      </c>
    </row>
    <row r="610" spans="7:9">
      <c r="G610" s="59" t="str">
        <f>IF(A610="Plan",SUMIF('Control de pagos'!B:B,Descripción!B610,'Control de pagos'!D:D),"")</f>
        <v/>
      </c>
      <c r="H610" s="59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60" t="str">
        <f t="shared" si="10"/>
        <v/>
      </c>
    </row>
    <row r="611" spans="7:9">
      <c r="G611" s="59" t="str">
        <f>IF(A611="Plan",SUMIF('Control de pagos'!B:B,Descripción!B611,'Control de pagos'!D:D),"")</f>
        <v/>
      </c>
      <c r="H611" s="59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60" t="str">
        <f t="shared" si="10"/>
        <v/>
      </c>
    </row>
    <row r="612" spans="7:9">
      <c r="G612" s="59" t="str">
        <f>IF(A612="Plan",SUMIF('Control de pagos'!B:B,Descripción!B612,'Control de pagos'!D:D),"")</f>
        <v/>
      </c>
      <c r="H612" s="59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60" t="str">
        <f t="shared" si="10"/>
        <v/>
      </c>
    </row>
    <row r="613" spans="7:9">
      <c r="G613" s="59" t="str">
        <f>IF(A613="Plan",SUMIF('Control de pagos'!B:B,Descripción!B613,'Control de pagos'!D:D),"")</f>
        <v/>
      </c>
      <c r="H613" s="59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60" t="str">
        <f t="shared" si="10"/>
        <v/>
      </c>
    </row>
    <row r="614" spans="7:9">
      <c r="G614" s="59" t="str">
        <f>IF(A614="Plan",SUMIF('Control de pagos'!B:B,Descripción!B614,'Control de pagos'!D:D),"")</f>
        <v/>
      </c>
      <c r="H614" s="59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60" t="str">
        <f t="shared" si="10"/>
        <v/>
      </c>
    </row>
    <row r="615" spans="7:9">
      <c r="G615" s="59" t="str">
        <f>IF(A615="Plan",SUMIF('Control de pagos'!B:B,Descripción!B615,'Control de pagos'!D:D),"")</f>
        <v/>
      </c>
      <c r="H615" s="59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60" t="str">
        <f t="shared" si="10"/>
        <v/>
      </c>
    </row>
    <row r="616" spans="7:9">
      <c r="G616" s="59" t="str">
        <f>IF(A616="Plan",SUMIF('Control de pagos'!B:B,Descripción!B616,'Control de pagos'!D:D),"")</f>
        <v/>
      </c>
      <c r="H616" s="59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60" t="str">
        <f t="shared" si="10"/>
        <v/>
      </c>
    </row>
    <row r="617" spans="7:9">
      <c r="G617" s="59" t="str">
        <f>IF(A617="Plan",SUMIF('Control de pagos'!B:B,Descripción!B617,'Control de pagos'!D:D),"")</f>
        <v/>
      </c>
      <c r="H617" s="59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60" t="str">
        <f t="shared" si="10"/>
        <v/>
      </c>
    </row>
    <row r="618" spans="7:9">
      <c r="G618" s="59" t="str">
        <f>IF(A618="Plan",SUMIF('Control de pagos'!B:B,Descripción!B618,'Control de pagos'!D:D),"")</f>
        <v/>
      </c>
      <c r="H618" s="59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60" t="str">
        <f t="shared" si="10"/>
        <v/>
      </c>
    </row>
    <row r="619" spans="7:9">
      <c r="G619" s="59" t="str">
        <f>IF(A619="Plan",SUMIF('Control de pagos'!B:B,Descripción!B619,'Control de pagos'!D:D),"")</f>
        <v/>
      </c>
      <c r="H619" s="59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60" t="str">
        <f t="shared" si="10"/>
        <v/>
      </c>
    </row>
    <row r="620" spans="7:9">
      <c r="G620" s="59" t="str">
        <f>IF(A620="Plan",SUMIF('Control de pagos'!B:B,Descripción!B620,'Control de pagos'!D:D),"")</f>
        <v/>
      </c>
      <c r="H620" s="59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60" t="str">
        <f t="shared" si="10"/>
        <v/>
      </c>
    </row>
    <row r="621" spans="7:9">
      <c r="G621" s="59" t="str">
        <f>IF(A621="Plan",SUMIF('Control de pagos'!B:B,Descripción!B621,'Control de pagos'!D:D),"")</f>
        <v/>
      </c>
      <c r="H621" s="59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60" t="str">
        <f t="shared" si="10"/>
        <v/>
      </c>
    </row>
    <row r="622" spans="7:9">
      <c r="G622" s="59" t="str">
        <f>IF(A622="Plan",SUMIF('Control de pagos'!B:B,Descripción!B622,'Control de pagos'!D:D),"")</f>
        <v/>
      </c>
      <c r="H622" s="59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60" t="str">
        <f t="shared" si="10"/>
        <v/>
      </c>
    </row>
    <row r="623" spans="7:9">
      <c r="G623" s="59" t="str">
        <f>IF(A623="Plan",SUMIF('Control de pagos'!B:B,Descripción!B623,'Control de pagos'!D:D),"")</f>
        <v/>
      </c>
      <c r="H623" s="59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60" t="str">
        <f t="shared" si="10"/>
        <v/>
      </c>
    </row>
    <row r="624" spans="7:9">
      <c r="G624" s="59" t="str">
        <f>IF(A624="Plan",SUMIF('Control de pagos'!B:B,Descripción!B624,'Control de pagos'!D:D),"")</f>
        <v/>
      </c>
      <c r="H624" s="59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60" t="str">
        <f t="shared" si="10"/>
        <v/>
      </c>
    </row>
    <row r="625" spans="7:9">
      <c r="G625" s="59" t="str">
        <f>IF(A625="Plan",SUMIF('Control de pagos'!B:B,Descripción!B625,'Control de pagos'!D:D),"")</f>
        <v/>
      </c>
      <c r="H625" s="59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60" t="str">
        <f t="shared" si="10"/>
        <v/>
      </c>
    </row>
    <row r="626" spans="7:9">
      <c r="G626" s="59" t="str">
        <f>IF(A626="Plan",SUMIF('Control de pagos'!B:B,Descripción!B626,'Control de pagos'!D:D),"")</f>
        <v/>
      </c>
      <c r="H626" s="59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60" t="str">
        <f t="shared" si="10"/>
        <v/>
      </c>
    </row>
    <row r="627" spans="7:9">
      <c r="G627" s="59" t="str">
        <f>IF(A627="Plan",SUMIF('Control de pagos'!B:B,Descripción!B627,'Control de pagos'!D:D),"")</f>
        <v/>
      </c>
      <c r="H627" s="59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60" t="str">
        <f t="shared" si="10"/>
        <v/>
      </c>
    </row>
    <row r="628" spans="7:9">
      <c r="G628" s="59" t="str">
        <f>IF(A628="Plan",SUMIF('Control de pagos'!B:B,Descripción!B628,'Control de pagos'!D:D),"")</f>
        <v/>
      </c>
      <c r="H628" s="59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60" t="str">
        <f t="shared" si="10"/>
        <v/>
      </c>
    </row>
    <row r="629" spans="7:9">
      <c r="G629" s="59" t="str">
        <f>IF(A629="Plan",SUMIF('Control de pagos'!B:B,Descripción!B629,'Control de pagos'!D:D),"")</f>
        <v/>
      </c>
      <c r="H629" s="59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60" t="str">
        <f t="shared" si="10"/>
        <v/>
      </c>
    </row>
    <row r="630" spans="7:9">
      <c r="G630" s="59" t="str">
        <f>IF(A630="Plan",SUMIF('Control de pagos'!B:B,Descripción!B630,'Control de pagos'!D:D),"")</f>
        <v/>
      </c>
      <c r="H630" s="59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60" t="str">
        <f t="shared" si="10"/>
        <v/>
      </c>
    </row>
    <row r="631" spans="7:9">
      <c r="G631" s="59" t="str">
        <f>IF(A631="Plan",SUMIF('Control de pagos'!B:B,Descripción!B631,'Control de pagos'!D:D),"")</f>
        <v/>
      </c>
      <c r="H631" s="59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60" t="str">
        <f t="shared" si="10"/>
        <v/>
      </c>
    </row>
    <row r="632" spans="7:9">
      <c r="G632" s="59" t="str">
        <f>IF(A632="Plan",SUMIF('Control de pagos'!B:B,Descripción!B632,'Control de pagos'!D:D),"")</f>
        <v/>
      </c>
      <c r="H632" s="59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60" t="str">
        <f t="shared" si="10"/>
        <v/>
      </c>
    </row>
    <row r="633" spans="7:9">
      <c r="G633" s="59" t="str">
        <f>IF(A633="Plan",SUMIF('Control de pagos'!B:B,Descripción!B633,'Control de pagos'!D:D),"")</f>
        <v/>
      </c>
      <c r="H633" s="59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60" t="str">
        <f t="shared" si="10"/>
        <v/>
      </c>
    </row>
    <row r="634" spans="7:9">
      <c r="G634" s="59" t="str">
        <f>IF(A634="Plan",SUMIF('Control de pagos'!B:B,Descripción!B634,'Control de pagos'!D:D),"")</f>
        <v/>
      </c>
      <c r="H634" s="59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60" t="str">
        <f t="shared" si="10"/>
        <v/>
      </c>
    </row>
    <row r="635" spans="7:9">
      <c r="G635" s="59" t="str">
        <f>IF(A635="Plan",SUMIF('Control de pagos'!B:B,Descripción!B635,'Control de pagos'!D:D),"")</f>
        <v/>
      </c>
      <c r="H635" s="59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60" t="str">
        <f t="shared" si="10"/>
        <v/>
      </c>
    </row>
    <row r="636" spans="7:9">
      <c r="G636" s="59" t="str">
        <f>IF(A636="Plan",SUMIF('Control de pagos'!B:B,Descripción!B636,'Control de pagos'!D:D),"")</f>
        <v/>
      </c>
      <c r="H636" s="59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60" t="str">
        <f t="shared" si="10"/>
        <v/>
      </c>
    </row>
    <row r="637" spans="7:9">
      <c r="G637" s="59" t="str">
        <f>IF(A637="Plan",SUMIF('Control de pagos'!B:B,Descripción!B637,'Control de pagos'!D:D),"")</f>
        <v/>
      </c>
      <c r="H637" s="59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60" t="str">
        <f t="shared" si="10"/>
        <v/>
      </c>
    </row>
    <row r="638" spans="7:9">
      <c r="G638" s="59" t="str">
        <f>IF(A638="Plan",SUMIF('Control de pagos'!B:B,Descripción!B638,'Control de pagos'!D:D),"")</f>
        <v/>
      </c>
      <c r="H638" s="59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60" t="str">
        <f t="shared" si="10"/>
        <v/>
      </c>
    </row>
    <row r="639" spans="7:9">
      <c r="G639" s="59" t="str">
        <f>IF(A639="Plan",SUMIF('Control de pagos'!B:B,Descripción!B639,'Control de pagos'!D:D),"")</f>
        <v/>
      </c>
      <c r="H639" s="59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60" t="str">
        <f t="shared" si="10"/>
        <v/>
      </c>
    </row>
    <row r="640" spans="7:9">
      <c r="G640" s="59" t="str">
        <f>IF(A640="Plan",SUMIF('Control de pagos'!B:B,Descripción!B640,'Control de pagos'!D:D),"")</f>
        <v/>
      </c>
      <c r="H640" s="59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60" t="str">
        <f t="shared" si="10"/>
        <v/>
      </c>
    </row>
    <row r="641" spans="7:9">
      <c r="G641" s="59" t="str">
        <f>IF(A641="Plan",SUMIF('Control de pagos'!B:B,Descripción!B641,'Control de pagos'!D:D),"")</f>
        <v/>
      </c>
      <c r="H641" s="59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60" t="str">
        <f t="shared" si="10"/>
        <v/>
      </c>
    </row>
    <row r="642" spans="7:9">
      <c r="G642" s="59" t="str">
        <f>IF(A642="Plan",SUMIF('Control de pagos'!B:B,Descripción!B642,'Control de pagos'!D:D),"")</f>
        <v/>
      </c>
      <c r="H642" s="59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60" t="str">
        <f t="shared" si="10"/>
        <v/>
      </c>
    </row>
    <row r="643" spans="7:9">
      <c r="G643" s="59" t="str">
        <f>IF(A643="Plan",SUMIF('Control de pagos'!B:B,Descripción!B643,'Control de pagos'!D:D),"")</f>
        <v/>
      </c>
      <c r="H643" s="59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60" t="str">
        <f t="shared" si="10"/>
        <v/>
      </c>
    </row>
    <row r="644" spans="7:9">
      <c r="G644" s="59" t="str">
        <f>IF(A644="Plan",SUMIF('Control de pagos'!B:B,Descripción!B644,'Control de pagos'!D:D),"")</f>
        <v/>
      </c>
      <c r="H644" s="59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60" t="str">
        <f t="shared" si="10"/>
        <v/>
      </c>
    </row>
    <row r="645" spans="7:9">
      <c r="G645" s="59" t="str">
        <f>IF(A645="Plan",SUMIF('Control de pagos'!B:B,Descripción!B645,'Control de pagos'!D:D),"")</f>
        <v/>
      </c>
      <c r="H645" s="59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60" t="str">
        <f t="shared" si="10"/>
        <v/>
      </c>
    </row>
    <row r="646" spans="7:9">
      <c r="G646" s="59" t="str">
        <f>IF(A646="Plan",SUMIF('Control de pagos'!B:B,Descripción!B646,'Control de pagos'!D:D),"")</f>
        <v/>
      </c>
      <c r="H646" s="59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60" t="str">
        <f t="shared" si="10"/>
        <v/>
      </c>
    </row>
    <row r="647" spans="7:9">
      <c r="G647" s="59" t="str">
        <f>IF(A647="Plan",SUMIF('Control de pagos'!B:B,Descripción!B647,'Control de pagos'!D:D),"")</f>
        <v/>
      </c>
      <c r="H647" s="59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60" t="str">
        <f t="shared" si="10"/>
        <v/>
      </c>
    </row>
    <row r="648" spans="7:9">
      <c r="G648" s="59" t="str">
        <f>IF(A648="Plan",SUMIF('Control de pagos'!B:B,Descripción!B648,'Control de pagos'!D:D),"")</f>
        <v/>
      </c>
      <c r="H648" s="59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60" t="str">
        <f t="shared" si="10"/>
        <v/>
      </c>
    </row>
    <row r="649" spans="7:9">
      <c r="G649" s="59" t="str">
        <f>IF(A649="Plan",SUMIF('Control de pagos'!B:B,Descripción!B649,'Control de pagos'!D:D),"")</f>
        <v/>
      </c>
      <c r="H649" s="59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60" t="str">
        <f t="shared" si="10"/>
        <v/>
      </c>
    </row>
    <row r="650" spans="7:9">
      <c r="G650" s="59" t="str">
        <f>IF(A650="Plan",SUMIF('Control de pagos'!B:B,Descripción!B650,'Control de pagos'!D:D),"")</f>
        <v/>
      </c>
      <c r="H650" s="59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60" t="str">
        <f t="shared" si="10"/>
        <v/>
      </c>
    </row>
    <row r="651" spans="7:9">
      <c r="G651" s="59" t="str">
        <f>IF(A651="Plan",SUMIF('Control de pagos'!B:B,Descripción!B651,'Control de pagos'!D:D),"")</f>
        <v/>
      </c>
      <c r="H651" s="59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60" t="str">
        <f t="shared" si="10"/>
        <v/>
      </c>
    </row>
    <row r="652" spans="7:9">
      <c r="G652" s="59" t="str">
        <f>IF(A652="Plan",SUMIF('Control de pagos'!B:B,Descripción!B652,'Control de pagos'!D:D),"")</f>
        <v/>
      </c>
      <c r="H652" s="59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60" t="str">
        <f t="shared" si="10"/>
        <v/>
      </c>
    </row>
    <row r="653" spans="7:9">
      <c r="G653" s="59" t="str">
        <f>IF(A653="Plan",SUMIF('Control de pagos'!B:B,Descripción!B653,'Control de pagos'!D:D),"")</f>
        <v/>
      </c>
      <c r="H653" s="59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60" t="str">
        <f t="shared" si="10"/>
        <v/>
      </c>
    </row>
    <row r="654" spans="7:9">
      <c r="G654" s="59" t="str">
        <f>IF(A654="Plan",SUMIF('Control de pagos'!B:B,Descripción!B654,'Control de pagos'!D:D),"")</f>
        <v/>
      </c>
      <c r="H654" s="59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60" t="str">
        <f t="shared" si="10"/>
        <v/>
      </c>
    </row>
    <row r="655" spans="7:9">
      <c r="G655" s="59" t="str">
        <f>IF(A655="Plan",SUMIF('Control de pagos'!B:B,Descripción!B655,'Control de pagos'!D:D),"")</f>
        <v/>
      </c>
      <c r="H655" s="59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60" t="str">
        <f t="shared" si="10"/>
        <v/>
      </c>
    </row>
    <row r="656" spans="7:9">
      <c r="G656" s="59" t="str">
        <f>IF(A656="Plan",SUMIF('Control de pagos'!B:B,Descripción!B656,'Control de pagos'!D:D),"")</f>
        <v/>
      </c>
      <c r="H656" s="59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60" t="str">
        <f t="shared" si="10"/>
        <v/>
      </c>
    </row>
    <row r="657" spans="7:9">
      <c r="G657" s="59" t="str">
        <f>IF(A657="Plan",SUMIF('Control de pagos'!B:B,Descripción!B657,'Control de pagos'!D:D),"")</f>
        <v/>
      </c>
      <c r="H657" s="59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60" t="str">
        <f t="shared" si="10"/>
        <v/>
      </c>
    </row>
    <row r="658" spans="7:9">
      <c r="G658" s="59" t="str">
        <f>IF(A658="Plan",SUMIF('Control de pagos'!B:B,Descripción!B658,'Control de pagos'!D:D),"")</f>
        <v/>
      </c>
      <c r="H658" s="59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60" t="str">
        <f t="shared" si="10"/>
        <v/>
      </c>
    </row>
    <row r="659" spans="7:9">
      <c r="G659" s="59" t="str">
        <f>IF(A659="Plan",SUMIF('Control de pagos'!B:B,Descripción!B659,'Control de pagos'!D:D),"")</f>
        <v/>
      </c>
      <c r="H659" s="59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60" t="str">
        <f t="shared" si="10"/>
        <v/>
      </c>
    </row>
    <row r="660" spans="7:9">
      <c r="G660" s="59" t="str">
        <f>IF(A660="Plan",SUMIF('Control de pagos'!B:B,Descripción!B660,'Control de pagos'!D:D),"")</f>
        <v/>
      </c>
      <c r="H660" s="59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60" t="str">
        <f t="shared" ref="I660:I710" si="11">IF(G660="","",G660-H660)</f>
        <v/>
      </c>
    </row>
    <row r="661" spans="7:9">
      <c r="G661" s="59" t="str">
        <f>IF(A661="Plan",SUMIF('Control de pagos'!B:B,Descripción!B661,'Control de pagos'!D:D),"")</f>
        <v/>
      </c>
      <c r="H661" s="59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60" t="str">
        <f t="shared" si="11"/>
        <v/>
      </c>
    </row>
    <row r="662" spans="7:9">
      <c r="G662" s="59" t="str">
        <f>IF(A662="Plan",SUMIF('Control de pagos'!B:B,Descripción!B662,'Control de pagos'!D:D),"")</f>
        <v/>
      </c>
      <c r="H662" s="59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60" t="str">
        <f t="shared" si="11"/>
        <v/>
      </c>
    </row>
    <row r="663" spans="7:9">
      <c r="G663" s="59" t="str">
        <f>IF(A663="Plan",SUMIF('Control de pagos'!B:B,Descripción!B663,'Control de pagos'!D:D),"")</f>
        <v/>
      </c>
      <c r="H663" s="59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60" t="str">
        <f t="shared" si="11"/>
        <v/>
      </c>
    </row>
    <row r="664" spans="7:9">
      <c r="G664" s="59" t="str">
        <f>IF(A664="Plan",SUMIF('Control de pagos'!B:B,Descripción!B664,'Control de pagos'!D:D),"")</f>
        <v/>
      </c>
      <c r="H664" s="59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60" t="str">
        <f t="shared" si="11"/>
        <v/>
      </c>
    </row>
    <row r="665" spans="7:9">
      <c r="G665" s="59" t="str">
        <f>IF(A665="Plan",SUMIF('Control de pagos'!B:B,Descripción!B665,'Control de pagos'!D:D),"")</f>
        <v/>
      </c>
      <c r="H665" s="59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60" t="str">
        <f t="shared" si="11"/>
        <v/>
      </c>
    </row>
    <row r="666" spans="7:9">
      <c r="G666" s="59" t="str">
        <f>IF(A666="Plan",SUMIF('Control de pagos'!B:B,Descripción!B666,'Control de pagos'!D:D),"")</f>
        <v/>
      </c>
      <c r="H666" s="59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60" t="str">
        <f t="shared" si="11"/>
        <v/>
      </c>
    </row>
    <row r="667" spans="7:9">
      <c r="G667" s="59" t="str">
        <f>IF(A667="Plan",SUMIF('Control de pagos'!B:B,Descripción!B667,'Control de pagos'!D:D),"")</f>
        <v/>
      </c>
      <c r="H667" s="59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60" t="str">
        <f t="shared" si="11"/>
        <v/>
      </c>
    </row>
    <row r="668" spans="7:9">
      <c r="G668" s="59" t="str">
        <f>IF(A668="Plan",SUMIF('Control de pagos'!B:B,Descripción!B668,'Control de pagos'!D:D),"")</f>
        <v/>
      </c>
      <c r="H668" s="59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60" t="str">
        <f t="shared" si="11"/>
        <v/>
      </c>
    </row>
    <row r="669" spans="7:9">
      <c r="G669" s="59" t="str">
        <f>IF(A669="Plan",SUMIF('Control de pagos'!B:B,Descripción!B669,'Control de pagos'!D:D),"")</f>
        <v/>
      </c>
      <c r="H669" s="59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60" t="str">
        <f t="shared" si="11"/>
        <v/>
      </c>
    </row>
    <row r="670" spans="7:9">
      <c r="G670" s="59" t="str">
        <f>IF(A670="Plan",SUMIF('Control de pagos'!B:B,Descripción!B670,'Control de pagos'!D:D),"")</f>
        <v/>
      </c>
      <c r="H670" s="59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60" t="str">
        <f t="shared" si="11"/>
        <v/>
      </c>
    </row>
    <row r="671" spans="7:9">
      <c r="G671" s="59" t="str">
        <f>IF(A671="Plan",SUMIF('Control de pagos'!B:B,Descripción!B671,'Control de pagos'!D:D),"")</f>
        <v/>
      </c>
      <c r="H671" s="59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60" t="str">
        <f t="shared" si="11"/>
        <v/>
      </c>
    </row>
    <row r="672" spans="7:9">
      <c r="G672" s="59" t="str">
        <f>IF(A672="Plan",SUMIF('Control de pagos'!B:B,Descripción!B672,'Control de pagos'!D:D),"")</f>
        <v/>
      </c>
      <c r="H672" s="59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60" t="str">
        <f t="shared" si="11"/>
        <v/>
      </c>
    </row>
    <row r="673" spans="7:9">
      <c r="G673" s="59" t="str">
        <f>IF(A673="Plan",SUMIF('Control de pagos'!B:B,Descripción!B673,'Control de pagos'!D:D),"")</f>
        <v/>
      </c>
      <c r="H673" s="59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60" t="str">
        <f t="shared" si="11"/>
        <v/>
      </c>
    </row>
    <row r="674" spans="7:9">
      <c r="G674" s="59" t="str">
        <f>IF(A674="Plan",SUMIF('Control de pagos'!B:B,Descripción!B674,'Control de pagos'!D:D),"")</f>
        <v/>
      </c>
      <c r="H674" s="59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60" t="str">
        <f t="shared" si="11"/>
        <v/>
      </c>
    </row>
    <row r="675" spans="7:9">
      <c r="G675" s="59" t="str">
        <f>IF(A675="Plan",SUMIF('Control de pagos'!B:B,Descripción!B675,'Control de pagos'!D:D),"")</f>
        <v/>
      </c>
      <c r="H675" s="59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60" t="str">
        <f t="shared" si="11"/>
        <v/>
      </c>
    </row>
    <row r="676" spans="7:9">
      <c r="G676" s="59" t="str">
        <f>IF(A676="Plan",SUMIF('Control de pagos'!B:B,Descripción!B676,'Control de pagos'!D:D),"")</f>
        <v/>
      </c>
      <c r="H676" s="59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60" t="str">
        <f t="shared" si="11"/>
        <v/>
      </c>
    </row>
    <row r="677" spans="7:9">
      <c r="G677" s="59" t="str">
        <f>IF(A677="Plan",SUMIF('Control de pagos'!B:B,Descripción!B677,'Control de pagos'!D:D),"")</f>
        <v/>
      </c>
      <c r="H677" s="59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60" t="str">
        <f t="shared" si="11"/>
        <v/>
      </c>
    </row>
    <row r="678" spans="7:9">
      <c r="G678" s="59" t="str">
        <f>IF(A678="Plan",SUMIF('Control de pagos'!B:B,Descripción!B678,'Control de pagos'!D:D),"")</f>
        <v/>
      </c>
      <c r="H678" s="59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60" t="str">
        <f t="shared" si="11"/>
        <v/>
      </c>
    </row>
    <row r="679" spans="7:9">
      <c r="G679" s="59" t="str">
        <f>IF(A679="Plan",SUMIF('Control de pagos'!B:B,Descripción!B679,'Control de pagos'!D:D),"")</f>
        <v/>
      </c>
      <c r="H679" s="59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60" t="str">
        <f t="shared" si="11"/>
        <v/>
      </c>
    </row>
    <row r="680" spans="7:9">
      <c r="G680" s="59" t="str">
        <f>IF(A680="Plan",SUMIF('Control de pagos'!B:B,Descripción!B680,'Control de pagos'!D:D),"")</f>
        <v/>
      </c>
      <c r="H680" s="59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60" t="str">
        <f t="shared" si="11"/>
        <v/>
      </c>
    </row>
    <row r="681" spans="7:9">
      <c r="G681" s="59" t="str">
        <f>IF(A681="Plan",SUMIF('Control de pagos'!B:B,Descripción!B681,'Control de pagos'!D:D),"")</f>
        <v/>
      </c>
      <c r="H681" s="59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60" t="str">
        <f t="shared" si="11"/>
        <v/>
      </c>
    </row>
    <row r="682" spans="7:9">
      <c r="G682" s="59" t="str">
        <f>IF(A682="Plan",SUMIF('Control de pagos'!B:B,Descripción!B682,'Control de pagos'!D:D),"")</f>
        <v/>
      </c>
      <c r="H682" s="59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60" t="str">
        <f t="shared" si="11"/>
        <v/>
      </c>
    </row>
    <row r="683" spans="7:9">
      <c r="G683" s="59" t="str">
        <f>IF(A683="Plan",SUMIF('Control de pagos'!B:B,Descripción!B683,'Control de pagos'!D:D),"")</f>
        <v/>
      </c>
      <c r="H683" s="59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60" t="str">
        <f t="shared" si="11"/>
        <v/>
      </c>
    </row>
    <row r="684" spans="7:9">
      <c r="G684" s="59" t="str">
        <f>IF(A684="Plan",SUMIF('Control de pagos'!B:B,Descripción!B684,'Control de pagos'!D:D),"")</f>
        <v/>
      </c>
      <c r="H684" s="59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60" t="str">
        <f t="shared" si="11"/>
        <v/>
      </c>
    </row>
    <row r="685" spans="7:9">
      <c r="G685" s="59" t="str">
        <f>IF(A685="Plan",SUMIF('Control de pagos'!B:B,Descripción!B685,'Control de pagos'!D:D),"")</f>
        <v/>
      </c>
      <c r="H685" s="59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60" t="str">
        <f t="shared" si="11"/>
        <v/>
      </c>
    </row>
    <row r="686" spans="7:9">
      <c r="G686" s="59" t="str">
        <f>IF(A686="Plan",SUMIF('Control de pagos'!B:B,Descripción!B686,'Control de pagos'!D:D),"")</f>
        <v/>
      </c>
      <c r="H686" s="59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60" t="str">
        <f t="shared" si="11"/>
        <v/>
      </c>
    </row>
    <row r="687" spans="7:9">
      <c r="G687" s="59" t="str">
        <f>IF(A687="Plan",SUMIF('Control de pagos'!B:B,Descripción!B687,'Control de pagos'!D:D),"")</f>
        <v/>
      </c>
      <c r="H687" s="59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60" t="str">
        <f t="shared" si="11"/>
        <v/>
      </c>
    </row>
    <row r="688" spans="7:9">
      <c r="G688" s="59" t="str">
        <f>IF(A688="Plan",SUMIF('Control de pagos'!B:B,Descripción!B688,'Control de pagos'!D:D),"")</f>
        <v/>
      </c>
      <c r="H688" s="59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60" t="str">
        <f t="shared" si="11"/>
        <v/>
      </c>
    </row>
    <row r="689" spans="7:9">
      <c r="G689" s="59" t="str">
        <f>IF(A689="Plan",SUMIF('Control de pagos'!B:B,Descripción!B689,'Control de pagos'!D:D),"")</f>
        <v/>
      </c>
      <c r="H689" s="59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60" t="str">
        <f t="shared" si="11"/>
        <v/>
      </c>
    </row>
    <row r="690" spans="7:9">
      <c r="G690" s="59" t="str">
        <f>IF(A690="Plan",SUMIF('Control de pagos'!B:B,Descripción!B690,'Control de pagos'!D:D),"")</f>
        <v/>
      </c>
      <c r="H690" s="59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60" t="str">
        <f t="shared" si="11"/>
        <v/>
      </c>
    </row>
    <row r="691" spans="7:9">
      <c r="G691" s="59" t="str">
        <f>IF(A691="Plan",SUMIF('Control de pagos'!B:B,Descripción!B691,'Control de pagos'!D:D),"")</f>
        <v/>
      </c>
      <c r="H691" s="59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60" t="str">
        <f t="shared" si="11"/>
        <v/>
      </c>
    </row>
    <row r="692" spans="7:9">
      <c r="G692" s="59" t="str">
        <f>IF(A692="Plan",SUMIF('Control de pagos'!B:B,Descripción!B692,'Control de pagos'!D:D),"")</f>
        <v/>
      </c>
      <c r="H692" s="59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60" t="str">
        <f t="shared" si="11"/>
        <v/>
      </c>
    </row>
    <row r="693" spans="7:9">
      <c r="G693" s="59" t="str">
        <f>IF(A693="Plan",SUMIF('Control de pagos'!B:B,Descripción!B693,'Control de pagos'!D:D),"")</f>
        <v/>
      </c>
      <c r="H693" s="59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60" t="str">
        <f t="shared" si="11"/>
        <v/>
      </c>
    </row>
    <row r="694" spans="7:9">
      <c r="G694" s="59" t="str">
        <f>IF(A694="Plan",SUMIF('Control de pagos'!B:B,Descripción!B694,'Control de pagos'!D:D),"")</f>
        <v/>
      </c>
      <c r="H694" s="59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60" t="str">
        <f t="shared" si="11"/>
        <v/>
      </c>
    </row>
    <row r="695" spans="7:9">
      <c r="G695" s="59" t="str">
        <f>IF(A695="Plan",SUMIF('Control de pagos'!B:B,Descripción!B695,'Control de pagos'!D:D),"")</f>
        <v/>
      </c>
      <c r="H695" s="59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60" t="str">
        <f t="shared" si="11"/>
        <v/>
      </c>
    </row>
    <row r="696" spans="7:9">
      <c r="G696" s="59" t="str">
        <f>IF(A696="Plan",SUMIF('Control de pagos'!B:B,Descripción!B696,'Control de pagos'!D:D),"")</f>
        <v/>
      </c>
      <c r="H696" s="59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60" t="str">
        <f t="shared" si="11"/>
        <v/>
      </c>
    </row>
    <row r="697" spans="7:9">
      <c r="G697" s="59" t="str">
        <f>IF(A697="Plan",SUMIF('Control de pagos'!B:B,Descripción!B697,'Control de pagos'!D:D),"")</f>
        <v/>
      </c>
      <c r="H697" s="59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60" t="str">
        <f t="shared" si="11"/>
        <v/>
      </c>
    </row>
    <row r="698" spans="7:9">
      <c r="G698" s="59" t="str">
        <f>IF(A698="Plan",SUMIF('Control de pagos'!B:B,Descripción!B698,'Control de pagos'!D:D),"")</f>
        <v/>
      </c>
      <c r="H698" s="59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60" t="str">
        <f t="shared" si="11"/>
        <v/>
      </c>
    </row>
    <row r="699" spans="7:9">
      <c r="G699" s="59" t="str">
        <f>IF(A699="Plan",SUMIF('Control de pagos'!B:B,Descripción!B699,'Control de pagos'!D:D),"")</f>
        <v/>
      </c>
      <c r="H699" s="59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60" t="str">
        <f t="shared" si="11"/>
        <v/>
      </c>
    </row>
    <row r="700" spans="7:9">
      <c r="G700" s="59" t="str">
        <f>IF(A700="Plan",SUMIF('Control de pagos'!B:B,Descripción!B700,'Control de pagos'!D:D),"")</f>
        <v/>
      </c>
      <c r="H700" s="59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60" t="str">
        <f t="shared" si="11"/>
        <v/>
      </c>
    </row>
    <row r="701" spans="7:9">
      <c r="G701" s="59" t="str">
        <f>IF(A701="Plan",SUMIF('Control de pagos'!B:B,Descripción!B701,'Control de pagos'!D:D),"")</f>
        <v/>
      </c>
      <c r="H701" s="59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60" t="str">
        <f t="shared" si="11"/>
        <v/>
      </c>
    </row>
    <row r="702" spans="7:9">
      <c r="G702" s="59" t="str">
        <f>IF(A702="Plan",SUMIF('Control de pagos'!B:B,Descripción!B702,'Control de pagos'!D:D),"")</f>
        <v/>
      </c>
      <c r="H702" s="59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60" t="str">
        <f t="shared" si="11"/>
        <v/>
      </c>
    </row>
    <row r="703" spans="7:9">
      <c r="G703" s="59" t="str">
        <f>IF(A703="Plan",SUMIF('Control de pagos'!B:B,Descripción!B703,'Control de pagos'!D:D),"")</f>
        <v/>
      </c>
      <c r="H703" s="59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60" t="str">
        <f t="shared" si="11"/>
        <v/>
      </c>
    </row>
    <row r="704" spans="7:9">
      <c r="G704" s="59" t="str">
        <f>IF(A704="Plan",SUMIF('Control de pagos'!B:B,Descripción!B704,'Control de pagos'!D:D),"")</f>
        <v/>
      </c>
      <c r="H704" s="59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60" t="str">
        <f t="shared" si="11"/>
        <v/>
      </c>
    </row>
    <row r="705" spans="7:9">
      <c r="G705" s="59" t="str">
        <f>IF(A705="Plan",SUMIF('Control de pagos'!B:B,Descripción!B705,'Control de pagos'!D:D),"")</f>
        <v/>
      </c>
      <c r="H705" s="59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60" t="str">
        <f t="shared" si="11"/>
        <v/>
      </c>
    </row>
    <row r="706" spans="7:9">
      <c r="G706" s="59" t="str">
        <f>IF(A706="Plan",SUMIF('Control de pagos'!B:B,Descripción!B706,'Control de pagos'!D:D),"")</f>
        <v/>
      </c>
      <c r="H706" s="59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60" t="str">
        <f t="shared" si="11"/>
        <v/>
      </c>
    </row>
    <row r="707" spans="7:9">
      <c r="G707" s="59" t="str">
        <f>IF(A707="Plan",SUMIF('Control de pagos'!B:B,Descripción!B707,'Control de pagos'!D:D),"")</f>
        <v/>
      </c>
      <c r="H707" s="59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60" t="str">
        <f t="shared" si="11"/>
        <v/>
      </c>
    </row>
    <row r="708" spans="7:9">
      <c r="G708" s="59" t="str">
        <f>IF(A708="Plan",SUMIF('Control de pagos'!B:B,Descripción!B708,'Control de pagos'!D:D),"")</f>
        <v/>
      </c>
      <c r="H708" s="59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60" t="str">
        <f t="shared" si="11"/>
        <v/>
      </c>
    </row>
    <row r="709" spans="7:9">
      <c r="G709" s="59" t="str">
        <f>IF(A709="Plan",SUMIF('Control de pagos'!B:B,Descripción!B709,'Control de pagos'!D:D),"")</f>
        <v/>
      </c>
      <c r="H709" s="59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60" t="str">
        <f t="shared" si="11"/>
        <v/>
      </c>
    </row>
    <row r="710" spans="7:9">
      <c r="G710" s="59" t="str">
        <f>IF(A710="Plan",SUMIF('Control de pagos'!B:B,Descripción!B710,'Control de pagos'!D:D),"")</f>
        <v/>
      </c>
      <c r="H710" s="59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60" t="str">
        <f t="shared" si="11"/>
        <v/>
      </c>
    </row>
  </sheetData>
  <sheetProtection password="F0F4" sheet="1" objects="1" scenarios="1" formatCells="0" formatColumns="0" formatRows="0"/>
  <mergeCells count="12">
    <mergeCell ref="B19:E19"/>
    <mergeCell ref="B6:E6"/>
    <mergeCell ref="B32:E32"/>
    <mergeCell ref="B45:E45"/>
    <mergeCell ref="B58:E58"/>
    <mergeCell ref="B136:E136"/>
    <mergeCell ref="B149:E149"/>
    <mergeCell ref="B71:E71"/>
    <mergeCell ref="B84:E84"/>
    <mergeCell ref="B97:E97"/>
    <mergeCell ref="B110:E110"/>
    <mergeCell ref="B123:E123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workbookViewId="0">
      <pane ySplit="3" topLeftCell="A234" activePane="bottomLeft" state="frozen"/>
      <selection pane="bottomLeft" activeCell="A250" sqref="A250"/>
    </sheetView>
  </sheetViews>
  <sheetFormatPr baseColWidth="10" defaultRowHeight="15"/>
  <cols>
    <col min="1" max="1" width="11.42578125" style="3"/>
    <col min="2" max="2" width="35.140625" style="3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150" t="s">
        <v>12</v>
      </c>
      <c r="C1" s="150"/>
      <c r="D1" s="150"/>
      <c r="E1" s="150"/>
      <c r="F1" s="150"/>
      <c r="G1" s="150"/>
      <c r="H1" s="150"/>
      <c r="I1" s="150"/>
      <c r="J1" s="150"/>
      <c r="K1" s="150"/>
      <c r="O1" s="151" t="s">
        <v>17</v>
      </c>
      <c r="P1" s="151"/>
      <c r="Q1" s="151"/>
      <c r="R1" s="151"/>
      <c r="S1" s="151"/>
      <c r="T1" s="151"/>
      <c r="U1" s="151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">
        <v>75</v>
      </c>
      <c r="B4" s="76" t="s">
        <v>80</v>
      </c>
      <c r="C4"/>
      <c r="D4"/>
      <c r="E4"/>
      <c r="F4"/>
      <c r="G4"/>
      <c r="H4"/>
      <c r="I4"/>
      <c r="J4"/>
      <c r="K4"/>
      <c r="N4" s="3" t="s">
        <v>75</v>
      </c>
      <c r="O4" s="76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75</v>
      </c>
      <c r="O5" s="87" t="s">
        <v>13</v>
      </c>
      <c r="P5" s="87" t="s">
        <v>14</v>
      </c>
      <c r="Q5" s="87" t="s">
        <v>3</v>
      </c>
      <c r="R5" s="87" t="s">
        <v>4</v>
      </c>
      <c r="S5" s="87" t="s">
        <v>5</v>
      </c>
      <c r="T5" s="87" t="s">
        <v>15</v>
      </c>
      <c r="U5" s="87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B6" s="77">
        <v>2015</v>
      </c>
      <c r="C6" s="77">
        <v>6</v>
      </c>
      <c r="D6" s="77"/>
      <c r="E6" s="78" t="s">
        <v>81</v>
      </c>
      <c r="F6" s="78" t="s">
        <v>10</v>
      </c>
      <c r="G6" s="78" t="s">
        <v>10</v>
      </c>
      <c r="H6" s="79">
        <v>42209</v>
      </c>
      <c r="I6" s="80">
        <v>10500</v>
      </c>
      <c r="J6" s="81">
        <v>0</v>
      </c>
      <c r="K6" s="80">
        <v>10500</v>
      </c>
      <c r="N6" s="3" t="s">
        <v>75</v>
      </c>
      <c r="O6" s="77" t="s">
        <v>84</v>
      </c>
      <c r="P6" s="80">
        <v>1353.74</v>
      </c>
      <c r="Q6" s="78" t="s">
        <v>81</v>
      </c>
      <c r="R6" s="78" t="s">
        <v>10</v>
      </c>
      <c r="S6" s="78" t="s">
        <v>10</v>
      </c>
      <c r="T6" s="77" t="s">
        <v>85</v>
      </c>
      <c r="U6" s="77" t="s">
        <v>86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B7" s="82">
        <v>2015</v>
      </c>
      <c r="C7" s="82">
        <v>6</v>
      </c>
      <c r="D7" s="82"/>
      <c r="E7" s="83" t="s">
        <v>81</v>
      </c>
      <c r="F7" s="83" t="s">
        <v>10</v>
      </c>
      <c r="G7" s="83" t="s">
        <v>82</v>
      </c>
      <c r="H7" s="84">
        <v>43980</v>
      </c>
      <c r="I7" s="85">
        <v>20132.14</v>
      </c>
      <c r="J7" s="85">
        <v>14882.14</v>
      </c>
      <c r="K7" s="85">
        <v>5250</v>
      </c>
      <c r="N7" s="3" t="s">
        <v>75</v>
      </c>
      <c r="O7" s="82" t="s">
        <v>84</v>
      </c>
      <c r="P7" s="86">
        <v>189.66</v>
      </c>
      <c r="Q7" s="83" t="s">
        <v>83</v>
      </c>
      <c r="R7" s="83" t="s">
        <v>10</v>
      </c>
      <c r="S7" s="83" t="s">
        <v>10</v>
      </c>
      <c r="T7" s="82" t="s">
        <v>87</v>
      </c>
      <c r="U7" s="82" t="s">
        <v>86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B8" s="82">
        <v>2017</v>
      </c>
      <c r="C8" s="82">
        <v>3</v>
      </c>
      <c r="D8" s="82"/>
      <c r="E8" s="83" t="s">
        <v>81</v>
      </c>
      <c r="F8" s="83" t="s">
        <v>10</v>
      </c>
      <c r="G8" s="83" t="s">
        <v>10</v>
      </c>
      <c r="H8" s="84">
        <v>42844</v>
      </c>
      <c r="I8" s="85">
        <v>28473.74</v>
      </c>
      <c r="J8" s="86">
        <v>0</v>
      </c>
      <c r="K8" s="85">
        <v>28473.74</v>
      </c>
      <c r="N8" s="3" t="s">
        <v>75</v>
      </c>
      <c r="O8" s="82">
        <v>1</v>
      </c>
      <c r="P8" s="85">
        <v>1116.8399999999999</v>
      </c>
      <c r="Q8" s="83" t="s">
        <v>81</v>
      </c>
      <c r="R8" s="83" t="s">
        <v>10</v>
      </c>
      <c r="S8" s="83" t="s">
        <v>10</v>
      </c>
      <c r="T8" s="82" t="s">
        <v>85</v>
      </c>
      <c r="U8" s="82" t="s">
        <v>86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B9" s="82">
        <v>2017</v>
      </c>
      <c r="C9" s="82">
        <v>3</v>
      </c>
      <c r="D9" s="82"/>
      <c r="E9" s="83" t="s">
        <v>81</v>
      </c>
      <c r="F9" s="83" t="s">
        <v>10</v>
      </c>
      <c r="G9" s="83" t="s">
        <v>82</v>
      </c>
      <c r="H9" s="84">
        <v>43980</v>
      </c>
      <c r="I9" s="85">
        <v>36797.94</v>
      </c>
      <c r="J9" s="85">
        <v>29679.5</v>
      </c>
      <c r="K9" s="85">
        <v>7118.44</v>
      </c>
      <c r="N9" s="3" t="s">
        <v>75</v>
      </c>
      <c r="O9" s="82">
        <v>1</v>
      </c>
      <c r="P9" s="86">
        <v>156.47</v>
      </c>
      <c r="Q9" s="83" t="s">
        <v>83</v>
      </c>
      <c r="R9" s="83" t="s">
        <v>10</v>
      </c>
      <c r="S9" s="83" t="s">
        <v>10</v>
      </c>
      <c r="T9" s="82" t="s">
        <v>87</v>
      </c>
      <c r="U9" s="82" t="s">
        <v>86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B10" s="82">
        <v>2017</v>
      </c>
      <c r="C10" s="82">
        <v>4</v>
      </c>
      <c r="D10" s="82"/>
      <c r="E10" s="83" t="s">
        <v>81</v>
      </c>
      <c r="F10" s="83" t="s">
        <v>10</v>
      </c>
      <c r="G10" s="83" t="s">
        <v>10</v>
      </c>
      <c r="H10" s="84">
        <v>42874</v>
      </c>
      <c r="I10" s="85">
        <v>17225.39</v>
      </c>
      <c r="J10" s="86">
        <v>0</v>
      </c>
      <c r="K10" s="85">
        <v>17225.39</v>
      </c>
      <c r="N10" s="3" t="s">
        <v>75</v>
      </c>
      <c r="O10" s="82">
        <v>2</v>
      </c>
      <c r="P10" s="85">
        <v>1116.8399999999999</v>
      </c>
      <c r="Q10" s="83" t="s">
        <v>81</v>
      </c>
      <c r="R10" s="83" t="s">
        <v>10</v>
      </c>
      <c r="S10" s="83" t="s">
        <v>10</v>
      </c>
      <c r="T10" s="82" t="s">
        <v>85</v>
      </c>
      <c r="U10" s="82" t="s">
        <v>86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B11" s="82">
        <v>2017</v>
      </c>
      <c r="C11" s="82">
        <v>4</v>
      </c>
      <c r="D11" s="82"/>
      <c r="E11" s="83" t="s">
        <v>81</v>
      </c>
      <c r="F11" s="83" t="s">
        <v>10</v>
      </c>
      <c r="G11" s="83" t="s">
        <v>82</v>
      </c>
      <c r="H11" s="84">
        <v>43980</v>
      </c>
      <c r="I11" s="85">
        <v>21744.41</v>
      </c>
      <c r="J11" s="85">
        <v>17438.060000000001</v>
      </c>
      <c r="K11" s="85">
        <v>4306.3500000000004</v>
      </c>
      <c r="N11" s="3" t="s">
        <v>75</v>
      </c>
      <c r="O11" s="82">
        <v>2</v>
      </c>
      <c r="P11" s="86">
        <v>156.47</v>
      </c>
      <c r="Q11" s="83" t="s">
        <v>83</v>
      </c>
      <c r="R11" s="83" t="s">
        <v>10</v>
      </c>
      <c r="S11" s="83" t="s">
        <v>10</v>
      </c>
      <c r="T11" s="82" t="s">
        <v>87</v>
      </c>
      <c r="U11" s="82" t="s">
        <v>86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B12" s="82">
        <v>2017</v>
      </c>
      <c r="C12" s="82">
        <v>11</v>
      </c>
      <c r="D12" s="82"/>
      <c r="E12" s="83" t="s">
        <v>81</v>
      </c>
      <c r="F12" s="83" t="s">
        <v>10</v>
      </c>
      <c r="G12" s="83" t="s">
        <v>10</v>
      </c>
      <c r="H12" s="84">
        <v>43088</v>
      </c>
      <c r="I12" s="85">
        <v>50000</v>
      </c>
      <c r="J12" s="86">
        <v>0</v>
      </c>
      <c r="K12" s="85">
        <v>50000</v>
      </c>
      <c r="N12" s="3" t="s">
        <v>75</v>
      </c>
      <c r="O12" s="82">
        <v>3</v>
      </c>
      <c r="P12" s="85">
        <v>1116.8399999999999</v>
      </c>
      <c r="Q12" s="83" t="s">
        <v>81</v>
      </c>
      <c r="R12" s="83" t="s">
        <v>10</v>
      </c>
      <c r="S12" s="83" t="s">
        <v>10</v>
      </c>
      <c r="T12" s="82" t="s">
        <v>85</v>
      </c>
      <c r="U12" s="82" t="s">
        <v>86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B13" s="82">
        <v>2017</v>
      </c>
      <c r="C13" s="82">
        <v>11</v>
      </c>
      <c r="D13" s="82"/>
      <c r="E13" s="83" t="s">
        <v>81</v>
      </c>
      <c r="F13" s="83" t="s">
        <v>10</v>
      </c>
      <c r="G13" s="83" t="s">
        <v>82</v>
      </c>
      <c r="H13" s="84">
        <v>43980</v>
      </c>
      <c r="I13" s="85">
        <v>52617.33</v>
      </c>
      <c r="J13" s="85">
        <v>40117.33</v>
      </c>
      <c r="K13" s="85">
        <v>12500</v>
      </c>
      <c r="N13" s="3" t="s">
        <v>75</v>
      </c>
      <c r="O13" s="82">
        <v>3</v>
      </c>
      <c r="P13" s="86">
        <v>156.47</v>
      </c>
      <c r="Q13" s="83" t="s">
        <v>83</v>
      </c>
      <c r="R13" s="83" t="s">
        <v>10</v>
      </c>
      <c r="S13" s="83" t="s">
        <v>10</v>
      </c>
      <c r="T13" s="82" t="s">
        <v>87</v>
      </c>
      <c r="U13" s="82" t="s">
        <v>86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B14" s="82">
        <v>2017</v>
      </c>
      <c r="C14" s="82"/>
      <c r="D14" s="82"/>
      <c r="E14" s="83" t="s">
        <v>83</v>
      </c>
      <c r="F14" s="83" t="s">
        <v>10</v>
      </c>
      <c r="G14" s="83" t="s">
        <v>10</v>
      </c>
      <c r="H14" s="84">
        <v>43173</v>
      </c>
      <c r="I14" s="85">
        <v>15172.95</v>
      </c>
      <c r="J14" s="86">
        <v>0</v>
      </c>
      <c r="K14" s="85">
        <v>15172.95</v>
      </c>
      <c r="N14" s="3" t="s">
        <v>75</v>
      </c>
      <c r="O14" s="82">
        <v>4</v>
      </c>
      <c r="P14" s="85">
        <v>1116.8399999999999</v>
      </c>
      <c r="Q14" s="83" t="s">
        <v>81</v>
      </c>
      <c r="R14" s="83" t="s">
        <v>10</v>
      </c>
      <c r="S14" s="83" t="s">
        <v>10</v>
      </c>
      <c r="T14" s="82" t="s">
        <v>85</v>
      </c>
      <c r="U14" s="82" t="s">
        <v>86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B15" s="82">
        <v>2017</v>
      </c>
      <c r="C15" s="82"/>
      <c r="D15" s="82"/>
      <c r="E15" s="83" t="s">
        <v>83</v>
      </c>
      <c r="F15" s="83" t="s">
        <v>10</v>
      </c>
      <c r="G15" s="83" t="s">
        <v>82</v>
      </c>
      <c r="H15" s="84">
        <v>43980</v>
      </c>
      <c r="I15" s="85">
        <v>14677.5</v>
      </c>
      <c r="J15" s="85">
        <v>10884.26</v>
      </c>
      <c r="K15" s="85">
        <v>3793.24</v>
      </c>
      <c r="N15" s="3" t="s">
        <v>75</v>
      </c>
      <c r="O15" s="82">
        <v>4</v>
      </c>
      <c r="P15" s="86">
        <v>156.47</v>
      </c>
      <c r="Q15" s="83" t="s">
        <v>83</v>
      </c>
      <c r="R15" s="83" t="s">
        <v>10</v>
      </c>
      <c r="S15" s="83" t="s">
        <v>10</v>
      </c>
      <c r="T15" s="82" t="s">
        <v>87</v>
      </c>
      <c r="U15" s="82" t="s">
        <v>86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N16" s="3" t="s">
        <v>75</v>
      </c>
      <c r="O16" s="82">
        <v>5</v>
      </c>
      <c r="P16" s="85">
        <v>1116.8399999999999</v>
      </c>
      <c r="Q16" s="83" t="s">
        <v>81</v>
      </c>
      <c r="R16" s="83" t="s">
        <v>10</v>
      </c>
      <c r="S16" s="83" t="s">
        <v>10</v>
      </c>
      <c r="T16" s="82" t="s">
        <v>85</v>
      </c>
      <c r="U16" s="82" t="s">
        <v>86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93</v>
      </c>
      <c r="B17" s="76" t="s">
        <v>80</v>
      </c>
      <c r="C17"/>
      <c r="D17"/>
      <c r="E17"/>
      <c r="F17"/>
      <c r="G17"/>
      <c r="H17"/>
      <c r="I17"/>
      <c r="J17"/>
      <c r="K17"/>
      <c r="N17" s="3" t="s">
        <v>75</v>
      </c>
      <c r="O17" s="82">
        <v>5</v>
      </c>
      <c r="P17" s="86">
        <v>156.47</v>
      </c>
      <c r="Q17" s="83" t="s">
        <v>83</v>
      </c>
      <c r="R17" s="83" t="s">
        <v>10</v>
      </c>
      <c r="S17" s="83" t="s">
        <v>10</v>
      </c>
      <c r="T17" s="82" t="s">
        <v>87</v>
      </c>
      <c r="U17" s="82" t="s">
        <v>86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93</v>
      </c>
      <c r="B18" s="87" t="s">
        <v>0</v>
      </c>
      <c r="C18" s="87" t="s">
        <v>1</v>
      </c>
      <c r="D18" s="87" t="s">
        <v>2</v>
      </c>
      <c r="E18" s="87" t="s">
        <v>3</v>
      </c>
      <c r="F18" s="87" t="s">
        <v>4</v>
      </c>
      <c r="G18" s="87" t="s">
        <v>5</v>
      </c>
      <c r="H18" s="87" t="s">
        <v>6</v>
      </c>
      <c r="I18" s="87" t="s">
        <v>7</v>
      </c>
      <c r="J18" s="87" t="s">
        <v>8</v>
      </c>
      <c r="K18" s="87" t="s">
        <v>9</v>
      </c>
      <c r="N18" s="3" t="s">
        <v>75</v>
      </c>
      <c r="O18" s="82">
        <v>6</v>
      </c>
      <c r="P18" s="85">
        <v>1116.8399999999999</v>
      </c>
      <c r="Q18" s="83" t="s">
        <v>81</v>
      </c>
      <c r="R18" s="83" t="s">
        <v>10</v>
      </c>
      <c r="S18" s="83" t="s">
        <v>10</v>
      </c>
      <c r="T18" s="82" t="s">
        <v>85</v>
      </c>
      <c r="U18" s="82" t="s">
        <v>88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93</v>
      </c>
      <c r="B19" s="82">
        <v>2019</v>
      </c>
      <c r="C19" s="82"/>
      <c r="D19" s="82"/>
      <c r="E19" s="83" t="s">
        <v>94</v>
      </c>
      <c r="F19" s="83" t="s">
        <v>10</v>
      </c>
      <c r="G19" s="83" t="s">
        <v>10</v>
      </c>
      <c r="H19" s="84">
        <v>43994</v>
      </c>
      <c r="I19" s="85">
        <v>167867.07</v>
      </c>
      <c r="J19" s="86">
        <v>0</v>
      </c>
      <c r="K19" s="85">
        <v>167867.07</v>
      </c>
      <c r="N19" s="3" t="s">
        <v>75</v>
      </c>
      <c r="O19" s="82">
        <v>6</v>
      </c>
      <c r="P19" s="86">
        <v>156.47</v>
      </c>
      <c r="Q19" s="83" t="s">
        <v>83</v>
      </c>
      <c r="R19" s="83" t="s">
        <v>10</v>
      </c>
      <c r="S19" s="83" t="s">
        <v>10</v>
      </c>
      <c r="T19" s="82" t="s">
        <v>87</v>
      </c>
      <c r="U19" s="82" t="s">
        <v>88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N20" s="3" t="s">
        <v>75</v>
      </c>
      <c r="O20" s="82">
        <v>7</v>
      </c>
      <c r="P20" s="85">
        <v>1116.8399999999999</v>
      </c>
      <c r="Q20" s="83" t="s">
        <v>81</v>
      </c>
      <c r="R20" s="83" t="s">
        <v>10</v>
      </c>
      <c r="S20" s="83" t="s">
        <v>10</v>
      </c>
      <c r="T20" s="82" t="s">
        <v>85</v>
      </c>
      <c r="U20" s="82" t="s">
        <v>88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96</v>
      </c>
      <c r="B21" s="76" t="s">
        <v>97</v>
      </c>
      <c r="C21"/>
      <c r="D21"/>
      <c r="E21"/>
      <c r="F21"/>
      <c r="G21"/>
      <c r="H21"/>
      <c r="I21"/>
      <c r="J21"/>
      <c r="K21"/>
      <c r="N21" s="3" t="s">
        <v>75</v>
      </c>
      <c r="O21" s="82">
        <v>7</v>
      </c>
      <c r="P21" s="86">
        <v>156.47</v>
      </c>
      <c r="Q21" s="83" t="s">
        <v>83</v>
      </c>
      <c r="R21" s="83" t="s">
        <v>10</v>
      </c>
      <c r="S21" s="83" t="s">
        <v>10</v>
      </c>
      <c r="T21" s="82" t="s">
        <v>87</v>
      </c>
      <c r="U21" s="82" t="s">
        <v>88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96</v>
      </c>
      <c r="B22" s="87" t="s">
        <v>0</v>
      </c>
      <c r="C22" s="87" t="s">
        <v>1</v>
      </c>
      <c r="D22" s="87" t="s">
        <v>2</v>
      </c>
      <c r="E22" s="87" t="s">
        <v>3</v>
      </c>
      <c r="F22" s="87" t="s">
        <v>4</v>
      </c>
      <c r="G22" s="87" t="s">
        <v>5</v>
      </c>
      <c r="H22" s="87" t="s">
        <v>6</v>
      </c>
      <c r="I22" s="87" t="s">
        <v>7</v>
      </c>
      <c r="J22" s="87" t="s">
        <v>8</v>
      </c>
      <c r="K22" s="87" t="s">
        <v>9</v>
      </c>
      <c r="N22" s="3" t="s">
        <v>75</v>
      </c>
      <c r="O22" s="82">
        <v>8</v>
      </c>
      <c r="P22" s="85">
        <v>1116.8399999999999</v>
      </c>
      <c r="Q22" s="83" t="s">
        <v>81</v>
      </c>
      <c r="R22" s="83" t="s">
        <v>10</v>
      </c>
      <c r="S22" s="83" t="s">
        <v>10</v>
      </c>
      <c r="T22" s="82" t="s">
        <v>85</v>
      </c>
      <c r="U22" s="82" t="s">
        <v>88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96</v>
      </c>
      <c r="B23" s="77">
        <v>2020</v>
      </c>
      <c r="C23" s="77">
        <v>6</v>
      </c>
      <c r="D23" s="77"/>
      <c r="E23" s="78" t="s">
        <v>98</v>
      </c>
      <c r="F23" s="78" t="s">
        <v>10</v>
      </c>
      <c r="G23" s="78" t="s">
        <v>10</v>
      </c>
      <c r="H23" s="79">
        <v>44025</v>
      </c>
      <c r="I23" s="80">
        <v>70487.179999999993</v>
      </c>
      <c r="J23" s="81">
        <v>0</v>
      </c>
      <c r="K23" s="80">
        <v>70487.179999999993</v>
      </c>
      <c r="N23" s="3" t="s">
        <v>75</v>
      </c>
      <c r="O23" s="82">
        <v>8</v>
      </c>
      <c r="P23" s="86">
        <v>156.47</v>
      </c>
      <c r="Q23" s="83" t="s">
        <v>83</v>
      </c>
      <c r="R23" s="83" t="s">
        <v>10</v>
      </c>
      <c r="S23" s="83" t="s">
        <v>10</v>
      </c>
      <c r="T23" s="82" t="s">
        <v>87</v>
      </c>
      <c r="U23" s="82" t="s">
        <v>88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96</v>
      </c>
      <c r="B24" s="82">
        <v>2020</v>
      </c>
      <c r="C24" s="82">
        <v>6</v>
      </c>
      <c r="D24" s="82"/>
      <c r="E24" s="83" t="s">
        <v>98</v>
      </c>
      <c r="F24" s="83" t="s">
        <v>10</v>
      </c>
      <c r="G24" s="83" t="s">
        <v>82</v>
      </c>
      <c r="H24" s="84">
        <v>44034</v>
      </c>
      <c r="I24" s="86">
        <v>583.63</v>
      </c>
      <c r="J24" s="86">
        <v>0</v>
      </c>
      <c r="K24" s="86">
        <v>583.63</v>
      </c>
      <c r="N24" s="3" t="s">
        <v>75</v>
      </c>
      <c r="O24" s="82">
        <v>9</v>
      </c>
      <c r="P24" s="86">
        <v>211.54</v>
      </c>
      <c r="Q24" s="83" t="s">
        <v>81</v>
      </c>
      <c r="R24" s="83" t="s">
        <v>10</v>
      </c>
      <c r="S24" s="83" t="s">
        <v>10</v>
      </c>
      <c r="T24" s="82" t="s">
        <v>85</v>
      </c>
      <c r="U24" s="82" t="s">
        <v>88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96</v>
      </c>
      <c r="B25" s="82">
        <v>2020</v>
      </c>
      <c r="C25" s="82">
        <v>6</v>
      </c>
      <c r="D25" s="82"/>
      <c r="E25" s="83" t="s">
        <v>11</v>
      </c>
      <c r="F25" s="83" t="s">
        <v>10</v>
      </c>
      <c r="G25" s="83" t="s">
        <v>10</v>
      </c>
      <c r="H25" s="84">
        <v>44025</v>
      </c>
      <c r="I25" s="85">
        <v>70751.33</v>
      </c>
      <c r="J25" s="86">
        <v>0</v>
      </c>
      <c r="K25" s="85">
        <v>70751.33</v>
      </c>
      <c r="N25" s="3" t="s">
        <v>75</v>
      </c>
      <c r="O25" s="82">
        <v>9</v>
      </c>
      <c r="P25" s="86">
        <v>905.3</v>
      </c>
      <c r="Q25" s="83" t="s">
        <v>81</v>
      </c>
      <c r="R25" s="83" t="s">
        <v>10</v>
      </c>
      <c r="S25" s="83" t="s">
        <v>82</v>
      </c>
      <c r="T25" s="82" t="s">
        <v>85</v>
      </c>
      <c r="U25" s="82" t="s">
        <v>88</v>
      </c>
      <c r="AC25" s="11" t="str">
        <f t="shared" si="0"/>
        <v>N224597</v>
      </c>
      <c r="AD25" s="11" t="str">
        <f t="shared" si="1"/>
        <v>Contribuciones Seg. Social</v>
      </c>
      <c r="AE25" s="11" t="str">
        <f t="shared" si="2"/>
        <v>Declaración Jurada</v>
      </c>
      <c r="AF25" s="11" t="str">
        <f t="shared" si="3"/>
        <v>Declaración Jurada</v>
      </c>
      <c r="AG25" s="11">
        <f t="shared" si="4"/>
        <v>70751.33</v>
      </c>
      <c r="AH25" s="11">
        <f t="shared" si="5"/>
        <v>0</v>
      </c>
      <c r="AI25" s="11">
        <f t="shared" si="6"/>
        <v>70751.33</v>
      </c>
      <c r="AJ25" s="11">
        <f t="shared" si="7"/>
        <v>2020</v>
      </c>
      <c r="AK25" s="11">
        <f t="shared" si="8"/>
        <v>6</v>
      </c>
      <c r="AN25" s="11" t="str">
        <f t="shared" si="13"/>
        <v xml:space="preserve">2020/6 </v>
      </c>
      <c r="AO25" s="11" t="str">
        <f t="shared" si="14"/>
        <v>2020/6 Contribuciones Seg. Social</v>
      </c>
      <c r="AP25" s="11">
        <f t="shared" si="15"/>
        <v>70751.33</v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96</v>
      </c>
      <c r="B26" s="82">
        <v>2020</v>
      </c>
      <c r="C26" s="82">
        <v>6</v>
      </c>
      <c r="D26" s="82"/>
      <c r="E26" s="83" t="s">
        <v>11</v>
      </c>
      <c r="F26" s="83" t="s">
        <v>10</v>
      </c>
      <c r="G26" s="83" t="s">
        <v>82</v>
      </c>
      <c r="H26" s="84">
        <v>44034</v>
      </c>
      <c r="I26" s="86">
        <v>585.82000000000005</v>
      </c>
      <c r="J26" s="86">
        <v>0</v>
      </c>
      <c r="K26" s="86">
        <v>585.82000000000005</v>
      </c>
      <c r="N26" s="3" t="s">
        <v>75</v>
      </c>
      <c r="O26" s="82">
        <v>9</v>
      </c>
      <c r="P26" s="86">
        <v>156.47</v>
      </c>
      <c r="Q26" s="83" t="s">
        <v>83</v>
      </c>
      <c r="R26" s="83" t="s">
        <v>10</v>
      </c>
      <c r="S26" s="83" t="s">
        <v>10</v>
      </c>
      <c r="T26" s="82" t="s">
        <v>87</v>
      </c>
      <c r="U26" s="82" t="s">
        <v>88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N27" s="3" t="s">
        <v>75</v>
      </c>
      <c r="O27" s="82">
        <v>10</v>
      </c>
      <c r="P27" s="85">
        <v>1116.8399999999999</v>
      </c>
      <c r="Q27" s="83" t="s">
        <v>81</v>
      </c>
      <c r="R27" s="83" t="s">
        <v>10</v>
      </c>
      <c r="S27" s="83" t="s">
        <v>82</v>
      </c>
      <c r="T27" s="82" t="s">
        <v>85</v>
      </c>
      <c r="U27" s="82" t="s">
        <v>88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100</v>
      </c>
      <c r="B28" s="76" t="s">
        <v>80</v>
      </c>
      <c r="C28"/>
      <c r="D28"/>
      <c r="E28"/>
      <c r="F28"/>
      <c r="G28"/>
      <c r="H28"/>
      <c r="I28"/>
      <c r="J28"/>
      <c r="K28"/>
      <c r="N28" s="3" t="s">
        <v>75</v>
      </c>
      <c r="O28" s="82">
        <v>10</v>
      </c>
      <c r="P28" s="86">
        <v>156.47</v>
      </c>
      <c r="Q28" s="83" t="s">
        <v>83</v>
      </c>
      <c r="R28" s="83" t="s">
        <v>10</v>
      </c>
      <c r="S28" s="83" t="s">
        <v>10</v>
      </c>
      <c r="T28" s="82" t="s">
        <v>87</v>
      </c>
      <c r="U28" s="82" t="s">
        <v>88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/>
      </c>
      <c r="AU28" s="11" t="str">
        <f t="shared" si="17"/>
        <v/>
      </c>
      <c r="AV28" s="11" t="str">
        <f t="shared" si="18"/>
        <v/>
      </c>
      <c r="AW28" s="11" t="str">
        <f t="shared" si="19"/>
        <v/>
      </c>
      <c r="AX28" s="11" t="str">
        <f t="shared" si="21"/>
        <v/>
      </c>
      <c r="AY28" s="11" t="str">
        <f t="shared" si="10"/>
        <v/>
      </c>
      <c r="AZ28" s="11" t="str">
        <f t="shared" si="11"/>
        <v/>
      </c>
      <c r="BA28" s="11" t="str">
        <f t="shared" si="22"/>
        <v xml:space="preserve"> </v>
      </c>
      <c r="BB28" s="11" t="str">
        <f>IFERROR(IF(AW28="","",VLOOKUP(AW28,SUSS!R:S,2,FALSE)),AY28*SUSS!$M$2)</f>
        <v/>
      </c>
      <c r="BC28" s="11" t="str">
        <f t="shared" si="20"/>
        <v/>
      </c>
    </row>
    <row r="29" spans="1:55" ht="20.100000000000001" customHeight="1" thickBot="1">
      <c r="A29" s="3" t="s">
        <v>100</v>
      </c>
      <c r="B29" s="87" t="s">
        <v>0</v>
      </c>
      <c r="C29" s="87" t="s">
        <v>1</v>
      </c>
      <c r="D29" s="87" t="s">
        <v>2</v>
      </c>
      <c r="E29" s="87" t="s">
        <v>3</v>
      </c>
      <c r="F29" s="87" t="s">
        <v>4</v>
      </c>
      <c r="G29" s="87" t="s">
        <v>5</v>
      </c>
      <c r="H29" s="87" t="s">
        <v>6</v>
      </c>
      <c r="I29" s="87" t="s">
        <v>7</v>
      </c>
      <c r="J29" s="87" t="s">
        <v>8</v>
      </c>
      <c r="K29" s="87" t="s">
        <v>9</v>
      </c>
      <c r="N29" s="3" t="s">
        <v>75</v>
      </c>
      <c r="O29" s="82">
        <v>11</v>
      </c>
      <c r="P29" s="85">
        <v>1116.8399999999999</v>
      </c>
      <c r="Q29" s="83" t="s">
        <v>81</v>
      </c>
      <c r="R29" s="83" t="s">
        <v>10</v>
      </c>
      <c r="S29" s="83" t="s">
        <v>82</v>
      </c>
      <c r="T29" s="82" t="s">
        <v>85</v>
      </c>
      <c r="U29" s="82" t="s">
        <v>88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100</v>
      </c>
      <c r="B30" s="77">
        <v>2016</v>
      </c>
      <c r="C30" s="77">
        <v>4</v>
      </c>
      <c r="D30" s="77"/>
      <c r="E30" s="78" t="s">
        <v>101</v>
      </c>
      <c r="F30" s="78" t="s">
        <v>10</v>
      </c>
      <c r="G30" s="78" t="s">
        <v>10</v>
      </c>
      <c r="H30" s="79">
        <v>42499</v>
      </c>
      <c r="I30" s="80">
        <v>3700.11</v>
      </c>
      <c r="J30" s="81">
        <v>0</v>
      </c>
      <c r="K30" s="80">
        <v>3700.11</v>
      </c>
      <c r="N30" s="3" t="s">
        <v>75</v>
      </c>
      <c r="O30" s="82">
        <v>11</v>
      </c>
      <c r="P30" s="86">
        <v>156.47</v>
      </c>
      <c r="Q30" s="83" t="s">
        <v>83</v>
      </c>
      <c r="R30" s="83" t="s">
        <v>10</v>
      </c>
      <c r="S30" s="83" t="s">
        <v>10</v>
      </c>
      <c r="T30" s="82" t="s">
        <v>87</v>
      </c>
      <c r="U30" s="82" t="s">
        <v>88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100</v>
      </c>
      <c r="B31" s="82">
        <v>2016</v>
      </c>
      <c r="C31" s="82">
        <v>4</v>
      </c>
      <c r="D31" s="82"/>
      <c r="E31" s="83" t="s">
        <v>101</v>
      </c>
      <c r="F31" s="83" t="s">
        <v>10</v>
      </c>
      <c r="G31" s="83" t="s">
        <v>82</v>
      </c>
      <c r="H31" s="84">
        <v>44119</v>
      </c>
      <c r="I31" s="85">
        <v>6497.69</v>
      </c>
      <c r="J31" s="85">
        <v>5572.66</v>
      </c>
      <c r="K31" s="86">
        <v>925.03</v>
      </c>
      <c r="N31" s="3" t="s">
        <v>75</v>
      </c>
      <c r="O31" s="82">
        <v>12</v>
      </c>
      <c r="P31" s="85">
        <v>1116.8399999999999</v>
      </c>
      <c r="Q31" s="83" t="s">
        <v>81</v>
      </c>
      <c r="R31" s="83" t="s">
        <v>10</v>
      </c>
      <c r="S31" s="83" t="s">
        <v>82</v>
      </c>
      <c r="T31" s="82" t="s">
        <v>85</v>
      </c>
      <c r="U31" s="82" t="s">
        <v>88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100</v>
      </c>
      <c r="B32" s="76" t="s">
        <v>97</v>
      </c>
      <c r="C32"/>
      <c r="D32"/>
      <c r="E32"/>
      <c r="F32"/>
      <c r="G32"/>
      <c r="H32"/>
      <c r="I32"/>
      <c r="J32"/>
      <c r="K32"/>
      <c r="N32" s="3" t="s">
        <v>75</v>
      </c>
      <c r="O32" s="82">
        <v>12</v>
      </c>
      <c r="P32" s="86">
        <v>156.47</v>
      </c>
      <c r="Q32" s="83" t="s">
        <v>83</v>
      </c>
      <c r="R32" s="83" t="s">
        <v>10</v>
      </c>
      <c r="S32" s="83" t="s">
        <v>10</v>
      </c>
      <c r="T32" s="82" t="s">
        <v>87</v>
      </c>
      <c r="U32" s="82" t="s">
        <v>88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100</v>
      </c>
      <c r="B33" s="87" t="s">
        <v>0</v>
      </c>
      <c r="C33" s="87" t="s">
        <v>1</v>
      </c>
      <c r="D33" s="87" t="s">
        <v>2</v>
      </c>
      <c r="E33" s="87" t="s">
        <v>3</v>
      </c>
      <c r="F33" s="87" t="s">
        <v>4</v>
      </c>
      <c r="G33" s="87" t="s">
        <v>5</v>
      </c>
      <c r="H33" s="87" t="s">
        <v>6</v>
      </c>
      <c r="I33" s="87" t="s">
        <v>7</v>
      </c>
      <c r="J33" s="87" t="s">
        <v>8</v>
      </c>
      <c r="K33" s="87" t="s">
        <v>9</v>
      </c>
      <c r="N33" s="3" t="s">
        <v>75</v>
      </c>
      <c r="O33" s="82">
        <v>13</v>
      </c>
      <c r="P33" s="86">
        <v>994.18</v>
      </c>
      <c r="Q33" s="83" t="s">
        <v>81</v>
      </c>
      <c r="R33" s="83" t="s">
        <v>10</v>
      </c>
      <c r="S33" s="83" t="s">
        <v>82</v>
      </c>
      <c r="T33" s="82" t="s">
        <v>85</v>
      </c>
      <c r="U33" s="82" t="s">
        <v>88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100</v>
      </c>
      <c r="B34" s="77">
        <v>2015</v>
      </c>
      <c r="C34" s="77">
        <v>12</v>
      </c>
      <c r="D34" s="77"/>
      <c r="E34" s="78" t="s">
        <v>98</v>
      </c>
      <c r="F34" s="78" t="s">
        <v>10</v>
      </c>
      <c r="G34" s="78" t="s">
        <v>10</v>
      </c>
      <c r="H34" s="79">
        <v>42377</v>
      </c>
      <c r="I34" s="80">
        <v>2959.64</v>
      </c>
      <c r="J34" s="81">
        <v>0</v>
      </c>
      <c r="K34" s="80">
        <v>2959.64</v>
      </c>
      <c r="N34" s="3" t="s">
        <v>75</v>
      </c>
      <c r="O34" s="82">
        <v>13</v>
      </c>
      <c r="P34" s="86">
        <v>156.47</v>
      </c>
      <c r="Q34" s="83" t="s">
        <v>83</v>
      </c>
      <c r="R34" s="83" t="s">
        <v>10</v>
      </c>
      <c r="S34" s="83" t="s">
        <v>10</v>
      </c>
      <c r="T34" s="82" t="s">
        <v>87</v>
      </c>
      <c r="U34" s="82" t="s">
        <v>88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100</v>
      </c>
      <c r="B35" s="82">
        <v>2015</v>
      </c>
      <c r="C35" s="82">
        <v>12</v>
      </c>
      <c r="D35" s="82"/>
      <c r="E35" s="83" t="s">
        <v>98</v>
      </c>
      <c r="F35" s="83" t="s">
        <v>10</v>
      </c>
      <c r="G35" s="83" t="s">
        <v>82</v>
      </c>
      <c r="H35" s="84">
        <v>44119</v>
      </c>
      <c r="I35" s="85">
        <v>5555.48</v>
      </c>
      <c r="J35" s="85">
        <v>4075.66</v>
      </c>
      <c r="K35" s="85">
        <v>1479.82</v>
      </c>
      <c r="N35" s="3" t="s">
        <v>75</v>
      </c>
      <c r="O35" s="82">
        <v>13</v>
      </c>
      <c r="P35" s="86">
        <v>122.66</v>
      </c>
      <c r="Q35" s="83" t="s">
        <v>81</v>
      </c>
      <c r="R35" s="83" t="s">
        <v>10</v>
      </c>
      <c r="S35" s="83" t="s">
        <v>10</v>
      </c>
      <c r="T35" s="82" t="s">
        <v>89</v>
      </c>
      <c r="U35" s="82" t="s">
        <v>88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100</v>
      </c>
      <c r="B36" s="82">
        <v>2019</v>
      </c>
      <c r="C36" s="82">
        <v>12</v>
      </c>
      <c r="D36" s="82"/>
      <c r="E36" s="83" t="s">
        <v>98</v>
      </c>
      <c r="F36" s="83" t="s">
        <v>10</v>
      </c>
      <c r="G36" s="83" t="s">
        <v>10</v>
      </c>
      <c r="H36" s="84">
        <v>43839</v>
      </c>
      <c r="I36" s="85">
        <v>139702.79</v>
      </c>
      <c r="J36" s="86">
        <v>0</v>
      </c>
      <c r="K36" s="85">
        <v>139702.79</v>
      </c>
      <c r="N36" s="3" t="s">
        <v>75</v>
      </c>
      <c r="O36" s="82">
        <v>14</v>
      </c>
      <c r="P36" s="86">
        <v>156.47</v>
      </c>
      <c r="Q36" s="83" t="s">
        <v>83</v>
      </c>
      <c r="R36" s="83" t="s">
        <v>10</v>
      </c>
      <c r="S36" s="83" t="s">
        <v>10</v>
      </c>
      <c r="T36" s="82" t="s">
        <v>87</v>
      </c>
      <c r="U36" s="82" t="s">
        <v>88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100</v>
      </c>
      <c r="B37" s="82">
        <v>2019</v>
      </c>
      <c r="C37" s="82">
        <v>12</v>
      </c>
      <c r="D37" s="82"/>
      <c r="E37" s="83" t="s">
        <v>98</v>
      </c>
      <c r="F37" s="83" t="s">
        <v>10</v>
      </c>
      <c r="G37" s="83" t="s">
        <v>82</v>
      </c>
      <c r="H37" s="84">
        <v>44119</v>
      </c>
      <c r="I37" s="85">
        <v>37901.370000000003</v>
      </c>
      <c r="J37" s="85">
        <v>23931.09</v>
      </c>
      <c r="K37" s="85">
        <v>13970.28</v>
      </c>
      <c r="N37" s="3" t="s">
        <v>75</v>
      </c>
      <c r="O37" s="82">
        <v>14</v>
      </c>
      <c r="P37" s="85">
        <v>1116.8399999999999</v>
      </c>
      <c r="Q37" s="83" t="s">
        <v>81</v>
      </c>
      <c r="R37" s="83" t="s">
        <v>10</v>
      </c>
      <c r="S37" s="83" t="s">
        <v>10</v>
      </c>
      <c r="T37" s="82" t="s">
        <v>89</v>
      </c>
      <c r="U37" s="82" t="s">
        <v>88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N38" s="3" t="s">
        <v>75</v>
      </c>
      <c r="O38" s="82">
        <v>15</v>
      </c>
      <c r="P38" s="86">
        <v>156.47</v>
      </c>
      <c r="Q38" s="83" t="s">
        <v>83</v>
      </c>
      <c r="R38" s="83" t="s">
        <v>10</v>
      </c>
      <c r="S38" s="83" t="s">
        <v>10</v>
      </c>
      <c r="T38" s="82" t="s">
        <v>87</v>
      </c>
      <c r="U38" s="82" t="s">
        <v>88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105</v>
      </c>
      <c r="B39" s="76" t="s">
        <v>80</v>
      </c>
      <c r="C39"/>
      <c r="D39"/>
      <c r="E39"/>
      <c r="F39"/>
      <c r="G39"/>
      <c r="H39"/>
      <c r="I39"/>
      <c r="J39"/>
      <c r="K39"/>
      <c r="N39" s="3" t="s">
        <v>75</v>
      </c>
      <c r="O39" s="82">
        <v>15</v>
      </c>
      <c r="P39" s="85">
        <v>1116.8399999999999</v>
      </c>
      <c r="Q39" s="83" t="s">
        <v>81</v>
      </c>
      <c r="R39" s="83" t="s">
        <v>10</v>
      </c>
      <c r="S39" s="83" t="s">
        <v>10</v>
      </c>
      <c r="T39" s="82" t="s">
        <v>89</v>
      </c>
      <c r="U39" s="82" t="s">
        <v>88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105</v>
      </c>
      <c r="B40" s="87" t="s">
        <v>0</v>
      </c>
      <c r="C40" s="87" t="s">
        <v>1</v>
      </c>
      <c r="D40" s="87" t="s">
        <v>2</v>
      </c>
      <c r="E40" s="87" t="s">
        <v>3</v>
      </c>
      <c r="F40" s="87" t="s">
        <v>4</v>
      </c>
      <c r="G40" s="87" t="s">
        <v>5</v>
      </c>
      <c r="H40" s="87" t="s">
        <v>6</v>
      </c>
      <c r="I40" s="87" t="s">
        <v>7</v>
      </c>
      <c r="J40" s="87" t="s">
        <v>8</v>
      </c>
      <c r="K40" s="87" t="s">
        <v>9</v>
      </c>
      <c r="N40" s="3" t="s">
        <v>75</v>
      </c>
      <c r="O40" s="82">
        <v>16</v>
      </c>
      <c r="P40" s="86">
        <v>156.47</v>
      </c>
      <c r="Q40" s="83" t="s">
        <v>83</v>
      </c>
      <c r="R40" s="83" t="s">
        <v>10</v>
      </c>
      <c r="S40" s="83" t="s">
        <v>10</v>
      </c>
      <c r="T40" s="82" t="s">
        <v>87</v>
      </c>
      <c r="U40" s="82" t="s">
        <v>88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105</v>
      </c>
      <c r="B41" s="77">
        <v>2015</v>
      </c>
      <c r="C41" s="77">
        <v>6</v>
      </c>
      <c r="D41" s="77"/>
      <c r="E41" s="78" t="s">
        <v>81</v>
      </c>
      <c r="F41" s="78" t="s">
        <v>10</v>
      </c>
      <c r="G41" s="78" t="s">
        <v>10</v>
      </c>
      <c r="H41" s="79">
        <v>42209</v>
      </c>
      <c r="I41" s="80">
        <v>38847.730000000003</v>
      </c>
      <c r="J41" s="81">
        <v>0</v>
      </c>
      <c r="K41" s="80">
        <v>38847.730000000003</v>
      </c>
      <c r="N41" s="3" t="s">
        <v>75</v>
      </c>
      <c r="O41" s="82">
        <v>16</v>
      </c>
      <c r="P41" s="85">
        <v>1116.8399999999999</v>
      </c>
      <c r="Q41" s="83" t="s">
        <v>81</v>
      </c>
      <c r="R41" s="83" t="s">
        <v>10</v>
      </c>
      <c r="S41" s="83" t="s">
        <v>10</v>
      </c>
      <c r="T41" s="82" t="s">
        <v>89</v>
      </c>
      <c r="U41" s="82" t="s">
        <v>88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105</v>
      </c>
      <c r="B42" s="82">
        <v>2015</v>
      </c>
      <c r="C42" s="82">
        <v>6</v>
      </c>
      <c r="D42" s="82"/>
      <c r="E42" s="83" t="s">
        <v>81</v>
      </c>
      <c r="F42" s="83" t="s">
        <v>10</v>
      </c>
      <c r="G42" s="83" t="s">
        <v>82</v>
      </c>
      <c r="H42" s="84">
        <v>44119</v>
      </c>
      <c r="I42" s="85">
        <v>79291.320000000007</v>
      </c>
      <c r="J42" s="85">
        <v>59867.45</v>
      </c>
      <c r="K42" s="85">
        <v>19423.87</v>
      </c>
      <c r="N42" s="3" t="s">
        <v>75</v>
      </c>
      <c r="O42" s="82">
        <v>17</v>
      </c>
      <c r="P42" s="86">
        <v>156.47</v>
      </c>
      <c r="Q42" s="83" t="s">
        <v>83</v>
      </c>
      <c r="R42" s="83" t="s">
        <v>10</v>
      </c>
      <c r="S42" s="83" t="s">
        <v>10</v>
      </c>
      <c r="T42" s="82" t="s">
        <v>87</v>
      </c>
      <c r="U42" s="82" t="s">
        <v>88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105</v>
      </c>
      <c r="B43" s="82">
        <v>2015</v>
      </c>
      <c r="C43" s="82">
        <v>7</v>
      </c>
      <c r="D43" s="82"/>
      <c r="E43" s="83" t="s">
        <v>81</v>
      </c>
      <c r="F43" s="83" t="s">
        <v>10</v>
      </c>
      <c r="G43" s="83" t="s">
        <v>10</v>
      </c>
      <c r="H43" s="84">
        <v>42235</v>
      </c>
      <c r="I43" s="85">
        <v>11726.7</v>
      </c>
      <c r="J43" s="86">
        <v>0</v>
      </c>
      <c r="K43" s="85">
        <v>11726.7</v>
      </c>
      <c r="N43" s="3" t="s">
        <v>75</v>
      </c>
      <c r="O43" s="82">
        <v>17</v>
      </c>
      <c r="P43" s="85">
        <v>1116.8399999999999</v>
      </c>
      <c r="Q43" s="83" t="s">
        <v>81</v>
      </c>
      <c r="R43" s="83" t="s">
        <v>10</v>
      </c>
      <c r="S43" s="83" t="s">
        <v>10</v>
      </c>
      <c r="T43" s="82" t="s">
        <v>89</v>
      </c>
      <c r="U43" s="82" t="s">
        <v>88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105</v>
      </c>
      <c r="B44" s="82">
        <v>2015</v>
      </c>
      <c r="C44" s="82">
        <v>7</v>
      </c>
      <c r="D44" s="82"/>
      <c r="E44" s="83" t="s">
        <v>81</v>
      </c>
      <c r="F44" s="83" t="s">
        <v>10</v>
      </c>
      <c r="G44" s="83" t="s">
        <v>82</v>
      </c>
      <c r="H44" s="84">
        <v>44119</v>
      </c>
      <c r="I44" s="85">
        <v>23641.97</v>
      </c>
      <c r="J44" s="85">
        <v>17778.62</v>
      </c>
      <c r="K44" s="85">
        <v>5863.35</v>
      </c>
      <c r="N44" s="3" t="s">
        <v>75</v>
      </c>
      <c r="O44" s="82">
        <v>18</v>
      </c>
      <c r="P44" s="86">
        <v>156.47</v>
      </c>
      <c r="Q44" s="83" t="s">
        <v>83</v>
      </c>
      <c r="R44" s="83" t="s">
        <v>10</v>
      </c>
      <c r="S44" s="83" t="s">
        <v>10</v>
      </c>
      <c r="T44" s="82" t="s">
        <v>87</v>
      </c>
      <c r="U44" s="82" t="s">
        <v>88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105</v>
      </c>
      <c r="B45" s="82">
        <v>2015</v>
      </c>
      <c r="C45" s="82">
        <v>8</v>
      </c>
      <c r="D45" s="82"/>
      <c r="E45" s="83" t="s">
        <v>81</v>
      </c>
      <c r="F45" s="83" t="s">
        <v>10</v>
      </c>
      <c r="G45" s="83" t="s">
        <v>10</v>
      </c>
      <c r="H45" s="84">
        <v>42268</v>
      </c>
      <c r="I45" s="85">
        <v>92094.52</v>
      </c>
      <c r="J45" s="86">
        <v>0</v>
      </c>
      <c r="K45" s="85">
        <v>92094.52</v>
      </c>
      <c r="N45" s="3" t="s">
        <v>75</v>
      </c>
      <c r="O45" s="82">
        <v>18</v>
      </c>
      <c r="P45" s="85">
        <v>1116.8399999999999</v>
      </c>
      <c r="Q45" s="83" t="s">
        <v>81</v>
      </c>
      <c r="R45" s="83" t="s">
        <v>10</v>
      </c>
      <c r="S45" s="83" t="s">
        <v>10</v>
      </c>
      <c r="T45" s="82" t="s">
        <v>89</v>
      </c>
      <c r="U45" s="82" t="s">
        <v>88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105</v>
      </c>
      <c r="B46" s="82">
        <v>2015</v>
      </c>
      <c r="C46" s="82">
        <v>8</v>
      </c>
      <c r="D46" s="82"/>
      <c r="E46" s="83" t="s">
        <v>81</v>
      </c>
      <c r="F46" s="83" t="s">
        <v>10</v>
      </c>
      <c r="G46" s="83" t="s">
        <v>82</v>
      </c>
      <c r="H46" s="84">
        <v>44119</v>
      </c>
      <c r="I46" s="85">
        <v>182722.9</v>
      </c>
      <c r="J46" s="85">
        <v>136675.64000000001</v>
      </c>
      <c r="K46" s="85">
        <v>46047.26</v>
      </c>
      <c r="N46" s="3" t="s">
        <v>75</v>
      </c>
      <c r="O46" s="82">
        <v>19</v>
      </c>
      <c r="P46" s="86">
        <v>156.47</v>
      </c>
      <c r="Q46" s="83" t="s">
        <v>83</v>
      </c>
      <c r="R46" s="83" t="s">
        <v>10</v>
      </c>
      <c r="S46" s="83" t="s">
        <v>10</v>
      </c>
      <c r="T46" s="82" t="s">
        <v>87</v>
      </c>
      <c r="U46" s="82" t="s">
        <v>88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105</v>
      </c>
      <c r="B47" s="82">
        <v>2015</v>
      </c>
      <c r="C47" s="82"/>
      <c r="D47" s="82"/>
      <c r="E47" s="83" t="s">
        <v>94</v>
      </c>
      <c r="F47" s="83" t="s">
        <v>10</v>
      </c>
      <c r="G47" s="83" t="s">
        <v>10</v>
      </c>
      <c r="H47" s="84">
        <v>42508</v>
      </c>
      <c r="I47" s="85">
        <v>1583.71</v>
      </c>
      <c r="J47" s="86">
        <v>0</v>
      </c>
      <c r="K47" s="85">
        <v>1583.71</v>
      </c>
      <c r="N47" s="3" t="s">
        <v>75</v>
      </c>
      <c r="O47" s="82">
        <v>19</v>
      </c>
      <c r="P47" s="85">
        <v>1116.8399999999999</v>
      </c>
      <c r="Q47" s="83" t="s">
        <v>81</v>
      </c>
      <c r="R47" s="83" t="s">
        <v>10</v>
      </c>
      <c r="S47" s="83" t="s">
        <v>10</v>
      </c>
      <c r="T47" s="82" t="s">
        <v>89</v>
      </c>
      <c r="U47" s="82" t="s">
        <v>88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105</v>
      </c>
      <c r="B48" s="82">
        <v>2015</v>
      </c>
      <c r="C48" s="82"/>
      <c r="D48" s="82"/>
      <c r="E48" s="83" t="s">
        <v>94</v>
      </c>
      <c r="F48" s="83" t="s">
        <v>10</v>
      </c>
      <c r="G48" s="83" t="s">
        <v>82</v>
      </c>
      <c r="H48" s="84">
        <v>44119</v>
      </c>
      <c r="I48" s="85">
        <v>2766.87</v>
      </c>
      <c r="J48" s="85">
        <v>1975.01</v>
      </c>
      <c r="K48" s="86">
        <v>791.86</v>
      </c>
      <c r="N48" s="3" t="s">
        <v>75</v>
      </c>
      <c r="O48" s="82">
        <v>20</v>
      </c>
      <c r="P48" s="86">
        <v>156.47</v>
      </c>
      <c r="Q48" s="83" t="s">
        <v>83</v>
      </c>
      <c r="R48" s="83" t="s">
        <v>10</v>
      </c>
      <c r="S48" s="83" t="s">
        <v>10</v>
      </c>
      <c r="T48" s="82" t="s">
        <v>87</v>
      </c>
      <c r="U48" s="82" t="s">
        <v>88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105</v>
      </c>
      <c r="B49" s="82">
        <v>2016</v>
      </c>
      <c r="C49" s="82">
        <v>4</v>
      </c>
      <c r="D49" s="82"/>
      <c r="E49" s="83" t="s">
        <v>81</v>
      </c>
      <c r="F49" s="83" t="s">
        <v>10</v>
      </c>
      <c r="G49" s="83" t="s">
        <v>10</v>
      </c>
      <c r="H49" s="84">
        <v>42509</v>
      </c>
      <c r="I49" s="85">
        <v>143528.51999999999</v>
      </c>
      <c r="J49" s="86">
        <v>0</v>
      </c>
      <c r="K49" s="85">
        <v>143528.51999999999</v>
      </c>
      <c r="N49" s="3" t="s">
        <v>75</v>
      </c>
      <c r="O49" s="82">
        <v>20</v>
      </c>
      <c r="P49" s="85">
        <v>1116.8399999999999</v>
      </c>
      <c r="Q49" s="83" t="s">
        <v>81</v>
      </c>
      <c r="R49" s="83" t="s">
        <v>10</v>
      </c>
      <c r="S49" s="83" t="s">
        <v>10</v>
      </c>
      <c r="T49" s="82" t="s">
        <v>89</v>
      </c>
      <c r="U49" s="82" t="s">
        <v>88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105</v>
      </c>
      <c r="B50" s="82">
        <v>2016</v>
      </c>
      <c r="C50" s="82">
        <v>4</v>
      </c>
      <c r="D50" s="82"/>
      <c r="E50" s="83" t="s">
        <v>81</v>
      </c>
      <c r="F50" s="83" t="s">
        <v>10</v>
      </c>
      <c r="G50" s="83" t="s">
        <v>82</v>
      </c>
      <c r="H50" s="84">
        <v>44119</v>
      </c>
      <c r="I50" s="85">
        <v>250612.28</v>
      </c>
      <c r="J50" s="85">
        <v>214730.15</v>
      </c>
      <c r="K50" s="85">
        <v>35882.129999999997</v>
      </c>
      <c r="N50" s="3" t="s">
        <v>75</v>
      </c>
      <c r="O50" s="82">
        <v>21</v>
      </c>
      <c r="P50" s="86">
        <v>156.47</v>
      </c>
      <c r="Q50" s="83" t="s">
        <v>83</v>
      </c>
      <c r="R50" s="83" t="s">
        <v>10</v>
      </c>
      <c r="S50" s="83" t="s">
        <v>10</v>
      </c>
      <c r="T50" s="82" t="s">
        <v>87</v>
      </c>
      <c r="U50" s="82" t="s">
        <v>88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105</v>
      </c>
      <c r="B51" s="82">
        <v>2016</v>
      </c>
      <c r="C51" s="82">
        <v>7</v>
      </c>
      <c r="D51" s="82"/>
      <c r="E51" s="83" t="s">
        <v>81</v>
      </c>
      <c r="F51" s="83" t="s">
        <v>10</v>
      </c>
      <c r="G51" s="83" t="s">
        <v>10</v>
      </c>
      <c r="H51" s="84">
        <v>42601</v>
      </c>
      <c r="I51" s="85">
        <v>6401.65</v>
      </c>
      <c r="J51" s="86">
        <v>0</v>
      </c>
      <c r="K51" s="85">
        <v>6401.65</v>
      </c>
      <c r="N51" s="3" t="s">
        <v>75</v>
      </c>
      <c r="O51" s="82">
        <v>21</v>
      </c>
      <c r="P51" s="85">
        <v>1116.8399999999999</v>
      </c>
      <c r="Q51" s="83" t="s">
        <v>81</v>
      </c>
      <c r="R51" s="83" t="s">
        <v>10</v>
      </c>
      <c r="S51" s="83" t="s">
        <v>10</v>
      </c>
      <c r="T51" s="82" t="s">
        <v>89</v>
      </c>
      <c r="U51" s="82" t="s">
        <v>88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105</v>
      </c>
      <c r="B52" s="82">
        <v>2016</v>
      </c>
      <c r="C52" s="82">
        <v>7</v>
      </c>
      <c r="D52" s="82"/>
      <c r="E52" s="83" t="s">
        <v>81</v>
      </c>
      <c r="F52" s="83" t="s">
        <v>10</v>
      </c>
      <c r="G52" s="83" t="s">
        <v>82</v>
      </c>
      <c r="H52" s="84">
        <v>44119</v>
      </c>
      <c r="I52" s="85">
        <v>10601.64</v>
      </c>
      <c r="J52" s="85">
        <v>9001.23</v>
      </c>
      <c r="K52" s="85">
        <v>1600.41</v>
      </c>
      <c r="N52" s="3" t="s">
        <v>75</v>
      </c>
      <c r="O52" s="82">
        <v>22</v>
      </c>
      <c r="P52" s="86">
        <v>156.47</v>
      </c>
      <c r="Q52" s="83" t="s">
        <v>83</v>
      </c>
      <c r="R52" s="83" t="s">
        <v>10</v>
      </c>
      <c r="S52" s="83" t="s">
        <v>10</v>
      </c>
      <c r="T52" s="82" t="s">
        <v>87</v>
      </c>
      <c r="U52" s="82" t="s">
        <v>88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/>
      </c>
      <c r="AU52" s="11" t="str">
        <f t="shared" si="17"/>
        <v/>
      </c>
      <c r="AV52" s="11" t="str">
        <f t="shared" si="18"/>
        <v/>
      </c>
      <c r="AW52" s="11" t="str">
        <f t="shared" si="19"/>
        <v/>
      </c>
      <c r="AX52" s="11" t="str">
        <f t="shared" si="21"/>
        <v/>
      </c>
      <c r="AY52" s="11" t="str">
        <f t="shared" si="10"/>
        <v/>
      </c>
      <c r="AZ52" s="11" t="str">
        <f t="shared" si="11"/>
        <v/>
      </c>
      <c r="BA52" s="11" t="str">
        <f t="shared" si="22"/>
        <v xml:space="preserve"> </v>
      </c>
      <c r="BB52" s="11" t="str">
        <f>IFERROR(IF(AW52="","",VLOOKUP(AW52,SUSS!R:S,2,FALSE)),AY52*SUSS!$M$2)</f>
        <v/>
      </c>
      <c r="BC52" s="11" t="str">
        <f t="shared" si="20"/>
        <v/>
      </c>
    </row>
    <row r="53" spans="1:55" ht="20.100000000000001" customHeight="1" thickBot="1">
      <c r="A53" s="3" t="s">
        <v>105</v>
      </c>
      <c r="B53" s="82">
        <v>2016</v>
      </c>
      <c r="C53" s="82">
        <v>8</v>
      </c>
      <c r="D53" s="82"/>
      <c r="E53" s="83" t="s">
        <v>81</v>
      </c>
      <c r="F53" s="83" t="s">
        <v>10</v>
      </c>
      <c r="G53" s="83" t="s">
        <v>10</v>
      </c>
      <c r="H53" s="84">
        <v>42633</v>
      </c>
      <c r="I53" s="85">
        <v>59072.62</v>
      </c>
      <c r="J53" s="86">
        <v>0</v>
      </c>
      <c r="K53" s="85">
        <v>59072.62</v>
      </c>
      <c r="N53" s="3" t="s">
        <v>75</v>
      </c>
      <c r="O53" s="82">
        <v>22</v>
      </c>
      <c r="P53" s="85">
        <v>1116.8399999999999</v>
      </c>
      <c r="Q53" s="83" t="s">
        <v>81</v>
      </c>
      <c r="R53" s="83" t="s">
        <v>10</v>
      </c>
      <c r="S53" s="83" t="s">
        <v>10</v>
      </c>
      <c r="T53" s="82" t="s">
        <v>89</v>
      </c>
      <c r="U53" s="82" t="s">
        <v>88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105</v>
      </c>
      <c r="B54" s="82">
        <v>2016</v>
      </c>
      <c r="C54" s="82">
        <v>8</v>
      </c>
      <c r="D54" s="82"/>
      <c r="E54" s="83" t="s">
        <v>81</v>
      </c>
      <c r="F54" s="83" t="s">
        <v>10</v>
      </c>
      <c r="G54" s="83" t="s">
        <v>82</v>
      </c>
      <c r="H54" s="84">
        <v>44119</v>
      </c>
      <c r="I54" s="85">
        <v>95997.73</v>
      </c>
      <c r="J54" s="85">
        <v>81229.570000000007</v>
      </c>
      <c r="K54" s="85">
        <v>14768.16</v>
      </c>
      <c r="N54" s="3" t="s">
        <v>75</v>
      </c>
      <c r="O54" s="82">
        <v>23</v>
      </c>
      <c r="P54" s="86">
        <v>156.47</v>
      </c>
      <c r="Q54" s="83" t="s">
        <v>83</v>
      </c>
      <c r="R54" s="83" t="s">
        <v>10</v>
      </c>
      <c r="S54" s="83" t="s">
        <v>10</v>
      </c>
      <c r="T54" s="82" t="s">
        <v>87</v>
      </c>
      <c r="U54" s="82" t="s">
        <v>88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105</v>
      </c>
      <c r="B55" s="82">
        <v>2016</v>
      </c>
      <c r="C55" s="82"/>
      <c r="D55" s="82"/>
      <c r="E55" s="83" t="s">
        <v>83</v>
      </c>
      <c r="F55" s="83" t="s">
        <v>10</v>
      </c>
      <c r="G55" s="83" t="s">
        <v>10</v>
      </c>
      <c r="H55" s="84">
        <v>42808</v>
      </c>
      <c r="I55" s="85">
        <v>12287.78</v>
      </c>
      <c r="J55" s="86">
        <v>0</v>
      </c>
      <c r="K55" s="85">
        <v>12287.78</v>
      </c>
      <c r="N55" s="3" t="s">
        <v>75</v>
      </c>
      <c r="O55" s="82">
        <v>23</v>
      </c>
      <c r="P55" s="85">
        <v>1116.8399999999999</v>
      </c>
      <c r="Q55" s="83" t="s">
        <v>81</v>
      </c>
      <c r="R55" s="83" t="s">
        <v>10</v>
      </c>
      <c r="S55" s="83" t="s">
        <v>10</v>
      </c>
      <c r="T55" s="82" t="s">
        <v>89</v>
      </c>
      <c r="U55" s="82" t="s">
        <v>88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105</v>
      </c>
      <c r="B56" s="82">
        <v>2016</v>
      </c>
      <c r="C56" s="82"/>
      <c r="D56" s="82"/>
      <c r="E56" s="83" t="s">
        <v>83</v>
      </c>
      <c r="F56" s="83" t="s">
        <v>10</v>
      </c>
      <c r="G56" s="83" t="s">
        <v>82</v>
      </c>
      <c r="H56" s="84">
        <v>44119</v>
      </c>
      <c r="I56" s="85">
        <v>17830.55</v>
      </c>
      <c r="J56" s="85">
        <v>14758.6</v>
      </c>
      <c r="K56" s="85">
        <v>3071.95</v>
      </c>
      <c r="N56" s="3" t="s">
        <v>75</v>
      </c>
      <c r="O56" s="82">
        <v>24</v>
      </c>
      <c r="P56" s="86">
        <v>156.47</v>
      </c>
      <c r="Q56" s="83" t="s">
        <v>83</v>
      </c>
      <c r="R56" s="83" t="s">
        <v>10</v>
      </c>
      <c r="S56" s="83" t="s">
        <v>10</v>
      </c>
      <c r="T56" s="82" t="s">
        <v>87</v>
      </c>
      <c r="U56" s="82" t="s">
        <v>88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105</v>
      </c>
      <c r="B57" s="82">
        <v>2017</v>
      </c>
      <c r="C57" s="82">
        <v>1</v>
      </c>
      <c r="D57" s="82"/>
      <c r="E57" s="83" t="s">
        <v>81</v>
      </c>
      <c r="F57" s="83" t="s">
        <v>10</v>
      </c>
      <c r="G57" s="83" t="s">
        <v>10</v>
      </c>
      <c r="H57" s="84">
        <v>42783</v>
      </c>
      <c r="I57" s="85">
        <v>12552.61</v>
      </c>
      <c r="J57" s="86">
        <v>0</v>
      </c>
      <c r="K57" s="85">
        <v>12552.61</v>
      </c>
      <c r="N57" s="3" t="s">
        <v>75</v>
      </c>
      <c r="O57" s="82">
        <v>24</v>
      </c>
      <c r="P57" s="85">
        <v>1116.8399999999999</v>
      </c>
      <c r="Q57" s="83" t="s">
        <v>81</v>
      </c>
      <c r="R57" s="83" t="s">
        <v>10</v>
      </c>
      <c r="S57" s="83" t="s">
        <v>10</v>
      </c>
      <c r="T57" s="82" t="s">
        <v>89</v>
      </c>
      <c r="U57" s="82" t="s">
        <v>88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105</v>
      </c>
      <c r="B58" s="82">
        <v>2017</v>
      </c>
      <c r="C58" s="82">
        <v>1</v>
      </c>
      <c r="D58" s="82"/>
      <c r="E58" s="83" t="s">
        <v>81</v>
      </c>
      <c r="F58" s="83" t="s">
        <v>10</v>
      </c>
      <c r="G58" s="83" t="s">
        <v>82</v>
      </c>
      <c r="H58" s="84">
        <v>44119</v>
      </c>
      <c r="I58" s="85">
        <v>18553.759999999998</v>
      </c>
      <c r="J58" s="85">
        <v>15415.61</v>
      </c>
      <c r="K58" s="85">
        <v>3138.15</v>
      </c>
      <c r="N58" s="3" t="s">
        <v>75</v>
      </c>
      <c r="O58" s="82">
        <v>25</v>
      </c>
      <c r="P58" s="86">
        <v>156.47</v>
      </c>
      <c r="Q58" s="83" t="s">
        <v>83</v>
      </c>
      <c r="R58" s="83" t="s">
        <v>10</v>
      </c>
      <c r="S58" s="83" t="s">
        <v>10</v>
      </c>
      <c r="T58" s="82" t="s">
        <v>87</v>
      </c>
      <c r="U58" s="82" t="s">
        <v>88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105</v>
      </c>
      <c r="B59" s="82">
        <v>2017</v>
      </c>
      <c r="C59" s="82">
        <v>2</v>
      </c>
      <c r="D59" s="82"/>
      <c r="E59" s="83" t="s">
        <v>81</v>
      </c>
      <c r="F59" s="83" t="s">
        <v>10</v>
      </c>
      <c r="G59" s="83" t="s">
        <v>10</v>
      </c>
      <c r="H59" s="84">
        <v>42815</v>
      </c>
      <c r="I59" s="85">
        <v>141679.76</v>
      </c>
      <c r="J59" s="86">
        <v>0</v>
      </c>
      <c r="K59" s="85">
        <v>141679.76</v>
      </c>
      <c r="N59" s="3" t="s">
        <v>75</v>
      </c>
      <c r="O59" s="82">
        <v>25</v>
      </c>
      <c r="P59" s="85">
        <v>1116.8399999999999</v>
      </c>
      <c r="Q59" s="83" t="s">
        <v>81</v>
      </c>
      <c r="R59" s="83" t="s">
        <v>10</v>
      </c>
      <c r="S59" s="83" t="s">
        <v>10</v>
      </c>
      <c r="T59" s="82" t="s">
        <v>89</v>
      </c>
      <c r="U59" s="82" t="s">
        <v>88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105</v>
      </c>
      <c r="B60" s="82">
        <v>2017</v>
      </c>
      <c r="C60" s="82">
        <v>2</v>
      </c>
      <c r="D60" s="82"/>
      <c r="E60" s="83" t="s">
        <v>81</v>
      </c>
      <c r="F60" s="83" t="s">
        <v>10</v>
      </c>
      <c r="G60" s="83" t="s">
        <v>82</v>
      </c>
      <c r="H60" s="84">
        <v>44119</v>
      </c>
      <c r="I60" s="85">
        <v>204596.91</v>
      </c>
      <c r="J60" s="85">
        <v>169176.97</v>
      </c>
      <c r="K60" s="85">
        <v>35419.94</v>
      </c>
      <c r="N60" s="3" t="s">
        <v>75</v>
      </c>
      <c r="O60" s="82">
        <v>26</v>
      </c>
      <c r="P60" s="86">
        <v>156.47</v>
      </c>
      <c r="Q60" s="83" t="s">
        <v>83</v>
      </c>
      <c r="R60" s="83" t="s">
        <v>10</v>
      </c>
      <c r="S60" s="83" t="s">
        <v>10</v>
      </c>
      <c r="T60" s="82" t="s">
        <v>87</v>
      </c>
      <c r="U60" s="82" t="s">
        <v>88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105</v>
      </c>
      <c r="B61" s="82">
        <v>2017</v>
      </c>
      <c r="C61" s="82">
        <v>3</v>
      </c>
      <c r="D61" s="82"/>
      <c r="E61" s="83" t="s">
        <v>81</v>
      </c>
      <c r="F61" s="83" t="s">
        <v>10</v>
      </c>
      <c r="G61" s="83" t="s">
        <v>10</v>
      </c>
      <c r="H61" s="84">
        <v>42844</v>
      </c>
      <c r="I61" s="85">
        <v>142175.48000000001</v>
      </c>
      <c r="J61" s="86">
        <v>0</v>
      </c>
      <c r="K61" s="85">
        <v>142175.48000000001</v>
      </c>
      <c r="N61" s="3" t="s">
        <v>75</v>
      </c>
      <c r="O61" s="82">
        <v>26</v>
      </c>
      <c r="P61" s="85">
        <v>1116.8399999999999</v>
      </c>
      <c r="Q61" s="83" t="s">
        <v>81</v>
      </c>
      <c r="R61" s="83" t="s">
        <v>10</v>
      </c>
      <c r="S61" s="83" t="s">
        <v>10</v>
      </c>
      <c r="T61" s="82" t="s">
        <v>89</v>
      </c>
      <c r="U61" s="82" t="s">
        <v>88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105</v>
      </c>
      <c r="B62" s="82">
        <v>2017</v>
      </c>
      <c r="C62" s="82">
        <v>3</v>
      </c>
      <c r="D62" s="82"/>
      <c r="E62" s="83" t="s">
        <v>81</v>
      </c>
      <c r="F62" s="83" t="s">
        <v>10</v>
      </c>
      <c r="G62" s="83" t="s">
        <v>82</v>
      </c>
      <c r="H62" s="84">
        <v>44119</v>
      </c>
      <c r="I62" s="85">
        <v>201331.85</v>
      </c>
      <c r="J62" s="85">
        <v>165787.98000000001</v>
      </c>
      <c r="K62" s="85">
        <v>35543.870000000003</v>
      </c>
      <c r="N62" s="3" t="s">
        <v>75</v>
      </c>
      <c r="O62" s="82">
        <v>27</v>
      </c>
      <c r="P62" s="86">
        <v>156.47</v>
      </c>
      <c r="Q62" s="83" t="s">
        <v>83</v>
      </c>
      <c r="R62" s="83" t="s">
        <v>10</v>
      </c>
      <c r="S62" s="83" t="s">
        <v>10</v>
      </c>
      <c r="T62" s="82" t="s">
        <v>87</v>
      </c>
      <c r="U62" s="82" t="s">
        <v>88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105</v>
      </c>
      <c r="B63" s="82">
        <v>2018</v>
      </c>
      <c r="C63" s="82">
        <v>7</v>
      </c>
      <c r="D63" s="82"/>
      <c r="E63" s="83" t="s">
        <v>81</v>
      </c>
      <c r="F63" s="83" t="s">
        <v>10</v>
      </c>
      <c r="G63" s="83" t="s">
        <v>10</v>
      </c>
      <c r="H63" s="84">
        <v>43334</v>
      </c>
      <c r="I63" s="85">
        <v>247974.53</v>
      </c>
      <c r="J63" s="86">
        <v>0</v>
      </c>
      <c r="K63" s="85">
        <v>247974.53</v>
      </c>
      <c r="N63" s="3" t="s">
        <v>75</v>
      </c>
      <c r="O63" s="82">
        <v>27</v>
      </c>
      <c r="P63" s="85">
        <v>1116.8399999999999</v>
      </c>
      <c r="Q63" s="83" t="s">
        <v>81</v>
      </c>
      <c r="R63" s="83" t="s">
        <v>10</v>
      </c>
      <c r="S63" s="83" t="s">
        <v>10</v>
      </c>
      <c r="T63" s="82" t="s">
        <v>89</v>
      </c>
      <c r="U63" s="82" t="s">
        <v>88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105</v>
      </c>
      <c r="B64" s="82">
        <v>2018</v>
      </c>
      <c r="C64" s="82">
        <v>7</v>
      </c>
      <c r="D64" s="82"/>
      <c r="E64" s="83" t="s">
        <v>81</v>
      </c>
      <c r="F64" s="83" t="s">
        <v>10</v>
      </c>
      <c r="G64" s="83" t="s">
        <v>82</v>
      </c>
      <c r="H64" s="84">
        <v>44119</v>
      </c>
      <c r="I64" s="85">
        <v>231380.07</v>
      </c>
      <c r="J64" s="85">
        <v>206582.62</v>
      </c>
      <c r="K64" s="85">
        <v>24797.45</v>
      </c>
      <c r="N64" s="3" t="s">
        <v>75</v>
      </c>
      <c r="O64" s="82">
        <v>28</v>
      </c>
      <c r="P64" s="86">
        <v>156.47</v>
      </c>
      <c r="Q64" s="83" t="s">
        <v>83</v>
      </c>
      <c r="R64" s="83" t="s">
        <v>10</v>
      </c>
      <c r="S64" s="83" t="s">
        <v>10</v>
      </c>
      <c r="T64" s="82" t="s">
        <v>87</v>
      </c>
      <c r="U64" s="82" t="s">
        <v>88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105</v>
      </c>
      <c r="B65" s="76" t="s">
        <v>97</v>
      </c>
      <c r="C65"/>
      <c r="D65"/>
      <c r="E65"/>
      <c r="F65"/>
      <c r="G65"/>
      <c r="H65"/>
      <c r="I65"/>
      <c r="J65"/>
      <c r="K65"/>
      <c r="N65" s="3" t="s">
        <v>75</v>
      </c>
      <c r="O65" s="82">
        <v>28</v>
      </c>
      <c r="P65" s="85">
        <v>1116.8399999999999</v>
      </c>
      <c r="Q65" s="83" t="s">
        <v>81</v>
      </c>
      <c r="R65" s="83" t="s">
        <v>10</v>
      </c>
      <c r="S65" s="83" t="s">
        <v>10</v>
      </c>
      <c r="T65" s="82" t="s">
        <v>89</v>
      </c>
      <c r="U65" s="82" t="s">
        <v>88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105</v>
      </c>
      <c r="B66" s="87" t="s">
        <v>0</v>
      </c>
      <c r="C66" s="87" t="s">
        <v>1</v>
      </c>
      <c r="D66" s="87" t="s">
        <v>2</v>
      </c>
      <c r="E66" s="87" t="s">
        <v>3</v>
      </c>
      <c r="F66" s="87" t="s">
        <v>4</v>
      </c>
      <c r="G66" s="87" t="s">
        <v>5</v>
      </c>
      <c r="H66" s="87" t="s">
        <v>6</v>
      </c>
      <c r="I66" s="87" t="s">
        <v>7</v>
      </c>
      <c r="J66" s="87" t="s">
        <v>8</v>
      </c>
      <c r="K66" s="87" t="s">
        <v>9</v>
      </c>
      <c r="N66" s="3" t="s">
        <v>75</v>
      </c>
      <c r="O66" s="82">
        <v>29</v>
      </c>
      <c r="P66" s="86">
        <v>156.47</v>
      </c>
      <c r="Q66" s="83" t="s">
        <v>83</v>
      </c>
      <c r="R66" s="83" t="s">
        <v>10</v>
      </c>
      <c r="S66" s="83" t="s">
        <v>10</v>
      </c>
      <c r="T66" s="82" t="s">
        <v>87</v>
      </c>
      <c r="U66" s="82" t="s">
        <v>88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105</v>
      </c>
      <c r="B67" s="77">
        <v>2015</v>
      </c>
      <c r="C67" s="77">
        <v>12</v>
      </c>
      <c r="D67" s="77"/>
      <c r="E67" s="78" t="s">
        <v>11</v>
      </c>
      <c r="F67" s="78" t="s">
        <v>10</v>
      </c>
      <c r="G67" s="78" t="s">
        <v>10</v>
      </c>
      <c r="H67" s="79">
        <v>42377</v>
      </c>
      <c r="I67" s="80">
        <v>4667.67</v>
      </c>
      <c r="J67" s="81">
        <v>0</v>
      </c>
      <c r="K67" s="80">
        <v>4667.67</v>
      </c>
      <c r="N67" s="3" t="s">
        <v>75</v>
      </c>
      <c r="O67" s="82">
        <v>29</v>
      </c>
      <c r="P67" s="85">
        <v>1116.8399999999999</v>
      </c>
      <c r="Q67" s="83" t="s">
        <v>81</v>
      </c>
      <c r="R67" s="83" t="s">
        <v>10</v>
      </c>
      <c r="S67" s="83" t="s">
        <v>10</v>
      </c>
      <c r="T67" s="82" t="s">
        <v>89</v>
      </c>
      <c r="U67" s="82" t="s">
        <v>88</v>
      </c>
      <c r="AC67" s="11" t="str">
        <f t="shared" si="23"/>
        <v>N836652</v>
      </c>
      <c r="AD67" s="11" t="str">
        <f t="shared" si="24"/>
        <v>Contribuciones Seg. Social</v>
      </c>
      <c r="AE67" s="11" t="str">
        <f t="shared" si="25"/>
        <v>Declaración Jurada</v>
      </c>
      <c r="AF67" s="11" t="str">
        <f t="shared" si="26"/>
        <v>Declaración Jurada</v>
      </c>
      <c r="AG67" s="11">
        <f t="shared" si="27"/>
        <v>4667.67</v>
      </c>
      <c r="AH67" s="11">
        <f t="shared" si="28"/>
        <v>0</v>
      </c>
      <c r="AI67" s="11">
        <f t="shared" si="29"/>
        <v>4667.67</v>
      </c>
      <c r="AJ67" s="11">
        <f t="shared" si="30"/>
        <v>2015</v>
      </c>
      <c r="AK67" s="11">
        <f t="shared" si="31"/>
        <v>12</v>
      </c>
      <c r="AN67" s="11" t="str">
        <f t="shared" si="13"/>
        <v>2015/12</v>
      </c>
      <c r="AO67" s="11" t="str">
        <f t="shared" si="14"/>
        <v>2015/12 Contribuciones Seg. Social</v>
      </c>
      <c r="AP67" s="11">
        <f t="shared" si="15"/>
        <v>4667.67</v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105</v>
      </c>
      <c r="B68" s="82">
        <v>2015</v>
      </c>
      <c r="C68" s="82">
        <v>12</v>
      </c>
      <c r="D68" s="82"/>
      <c r="E68" s="83" t="s">
        <v>11</v>
      </c>
      <c r="F68" s="83" t="s">
        <v>10</v>
      </c>
      <c r="G68" s="83" t="s">
        <v>82</v>
      </c>
      <c r="H68" s="84">
        <v>44119</v>
      </c>
      <c r="I68" s="85">
        <v>8761.59</v>
      </c>
      <c r="J68" s="85">
        <v>6427.75</v>
      </c>
      <c r="K68" s="85">
        <v>2333.84</v>
      </c>
      <c r="N68" s="3" t="s">
        <v>75</v>
      </c>
      <c r="O68" s="82">
        <v>30</v>
      </c>
      <c r="P68" s="86">
        <v>156.47</v>
      </c>
      <c r="Q68" s="83" t="s">
        <v>83</v>
      </c>
      <c r="R68" s="83" t="s">
        <v>10</v>
      </c>
      <c r="S68" s="83" t="s">
        <v>10</v>
      </c>
      <c r="T68" s="82" t="s">
        <v>87</v>
      </c>
      <c r="U68" s="82" t="s">
        <v>88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105</v>
      </c>
      <c r="B69" s="82">
        <v>2019</v>
      </c>
      <c r="C69" s="82">
        <v>12</v>
      </c>
      <c r="D69" s="82"/>
      <c r="E69" s="83" t="s">
        <v>11</v>
      </c>
      <c r="F69" s="83" t="s">
        <v>10</v>
      </c>
      <c r="G69" s="83" t="s">
        <v>10</v>
      </c>
      <c r="H69" s="84">
        <v>43839</v>
      </c>
      <c r="I69" s="85">
        <v>50822.61</v>
      </c>
      <c r="J69" s="86">
        <v>0</v>
      </c>
      <c r="K69" s="85">
        <v>50822.61</v>
      </c>
      <c r="N69" s="3" t="s">
        <v>75</v>
      </c>
      <c r="O69" s="82">
        <v>30</v>
      </c>
      <c r="P69" s="85">
        <v>1116.8399999999999</v>
      </c>
      <c r="Q69" s="83" t="s">
        <v>81</v>
      </c>
      <c r="R69" s="83" t="s">
        <v>10</v>
      </c>
      <c r="S69" s="83" t="s">
        <v>10</v>
      </c>
      <c r="T69" s="82" t="s">
        <v>89</v>
      </c>
      <c r="U69" s="82" t="s">
        <v>88</v>
      </c>
      <c r="AC69" s="11" t="str">
        <f t="shared" si="32"/>
        <v>N836652</v>
      </c>
      <c r="AD69" s="11" t="str">
        <f t="shared" si="33"/>
        <v>Contribuciones Seg. Social</v>
      </c>
      <c r="AE69" s="11" t="str">
        <f t="shared" si="34"/>
        <v>Declaración Jurada</v>
      </c>
      <c r="AF69" s="11" t="str">
        <f t="shared" si="35"/>
        <v>Declaración Jurada</v>
      </c>
      <c r="AG69" s="11">
        <f t="shared" si="36"/>
        <v>50822.61</v>
      </c>
      <c r="AH69" s="11">
        <f t="shared" si="37"/>
        <v>0</v>
      </c>
      <c r="AI69" s="11">
        <f t="shared" si="38"/>
        <v>50822.61</v>
      </c>
      <c r="AJ69" s="11">
        <f t="shared" si="39"/>
        <v>2019</v>
      </c>
      <c r="AK69" s="11">
        <f t="shared" si="40"/>
        <v>12</v>
      </c>
      <c r="AN69" s="11" t="str">
        <f t="shared" ref="AN69:AN93" si="43">LEFT(AO69,7)</f>
        <v>2019/12</v>
      </c>
      <c r="AO69" s="11" t="str">
        <f t="shared" ref="AO69:AO93" si="44">IF(AF69=$AE$1,AJ69&amp;"/"&amp;AK69&amp;" "&amp;AD69,"")</f>
        <v>2019/12 Contribuciones Seg. Social</v>
      </c>
      <c r="AP69" s="11">
        <f t="shared" ref="AP69:AP93" si="45">IF(AO69&lt;&gt;"",AI69,"")</f>
        <v>50822.61</v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105</v>
      </c>
      <c r="B70" s="82">
        <v>2019</v>
      </c>
      <c r="C70" s="82">
        <v>12</v>
      </c>
      <c r="D70" s="82"/>
      <c r="E70" s="83" t="s">
        <v>11</v>
      </c>
      <c r="F70" s="83" t="s">
        <v>10</v>
      </c>
      <c r="G70" s="83" t="s">
        <v>82</v>
      </c>
      <c r="H70" s="84">
        <v>44119</v>
      </c>
      <c r="I70" s="85">
        <v>13788.17</v>
      </c>
      <c r="J70" s="85">
        <v>8705.91</v>
      </c>
      <c r="K70" s="85">
        <v>5082.26</v>
      </c>
      <c r="N70" s="3" t="s">
        <v>75</v>
      </c>
      <c r="O70" s="82">
        <v>31</v>
      </c>
      <c r="P70" s="86">
        <v>156.47</v>
      </c>
      <c r="Q70" s="83" t="s">
        <v>83</v>
      </c>
      <c r="R70" s="83" t="s">
        <v>10</v>
      </c>
      <c r="S70" s="83" t="s">
        <v>10</v>
      </c>
      <c r="T70" s="82" t="s">
        <v>87</v>
      </c>
      <c r="U70" s="82" t="s">
        <v>88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105</v>
      </c>
      <c r="B71" s="82">
        <v>2020</v>
      </c>
      <c r="C71" s="82">
        <v>4</v>
      </c>
      <c r="D71" s="82"/>
      <c r="E71" s="83" t="s">
        <v>11</v>
      </c>
      <c r="F71" s="83" t="s">
        <v>106</v>
      </c>
      <c r="G71" s="83" t="s">
        <v>10</v>
      </c>
      <c r="H71" s="84">
        <v>44027</v>
      </c>
      <c r="I71" s="85">
        <v>40649.279999999999</v>
      </c>
      <c r="J71" s="86">
        <v>0</v>
      </c>
      <c r="K71" s="85">
        <v>40649.279999999999</v>
      </c>
      <c r="N71" s="3" t="s">
        <v>75</v>
      </c>
      <c r="O71" s="82">
        <v>31</v>
      </c>
      <c r="P71" s="85">
        <v>1116.8399999999999</v>
      </c>
      <c r="Q71" s="83" t="s">
        <v>81</v>
      </c>
      <c r="R71" s="83" t="s">
        <v>10</v>
      </c>
      <c r="S71" s="83" t="s">
        <v>10</v>
      </c>
      <c r="T71" s="82" t="s">
        <v>89</v>
      </c>
      <c r="U71" s="82" t="s">
        <v>88</v>
      </c>
      <c r="AC71" s="11" t="str">
        <f t="shared" si="32"/>
        <v>N836652</v>
      </c>
      <c r="AD71" s="11" t="str">
        <f t="shared" si="33"/>
        <v>Contribuciones Seg. Social</v>
      </c>
      <c r="AE71" s="11" t="str">
        <f t="shared" si="34"/>
        <v>Dj Seg. Soc. Sipa Dto. 332</v>
      </c>
      <c r="AF71" s="11" t="str">
        <f t="shared" si="35"/>
        <v>Declaración Jurada</v>
      </c>
      <c r="AG71" s="11">
        <f t="shared" si="36"/>
        <v>40649.279999999999</v>
      </c>
      <c r="AH71" s="11">
        <f t="shared" si="37"/>
        <v>0</v>
      </c>
      <c r="AI71" s="11">
        <f t="shared" si="38"/>
        <v>40649.279999999999</v>
      </c>
      <c r="AJ71" s="11">
        <f t="shared" si="39"/>
        <v>2020</v>
      </c>
      <c r="AK71" s="11">
        <f t="shared" si="40"/>
        <v>4</v>
      </c>
      <c r="AN71" s="11" t="str">
        <f t="shared" si="43"/>
        <v xml:space="preserve">2020/4 </v>
      </c>
      <c r="AO71" s="11" t="str">
        <f t="shared" si="44"/>
        <v>2020/4 Contribuciones Seg. Social</v>
      </c>
      <c r="AP71" s="11">
        <f t="shared" si="45"/>
        <v>40649.279999999999</v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105</v>
      </c>
      <c r="B72" s="82">
        <v>2020</v>
      </c>
      <c r="C72" s="82">
        <v>4</v>
      </c>
      <c r="D72" s="82"/>
      <c r="E72" s="83" t="s">
        <v>11</v>
      </c>
      <c r="F72" s="83" t="s">
        <v>106</v>
      </c>
      <c r="G72" s="83" t="s">
        <v>82</v>
      </c>
      <c r="H72" s="84">
        <v>44119</v>
      </c>
      <c r="I72" s="85">
        <v>3418.6</v>
      </c>
      <c r="J72" s="86">
        <v>0</v>
      </c>
      <c r="K72" s="85">
        <v>3418.6</v>
      </c>
      <c r="N72" s="3" t="s">
        <v>75</v>
      </c>
      <c r="O72" s="82">
        <v>32</v>
      </c>
      <c r="P72" s="86">
        <v>156.47</v>
      </c>
      <c r="Q72" s="83" t="s">
        <v>83</v>
      </c>
      <c r="R72" s="83" t="s">
        <v>10</v>
      </c>
      <c r="S72" s="83" t="s">
        <v>10</v>
      </c>
      <c r="T72" s="82" t="s">
        <v>87</v>
      </c>
      <c r="U72" s="82" t="s">
        <v>88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N73" s="3" t="s">
        <v>75</v>
      </c>
      <c r="O73" s="82">
        <v>32</v>
      </c>
      <c r="P73" s="85">
        <v>1116.8399999999999</v>
      </c>
      <c r="Q73" s="83" t="s">
        <v>81</v>
      </c>
      <c r="R73" s="83" t="s">
        <v>10</v>
      </c>
      <c r="S73" s="83" t="s">
        <v>10</v>
      </c>
      <c r="T73" s="82" t="s">
        <v>89</v>
      </c>
      <c r="U73" s="82" t="s">
        <v>88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/>
      </c>
      <c r="AU73" s="11" t="str">
        <f t="shared" si="47"/>
        <v/>
      </c>
      <c r="AV73" s="11" t="str">
        <f t="shared" si="48"/>
        <v/>
      </c>
      <c r="AW73" s="11" t="str">
        <f t="shared" si="49"/>
        <v/>
      </c>
      <c r="AX73" s="11" t="str">
        <f t="shared" si="51"/>
        <v/>
      </c>
      <c r="AY73" s="11" t="str">
        <f t="shared" si="41"/>
        <v/>
      </c>
      <c r="AZ73" s="11" t="str">
        <f t="shared" si="42"/>
        <v/>
      </c>
      <c r="BA73" s="11" t="str">
        <f t="shared" si="52"/>
        <v xml:space="preserve"> </v>
      </c>
      <c r="BB73" s="11" t="str">
        <f>IFERROR(IF(AW73="","",VLOOKUP(AW73,SUSS!R:S,2,FALSE)),AY73*SUSS!$M$2)</f>
        <v/>
      </c>
      <c r="BC73" s="11" t="str">
        <f t="shared" si="50"/>
        <v/>
      </c>
    </row>
    <row r="74" spans="1:55" ht="20.100000000000001" customHeight="1" thickBot="1">
      <c r="A74" s="3" t="s">
        <v>118</v>
      </c>
      <c r="B74" s="107" t="s">
        <v>97</v>
      </c>
      <c r="C74"/>
      <c r="D74"/>
      <c r="E74"/>
      <c r="F74"/>
      <c r="G74"/>
      <c r="H74"/>
      <c r="I74"/>
      <c r="J74"/>
      <c r="K74"/>
      <c r="N74" s="3" t="s">
        <v>75</v>
      </c>
      <c r="O74" s="82">
        <v>33</v>
      </c>
      <c r="P74" s="86">
        <v>156.47</v>
      </c>
      <c r="Q74" s="83" t="s">
        <v>83</v>
      </c>
      <c r="R74" s="83" t="s">
        <v>10</v>
      </c>
      <c r="S74" s="83" t="s">
        <v>10</v>
      </c>
      <c r="T74" s="82" t="s">
        <v>87</v>
      </c>
      <c r="U74" s="82" t="s">
        <v>88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118</v>
      </c>
      <c r="B75" s="87" t="s">
        <v>0</v>
      </c>
      <c r="C75" s="87" t="s">
        <v>1</v>
      </c>
      <c r="D75" s="87" t="s">
        <v>2</v>
      </c>
      <c r="E75" s="87" t="s">
        <v>3</v>
      </c>
      <c r="F75" s="87" t="s">
        <v>4</v>
      </c>
      <c r="G75" s="87" t="s">
        <v>5</v>
      </c>
      <c r="H75" s="87" t="s">
        <v>6</v>
      </c>
      <c r="I75" s="87" t="s">
        <v>7</v>
      </c>
      <c r="J75" s="87" t="s">
        <v>8</v>
      </c>
      <c r="K75" s="87" t="s">
        <v>9</v>
      </c>
      <c r="N75" s="3" t="s">
        <v>75</v>
      </c>
      <c r="O75" s="82">
        <v>33</v>
      </c>
      <c r="P75" s="85">
        <v>1116.8399999999999</v>
      </c>
      <c r="Q75" s="83" t="s">
        <v>81</v>
      </c>
      <c r="R75" s="83" t="s">
        <v>10</v>
      </c>
      <c r="S75" s="83" t="s">
        <v>10</v>
      </c>
      <c r="T75" s="82" t="s">
        <v>89</v>
      </c>
      <c r="U75" s="82" t="s">
        <v>88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118</v>
      </c>
      <c r="B76" s="77">
        <v>2020</v>
      </c>
      <c r="C76" s="77">
        <v>12</v>
      </c>
      <c r="D76" s="77"/>
      <c r="E76" s="78" t="s">
        <v>98</v>
      </c>
      <c r="F76" s="78" t="s">
        <v>10</v>
      </c>
      <c r="G76" s="78" t="s">
        <v>10</v>
      </c>
      <c r="H76" s="79">
        <v>44207</v>
      </c>
      <c r="I76" s="80">
        <v>34480.28</v>
      </c>
      <c r="J76" s="81">
        <v>0</v>
      </c>
      <c r="K76" s="80">
        <v>34480.28</v>
      </c>
      <c r="N76" s="3" t="s">
        <v>75</v>
      </c>
      <c r="O76" s="82">
        <v>34</v>
      </c>
      <c r="P76" s="86">
        <v>156.47</v>
      </c>
      <c r="Q76" s="83" t="s">
        <v>83</v>
      </c>
      <c r="R76" s="83" t="s">
        <v>10</v>
      </c>
      <c r="S76" s="83" t="s">
        <v>10</v>
      </c>
      <c r="T76" s="82" t="s">
        <v>87</v>
      </c>
      <c r="U76" s="82" t="s">
        <v>88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118</v>
      </c>
      <c r="B77" s="82">
        <v>2020</v>
      </c>
      <c r="C77" s="82">
        <v>12</v>
      </c>
      <c r="D77" s="82"/>
      <c r="E77" s="83" t="s">
        <v>98</v>
      </c>
      <c r="F77" s="83" t="s">
        <v>10</v>
      </c>
      <c r="G77" s="83" t="s">
        <v>82</v>
      </c>
      <c r="H77" s="84">
        <v>44343</v>
      </c>
      <c r="I77" s="85">
        <v>5236.41</v>
      </c>
      <c r="J77" s="86">
        <v>0</v>
      </c>
      <c r="K77" s="85">
        <v>5236.41</v>
      </c>
      <c r="N77" s="3" t="s">
        <v>75</v>
      </c>
      <c r="O77" s="82">
        <v>34</v>
      </c>
      <c r="P77" s="85">
        <v>1116.8399999999999</v>
      </c>
      <c r="Q77" s="83" t="s">
        <v>81</v>
      </c>
      <c r="R77" s="83" t="s">
        <v>10</v>
      </c>
      <c r="S77" s="83" t="s">
        <v>10</v>
      </c>
      <c r="T77" s="82" t="s">
        <v>89</v>
      </c>
      <c r="U77" s="82" t="s">
        <v>88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118</v>
      </c>
      <c r="B78" s="82">
        <v>2020</v>
      </c>
      <c r="C78" s="82">
        <v>12</v>
      </c>
      <c r="D78" s="82"/>
      <c r="E78" s="83" t="s">
        <v>11</v>
      </c>
      <c r="F78" s="83" t="s">
        <v>10</v>
      </c>
      <c r="G78" s="83" t="s">
        <v>10</v>
      </c>
      <c r="H78" s="84">
        <v>44207</v>
      </c>
      <c r="I78" s="85">
        <v>39008.78</v>
      </c>
      <c r="J78" s="86">
        <v>0</v>
      </c>
      <c r="K78" s="85">
        <v>39008.78</v>
      </c>
      <c r="N78" s="3" t="s">
        <v>75</v>
      </c>
      <c r="O78" s="82">
        <v>35</v>
      </c>
      <c r="P78" s="86">
        <v>156.47</v>
      </c>
      <c r="Q78" s="83" t="s">
        <v>83</v>
      </c>
      <c r="R78" s="83" t="s">
        <v>10</v>
      </c>
      <c r="S78" s="83" t="s">
        <v>10</v>
      </c>
      <c r="T78" s="82" t="s">
        <v>87</v>
      </c>
      <c r="U78" s="82" t="s">
        <v>88</v>
      </c>
      <c r="AC78" s="11" t="str">
        <f t="shared" si="32"/>
        <v>O831686</v>
      </c>
      <c r="AD78" s="11" t="str">
        <f t="shared" si="33"/>
        <v>Contribuciones Seg. Social</v>
      </c>
      <c r="AE78" s="11" t="str">
        <f t="shared" si="34"/>
        <v>Declaración Jurada</v>
      </c>
      <c r="AF78" s="11" t="str">
        <f t="shared" si="35"/>
        <v>Declaración Jurada</v>
      </c>
      <c r="AG78" s="11">
        <f t="shared" si="36"/>
        <v>39008.78</v>
      </c>
      <c r="AH78" s="11">
        <f t="shared" si="37"/>
        <v>0</v>
      </c>
      <c r="AI78" s="11">
        <f t="shared" si="38"/>
        <v>39008.78</v>
      </c>
      <c r="AJ78" s="11">
        <f t="shared" si="39"/>
        <v>2020</v>
      </c>
      <c r="AK78" s="11">
        <f t="shared" si="40"/>
        <v>12</v>
      </c>
      <c r="AN78" s="11" t="str">
        <f t="shared" si="43"/>
        <v>2020/12</v>
      </c>
      <c r="AO78" s="11" t="str">
        <f t="shared" si="44"/>
        <v>2020/12 Contribuciones Seg. Social</v>
      </c>
      <c r="AP78" s="11">
        <f t="shared" si="45"/>
        <v>39008.78</v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118</v>
      </c>
      <c r="B79" s="82">
        <v>2020</v>
      </c>
      <c r="C79" s="82">
        <v>12</v>
      </c>
      <c r="D79" s="82"/>
      <c r="E79" s="83" t="s">
        <v>11</v>
      </c>
      <c r="F79" s="83" t="s">
        <v>10</v>
      </c>
      <c r="G79" s="83" t="s">
        <v>82</v>
      </c>
      <c r="H79" s="84">
        <v>44343</v>
      </c>
      <c r="I79" s="85">
        <v>5924.13</v>
      </c>
      <c r="J79" s="86">
        <v>0</v>
      </c>
      <c r="K79" s="85">
        <v>5924.13</v>
      </c>
      <c r="N79" s="3" t="s">
        <v>75</v>
      </c>
      <c r="O79" s="82">
        <v>35</v>
      </c>
      <c r="P79" s="85">
        <v>1116.8399999999999</v>
      </c>
      <c r="Q79" s="83" t="s">
        <v>81</v>
      </c>
      <c r="R79" s="83" t="s">
        <v>10</v>
      </c>
      <c r="S79" s="83" t="s">
        <v>10</v>
      </c>
      <c r="T79" s="82" t="s">
        <v>89</v>
      </c>
      <c r="U79" s="82" t="s">
        <v>88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118</v>
      </c>
      <c r="B80" s="82">
        <v>2021</v>
      </c>
      <c r="C80" s="82">
        <v>1</v>
      </c>
      <c r="D80" s="82"/>
      <c r="E80" s="83" t="s">
        <v>98</v>
      </c>
      <c r="F80" s="83" t="s">
        <v>10</v>
      </c>
      <c r="G80" s="83" t="s">
        <v>10</v>
      </c>
      <c r="H80" s="84">
        <v>44236</v>
      </c>
      <c r="I80" s="85">
        <v>22828.51</v>
      </c>
      <c r="J80" s="86">
        <v>0</v>
      </c>
      <c r="K80" s="85">
        <v>22828.51</v>
      </c>
      <c r="N80" s="3" t="s">
        <v>75</v>
      </c>
      <c r="O80" s="82">
        <v>36</v>
      </c>
      <c r="P80" s="86">
        <v>156.47</v>
      </c>
      <c r="Q80" s="83" t="s">
        <v>83</v>
      </c>
      <c r="R80" s="83" t="s">
        <v>10</v>
      </c>
      <c r="S80" s="83" t="s">
        <v>10</v>
      </c>
      <c r="T80" s="82" t="s">
        <v>87</v>
      </c>
      <c r="U80" s="82" t="s">
        <v>88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">
        <v>118</v>
      </c>
      <c r="B81" s="82">
        <v>2021</v>
      </c>
      <c r="C81" s="82">
        <v>1</v>
      </c>
      <c r="D81" s="82"/>
      <c r="E81" s="83" t="s">
        <v>98</v>
      </c>
      <c r="F81" s="83" t="s">
        <v>10</v>
      </c>
      <c r="G81" s="83" t="s">
        <v>82</v>
      </c>
      <c r="H81" s="84">
        <v>44343</v>
      </c>
      <c r="I81" s="85">
        <v>2753.12</v>
      </c>
      <c r="J81" s="86">
        <v>0</v>
      </c>
      <c r="K81" s="85">
        <v>2753.12</v>
      </c>
      <c r="N81" s="3" t="s">
        <v>75</v>
      </c>
      <c r="O81" s="82">
        <v>36</v>
      </c>
      <c r="P81" s="85">
        <v>1116.8399999999999</v>
      </c>
      <c r="Q81" s="83" t="s">
        <v>81</v>
      </c>
      <c r="R81" s="83" t="s">
        <v>10</v>
      </c>
      <c r="S81" s="83" t="s">
        <v>10</v>
      </c>
      <c r="T81" s="82" t="s">
        <v>89</v>
      </c>
      <c r="U81" s="82" t="s">
        <v>88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118</v>
      </c>
      <c r="B82" s="82">
        <v>2021</v>
      </c>
      <c r="C82" s="82">
        <v>1</v>
      </c>
      <c r="D82" s="82"/>
      <c r="E82" s="83" t="s">
        <v>11</v>
      </c>
      <c r="F82" s="83" t="s">
        <v>10</v>
      </c>
      <c r="G82" s="83" t="s">
        <v>10</v>
      </c>
      <c r="H82" s="84">
        <v>44236</v>
      </c>
      <c r="I82" s="85">
        <v>25208.01</v>
      </c>
      <c r="J82" s="86">
        <v>0</v>
      </c>
      <c r="K82" s="85">
        <v>25208.01</v>
      </c>
      <c r="N82" s="3" t="s">
        <v>75</v>
      </c>
      <c r="O82" s="82">
        <v>37</v>
      </c>
      <c r="P82" s="86">
        <v>156.47</v>
      </c>
      <c r="Q82" s="83" t="s">
        <v>83</v>
      </c>
      <c r="R82" s="83" t="s">
        <v>10</v>
      </c>
      <c r="S82" s="83" t="s">
        <v>10</v>
      </c>
      <c r="T82" s="82" t="s">
        <v>87</v>
      </c>
      <c r="U82" s="82" t="s">
        <v>88</v>
      </c>
      <c r="AC82" s="11" t="str">
        <f t="shared" si="32"/>
        <v>O831686</v>
      </c>
      <c r="AD82" s="11" t="str">
        <f t="shared" si="33"/>
        <v>Contribuciones Seg. Social</v>
      </c>
      <c r="AE82" s="11" t="str">
        <f t="shared" si="34"/>
        <v>Declaración Jurada</v>
      </c>
      <c r="AF82" s="11" t="str">
        <f t="shared" si="35"/>
        <v>Declaración Jurada</v>
      </c>
      <c r="AG82" s="11">
        <f t="shared" si="36"/>
        <v>25208.01</v>
      </c>
      <c r="AH82" s="11">
        <f t="shared" si="37"/>
        <v>0</v>
      </c>
      <c r="AI82" s="11">
        <f t="shared" si="38"/>
        <v>25208.01</v>
      </c>
      <c r="AJ82" s="11">
        <f t="shared" si="39"/>
        <v>2021</v>
      </c>
      <c r="AK82" s="11">
        <f t="shared" si="40"/>
        <v>1</v>
      </c>
      <c r="AN82" s="11" t="str">
        <f t="shared" si="43"/>
        <v xml:space="preserve">2021/1 </v>
      </c>
      <c r="AO82" s="11" t="str">
        <f t="shared" si="44"/>
        <v>2021/1 Contribuciones Seg. Social</v>
      </c>
      <c r="AP82" s="11">
        <f t="shared" si="45"/>
        <v>25208.01</v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118</v>
      </c>
      <c r="B83" s="82">
        <v>2021</v>
      </c>
      <c r="C83" s="82">
        <v>1</v>
      </c>
      <c r="D83" s="82"/>
      <c r="E83" s="83" t="s">
        <v>11</v>
      </c>
      <c r="F83" s="83" t="s">
        <v>10</v>
      </c>
      <c r="G83" s="83" t="s">
        <v>82</v>
      </c>
      <c r="H83" s="84">
        <v>44343</v>
      </c>
      <c r="I83" s="85">
        <v>3040.09</v>
      </c>
      <c r="J83" s="86">
        <v>0</v>
      </c>
      <c r="K83" s="85">
        <v>3040.09</v>
      </c>
      <c r="N83" s="3" t="s">
        <v>75</v>
      </c>
      <c r="O83" s="82">
        <v>37</v>
      </c>
      <c r="P83" s="85">
        <v>1116.8399999999999</v>
      </c>
      <c r="Q83" s="83" t="s">
        <v>81</v>
      </c>
      <c r="R83" s="83" t="s">
        <v>10</v>
      </c>
      <c r="S83" s="83" t="s">
        <v>10</v>
      </c>
      <c r="T83" s="82" t="s">
        <v>89</v>
      </c>
      <c r="U83" s="82" t="s">
        <v>88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118</v>
      </c>
      <c r="B84" s="82">
        <v>2021</v>
      </c>
      <c r="C84" s="82">
        <v>2</v>
      </c>
      <c r="D84" s="82"/>
      <c r="E84" s="83" t="s">
        <v>98</v>
      </c>
      <c r="F84" s="83" t="s">
        <v>10</v>
      </c>
      <c r="G84" s="83" t="s">
        <v>10</v>
      </c>
      <c r="H84" s="84">
        <v>44264</v>
      </c>
      <c r="I84" s="85">
        <v>19383.22</v>
      </c>
      <c r="J84" s="86">
        <v>0</v>
      </c>
      <c r="K84" s="85">
        <v>19383.22</v>
      </c>
      <c r="N84" s="3" t="s">
        <v>75</v>
      </c>
      <c r="O84" s="82">
        <v>38</v>
      </c>
      <c r="P84" s="86">
        <v>156.47</v>
      </c>
      <c r="Q84" s="83" t="s">
        <v>83</v>
      </c>
      <c r="R84" s="83" t="s">
        <v>10</v>
      </c>
      <c r="S84" s="83" t="s">
        <v>10</v>
      </c>
      <c r="T84" s="82" t="s">
        <v>87</v>
      </c>
      <c r="U84" s="82" t="s">
        <v>88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118</v>
      </c>
      <c r="B85" s="82">
        <v>2021</v>
      </c>
      <c r="C85" s="82">
        <v>2</v>
      </c>
      <c r="D85" s="82"/>
      <c r="E85" s="83" t="s">
        <v>98</v>
      </c>
      <c r="F85" s="83" t="s">
        <v>10</v>
      </c>
      <c r="G85" s="83" t="s">
        <v>82</v>
      </c>
      <c r="H85" s="84">
        <v>44343</v>
      </c>
      <c r="I85" s="85">
        <v>1688.28</v>
      </c>
      <c r="J85" s="86">
        <v>0</v>
      </c>
      <c r="K85" s="85">
        <v>1688.28</v>
      </c>
      <c r="N85" s="3" t="s">
        <v>75</v>
      </c>
      <c r="O85" s="82">
        <v>38</v>
      </c>
      <c r="P85" s="85">
        <v>1116.8399999999999</v>
      </c>
      <c r="Q85" s="83" t="s">
        <v>81</v>
      </c>
      <c r="R85" s="83" t="s">
        <v>10</v>
      </c>
      <c r="S85" s="83" t="s">
        <v>10</v>
      </c>
      <c r="T85" s="82" t="s">
        <v>89</v>
      </c>
      <c r="U85" s="82" t="s">
        <v>88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118</v>
      </c>
      <c r="B86" s="82">
        <v>2021</v>
      </c>
      <c r="C86" s="82">
        <v>2</v>
      </c>
      <c r="D86" s="82"/>
      <c r="E86" s="83" t="s">
        <v>11</v>
      </c>
      <c r="F86" s="83" t="s">
        <v>10</v>
      </c>
      <c r="G86" s="83" t="s">
        <v>10</v>
      </c>
      <c r="H86" s="84">
        <v>44264</v>
      </c>
      <c r="I86" s="85">
        <v>21416.09</v>
      </c>
      <c r="J86" s="86">
        <v>0</v>
      </c>
      <c r="K86" s="85">
        <v>21416.09</v>
      </c>
      <c r="N86" s="3" t="s">
        <v>75</v>
      </c>
      <c r="O86" s="82">
        <v>39</v>
      </c>
      <c r="P86" s="86">
        <v>156.47</v>
      </c>
      <c r="Q86" s="83" t="s">
        <v>83</v>
      </c>
      <c r="R86" s="83" t="s">
        <v>10</v>
      </c>
      <c r="S86" s="83" t="s">
        <v>10</v>
      </c>
      <c r="T86" s="82" t="s">
        <v>87</v>
      </c>
      <c r="U86" s="82" t="s">
        <v>88</v>
      </c>
      <c r="AC86" s="11" t="str">
        <f t="shared" si="32"/>
        <v>O831686</v>
      </c>
      <c r="AD86" s="11" t="str">
        <f t="shared" si="33"/>
        <v>Contribuciones Seg. Social</v>
      </c>
      <c r="AE86" s="11" t="str">
        <f t="shared" si="34"/>
        <v>Declaración Jurada</v>
      </c>
      <c r="AF86" s="11" t="str">
        <f t="shared" si="35"/>
        <v>Declaración Jurada</v>
      </c>
      <c r="AG86" s="11">
        <f t="shared" si="36"/>
        <v>21416.09</v>
      </c>
      <c r="AH86" s="11">
        <f t="shared" si="37"/>
        <v>0</v>
      </c>
      <c r="AI86" s="11">
        <f t="shared" si="38"/>
        <v>21416.09</v>
      </c>
      <c r="AJ86" s="11">
        <f t="shared" si="39"/>
        <v>2021</v>
      </c>
      <c r="AK86" s="11">
        <f t="shared" si="40"/>
        <v>2</v>
      </c>
      <c r="AN86" s="11" t="str">
        <f t="shared" si="43"/>
        <v xml:space="preserve">2021/2 </v>
      </c>
      <c r="AO86" s="11" t="str">
        <f t="shared" si="44"/>
        <v>2021/2 Contribuciones Seg. Social</v>
      </c>
      <c r="AP86" s="11">
        <f t="shared" si="45"/>
        <v>21416.09</v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118</v>
      </c>
      <c r="B87" s="82">
        <v>2021</v>
      </c>
      <c r="C87" s="82">
        <v>2</v>
      </c>
      <c r="D87" s="82"/>
      <c r="E87" s="83" t="s">
        <v>11</v>
      </c>
      <c r="F87" s="83" t="s">
        <v>10</v>
      </c>
      <c r="G87" s="83" t="s">
        <v>82</v>
      </c>
      <c r="H87" s="84">
        <v>44343</v>
      </c>
      <c r="I87" s="85">
        <v>1865.34</v>
      </c>
      <c r="J87" s="86">
        <v>0</v>
      </c>
      <c r="K87" s="85">
        <v>1865.34</v>
      </c>
      <c r="N87" s="3" t="s">
        <v>75</v>
      </c>
      <c r="O87" s="82">
        <v>39</v>
      </c>
      <c r="P87" s="86">
        <v>430.08</v>
      </c>
      <c r="Q87" s="83" t="s">
        <v>81</v>
      </c>
      <c r="R87" s="83" t="s">
        <v>10</v>
      </c>
      <c r="S87" s="83" t="s">
        <v>10</v>
      </c>
      <c r="T87" s="82" t="s">
        <v>89</v>
      </c>
      <c r="U87" s="82" t="s">
        <v>88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/>
      </c>
      <c r="AU87" s="11" t="str">
        <f t="shared" si="47"/>
        <v/>
      </c>
      <c r="AV87" s="11" t="str">
        <f t="shared" si="48"/>
        <v/>
      </c>
      <c r="AW87" s="11" t="str">
        <f t="shared" si="49"/>
        <v/>
      </c>
      <c r="AX87" s="11" t="str">
        <f t="shared" si="51"/>
        <v/>
      </c>
      <c r="AY87" s="11" t="str">
        <f t="shared" si="41"/>
        <v/>
      </c>
      <c r="AZ87" s="11" t="str">
        <f t="shared" si="42"/>
        <v/>
      </c>
      <c r="BA87" s="11" t="str">
        <f t="shared" si="52"/>
        <v xml:space="preserve"> </v>
      </c>
      <c r="BB87" s="11" t="str">
        <f>IFERROR(IF(AW87="","",VLOOKUP(AW87,SUSS!R:S,2,FALSE)),AY87*SUSS!$M$2)</f>
        <v/>
      </c>
      <c r="BC87" s="11" t="str">
        <f t="shared" si="50"/>
        <v/>
      </c>
    </row>
    <row r="88" spans="1:55" ht="20.100000000000001" customHeight="1" thickBot="1">
      <c r="A88" s="3" t="s">
        <v>118</v>
      </c>
      <c r="B88" s="82">
        <v>2021</v>
      </c>
      <c r="C88" s="82">
        <v>3</v>
      </c>
      <c r="D88" s="82"/>
      <c r="E88" s="83" t="s">
        <v>98</v>
      </c>
      <c r="F88" s="83" t="s">
        <v>10</v>
      </c>
      <c r="G88" s="83" t="s">
        <v>10</v>
      </c>
      <c r="H88" s="84">
        <v>44295</v>
      </c>
      <c r="I88" s="85">
        <v>22325.03</v>
      </c>
      <c r="J88" s="86">
        <v>0</v>
      </c>
      <c r="K88" s="85">
        <v>22325.03</v>
      </c>
      <c r="N88" s="3" t="s">
        <v>75</v>
      </c>
      <c r="O88" s="82">
        <v>39</v>
      </c>
      <c r="P88" s="86">
        <v>686.76</v>
      </c>
      <c r="Q88" s="83" t="s">
        <v>81</v>
      </c>
      <c r="R88" s="83" t="s">
        <v>10</v>
      </c>
      <c r="S88" s="83" t="s">
        <v>82</v>
      </c>
      <c r="T88" s="82" t="s">
        <v>89</v>
      </c>
      <c r="U88" s="82" t="s">
        <v>88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118</v>
      </c>
      <c r="B89" s="82">
        <v>2021</v>
      </c>
      <c r="C89" s="82">
        <v>3</v>
      </c>
      <c r="D89" s="82"/>
      <c r="E89" s="83" t="s">
        <v>98</v>
      </c>
      <c r="F89" s="83" t="s">
        <v>10</v>
      </c>
      <c r="G89" s="83" t="s">
        <v>82</v>
      </c>
      <c r="H89" s="84">
        <v>44343</v>
      </c>
      <c r="I89" s="85">
        <v>1196.6199999999999</v>
      </c>
      <c r="J89" s="86">
        <v>0</v>
      </c>
      <c r="K89" s="85">
        <v>1196.6199999999999</v>
      </c>
      <c r="N89" s="3" t="s">
        <v>75</v>
      </c>
      <c r="O89" s="82">
        <v>40</v>
      </c>
      <c r="P89" s="86">
        <v>156.47</v>
      </c>
      <c r="Q89" s="83" t="s">
        <v>83</v>
      </c>
      <c r="R89" s="83" t="s">
        <v>10</v>
      </c>
      <c r="S89" s="83" t="s">
        <v>10</v>
      </c>
      <c r="T89" s="82" t="s">
        <v>87</v>
      </c>
      <c r="U89" s="82" t="s">
        <v>88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/>
      </c>
      <c r="AU89" s="11" t="str">
        <f t="shared" si="47"/>
        <v/>
      </c>
      <c r="AV89" s="11" t="str">
        <f t="shared" si="48"/>
        <v/>
      </c>
      <c r="AW89" s="11" t="str">
        <f t="shared" si="49"/>
        <v/>
      </c>
      <c r="AX89" s="11" t="str">
        <f t="shared" si="51"/>
        <v/>
      </c>
      <c r="AY89" s="11" t="str">
        <f t="shared" si="41"/>
        <v/>
      </c>
      <c r="AZ89" s="11" t="str">
        <f t="shared" si="42"/>
        <v/>
      </c>
      <c r="BA89" s="11" t="str">
        <f t="shared" si="52"/>
        <v xml:space="preserve"> </v>
      </c>
      <c r="BB89" s="11" t="str">
        <f>IFERROR(IF(AW89="","",VLOOKUP(AW89,SUSS!R:S,2,FALSE)),AY89*SUSS!$M$2)</f>
        <v/>
      </c>
      <c r="BC89" s="11" t="str">
        <f t="shared" si="50"/>
        <v/>
      </c>
    </row>
    <row r="90" spans="1:55" ht="20.100000000000001" customHeight="1" thickBot="1">
      <c r="A90" s="3" t="s">
        <v>118</v>
      </c>
      <c r="B90" s="82">
        <v>2021</v>
      </c>
      <c r="C90" s="82">
        <v>3</v>
      </c>
      <c r="D90" s="82"/>
      <c r="E90" s="83" t="s">
        <v>11</v>
      </c>
      <c r="F90" s="83" t="s">
        <v>10</v>
      </c>
      <c r="G90" s="83" t="s">
        <v>10</v>
      </c>
      <c r="H90" s="84">
        <v>44295</v>
      </c>
      <c r="I90" s="85">
        <v>25410.85</v>
      </c>
      <c r="J90" s="86">
        <v>0</v>
      </c>
      <c r="K90" s="85">
        <v>25410.85</v>
      </c>
      <c r="N90" s="3" t="s">
        <v>75</v>
      </c>
      <c r="O90" s="82">
        <v>40</v>
      </c>
      <c r="P90" s="85">
        <v>1116.8399999999999</v>
      </c>
      <c r="Q90" s="83" t="s">
        <v>81</v>
      </c>
      <c r="R90" s="83" t="s">
        <v>10</v>
      </c>
      <c r="S90" s="83" t="s">
        <v>82</v>
      </c>
      <c r="T90" s="82" t="s">
        <v>89</v>
      </c>
      <c r="U90" s="82" t="s">
        <v>88</v>
      </c>
      <c r="AC90" s="11" t="str">
        <f t="shared" si="32"/>
        <v>O831686</v>
      </c>
      <c r="AD90" s="11" t="str">
        <f t="shared" si="33"/>
        <v>Contribuciones Seg. Social</v>
      </c>
      <c r="AE90" s="11" t="str">
        <f t="shared" si="34"/>
        <v>Declaración Jurada</v>
      </c>
      <c r="AF90" s="11" t="str">
        <f t="shared" si="35"/>
        <v>Declaración Jurada</v>
      </c>
      <c r="AG90" s="11">
        <f t="shared" si="36"/>
        <v>25410.85</v>
      </c>
      <c r="AH90" s="11">
        <f t="shared" si="37"/>
        <v>0</v>
      </c>
      <c r="AI90" s="11">
        <f t="shared" si="38"/>
        <v>25410.85</v>
      </c>
      <c r="AJ90" s="11">
        <f t="shared" si="39"/>
        <v>2021</v>
      </c>
      <c r="AK90" s="11">
        <f t="shared" si="40"/>
        <v>3</v>
      </c>
      <c r="AN90" s="11" t="str">
        <f t="shared" si="43"/>
        <v xml:space="preserve">2021/3 </v>
      </c>
      <c r="AO90" s="11" t="str">
        <f t="shared" si="44"/>
        <v>2021/3 Contribuciones Seg. Social</v>
      </c>
      <c r="AP90" s="11">
        <f t="shared" si="45"/>
        <v>25410.85</v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118</v>
      </c>
      <c r="B91" s="82">
        <v>2021</v>
      </c>
      <c r="C91" s="82">
        <v>3</v>
      </c>
      <c r="D91" s="82"/>
      <c r="E91" s="83" t="s">
        <v>11</v>
      </c>
      <c r="F91" s="83" t="s">
        <v>10</v>
      </c>
      <c r="G91" s="83" t="s">
        <v>82</v>
      </c>
      <c r="H91" s="84">
        <v>44343</v>
      </c>
      <c r="I91" s="85">
        <v>1362.02</v>
      </c>
      <c r="J91" s="86">
        <v>0</v>
      </c>
      <c r="K91" s="85">
        <v>1362.02</v>
      </c>
      <c r="N91" s="3" t="s">
        <v>75</v>
      </c>
      <c r="O91" s="82">
        <v>41</v>
      </c>
      <c r="P91" s="86">
        <v>156.47</v>
      </c>
      <c r="Q91" s="83" t="s">
        <v>83</v>
      </c>
      <c r="R91" s="83" t="s">
        <v>10</v>
      </c>
      <c r="S91" s="83" t="s">
        <v>10</v>
      </c>
      <c r="T91" s="82" t="s">
        <v>87</v>
      </c>
      <c r="U91" s="82" t="s">
        <v>88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N92" s="3" t="s">
        <v>75</v>
      </c>
      <c r="O92" s="82">
        <v>41</v>
      </c>
      <c r="P92" s="85">
        <v>1116.8399999999999</v>
      </c>
      <c r="Q92" s="83" t="s">
        <v>81</v>
      </c>
      <c r="R92" s="83" t="s">
        <v>10</v>
      </c>
      <c r="S92" s="83" t="s">
        <v>82</v>
      </c>
      <c r="T92" s="82" t="s">
        <v>89</v>
      </c>
      <c r="U92" s="82" t="s">
        <v>88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123</v>
      </c>
      <c r="B93" s="117" t="s">
        <v>80</v>
      </c>
      <c r="C93"/>
      <c r="D93"/>
      <c r="E93"/>
      <c r="F93"/>
      <c r="G93"/>
      <c r="H93"/>
      <c r="I93"/>
      <c r="J93"/>
      <c r="K93"/>
      <c r="N93" s="3" t="s">
        <v>75</v>
      </c>
      <c r="O93" s="82">
        <v>42</v>
      </c>
      <c r="P93" s="86">
        <v>156.47</v>
      </c>
      <c r="Q93" s="83" t="s">
        <v>83</v>
      </c>
      <c r="R93" s="83" t="s">
        <v>10</v>
      </c>
      <c r="S93" s="83" t="s">
        <v>10</v>
      </c>
      <c r="T93" s="82" t="s">
        <v>87</v>
      </c>
      <c r="U93" s="82" t="s">
        <v>88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123</v>
      </c>
      <c r="B94" s="87" t="s">
        <v>0</v>
      </c>
      <c r="C94" s="87" t="s">
        <v>1</v>
      </c>
      <c r="D94" s="87" t="s">
        <v>2</v>
      </c>
      <c r="E94" s="87" t="s">
        <v>3</v>
      </c>
      <c r="F94" s="87" t="s">
        <v>4</v>
      </c>
      <c r="G94" s="87" t="s">
        <v>5</v>
      </c>
      <c r="H94" s="87" t="s">
        <v>6</v>
      </c>
      <c r="I94" s="87" t="s">
        <v>7</v>
      </c>
      <c r="J94" s="87" t="s">
        <v>8</v>
      </c>
      <c r="K94" s="87" t="s">
        <v>9</v>
      </c>
      <c r="N94" s="3" t="s">
        <v>75</v>
      </c>
      <c r="O94" s="82">
        <v>42</v>
      </c>
      <c r="P94" s="85">
        <v>1116.8399999999999</v>
      </c>
      <c r="Q94" s="83" t="s">
        <v>81</v>
      </c>
      <c r="R94" s="83" t="s">
        <v>10</v>
      </c>
      <c r="S94" s="83" t="s">
        <v>82</v>
      </c>
      <c r="T94" s="82" t="s">
        <v>89</v>
      </c>
      <c r="U94" s="82" t="s">
        <v>88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123</v>
      </c>
      <c r="B95" s="77">
        <v>2017</v>
      </c>
      <c r="C95" s="77">
        <v>5</v>
      </c>
      <c r="D95" s="77"/>
      <c r="E95" s="78" t="s">
        <v>81</v>
      </c>
      <c r="F95" s="78" t="s">
        <v>10</v>
      </c>
      <c r="G95" s="78" t="s">
        <v>10</v>
      </c>
      <c r="H95" s="79">
        <v>42907</v>
      </c>
      <c r="I95" s="80">
        <v>520661.16</v>
      </c>
      <c r="J95" s="81">
        <v>0</v>
      </c>
      <c r="K95" s="80">
        <v>520661.16</v>
      </c>
      <c r="N95" s="3" t="s">
        <v>75</v>
      </c>
      <c r="O95" s="82">
        <v>43</v>
      </c>
      <c r="P95" s="86">
        <v>156.47</v>
      </c>
      <c r="Q95" s="83" t="s">
        <v>83</v>
      </c>
      <c r="R95" s="83" t="s">
        <v>10</v>
      </c>
      <c r="S95" s="83" t="s">
        <v>10</v>
      </c>
      <c r="T95" s="82" t="s">
        <v>87</v>
      </c>
      <c r="U95" s="82" t="s">
        <v>88</v>
      </c>
      <c r="AC95" s="11" t="str">
        <f t="shared" si="53"/>
        <v/>
      </c>
      <c r="AD95" s="11" t="str">
        <f t="shared" si="54"/>
        <v/>
      </c>
      <c r="AE95" s="11" t="str">
        <f t="shared" si="55"/>
        <v/>
      </c>
      <c r="AF95" s="11" t="str">
        <f t="shared" si="56"/>
        <v/>
      </c>
      <c r="AG95" s="11" t="str">
        <f t="shared" si="57"/>
        <v/>
      </c>
      <c r="AH95" s="11" t="str">
        <f t="shared" si="58"/>
        <v/>
      </c>
      <c r="AI95" s="11" t="str">
        <f t="shared" si="59"/>
        <v/>
      </c>
      <c r="AJ95" s="11" t="str">
        <f t="shared" si="60"/>
        <v/>
      </c>
      <c r="AK95" s="11" t="str">
        <f t="shared" si="61"/>
        <v/>
      </c>
      <c r="AN95" s="11" t="str">
        <f t="shared" si="62"/>
        <v/>
      </c>
      <c r="AO95" s="11" t="str">
        <f t="shared" si="63"/>
        <v/>
      </c>
      <c r="AP95" s="11" t="str">
        <f t="shared" si="64"/>
        <v/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123</v>
      </c>
      <c r="B96" s="82">
        <v>2017</v>
      </c>
      <c r="C96" s="82">
        <v>5</v>
      </c>
      <c r="D96" s="82"/>
      <c r="E96" s="83" t="s">
        <v>81</v>
      </c>
      <c r="F96" s="83" t="s">
        <v>10</v>
      </c>
      <c r="G96" s="83" t="s">
        <v>82</v>
      </c>
      <c r="H96" s="84">
        <v>44440</v>
      </c>
      <c r="I96" s="85">
        <v>884969.51</v>
      </c>
      <c r="J96" s="86">
        <v>0</v>
      </c>
      <c r="K96" s="85">
        <v>884969.51</v>
      </c>
      <c r="N96" s="3" t="s">
        <v>75</v>
      </c>
      <c r="O96" s="82">
        <v>43</v>
      </c>
      <c r="P96" s="85">
        <v>1116.8399999999999</v>
      </c>
      <c r="Q96" s="83" t="s">
        <v>81</v>
      </c>
      <c r="R96" s="83" t="s">
        <v>10</v>
      </c>
      <c r="S96" s="83" t="s">
        <v>82</v>
      </c>
      <c r="T96" s="82" t="s">
        <v>89</v>
      </c>
      <c r="U96" s="82" t="s">
        <v>88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123</v>
      </c>
      <c r="B97" s="82">
        <v>2017</v>
      </c>
      <c r="C97" s="82">
        <v>6</v>
      </c>
      <c r="D97" s="82"/>
      <c r="E97" s="83" t="s">
        <v>81</v>
      </c>
      <c r="F97" s="83" t="s">
        <v>10</v>
      </c>
      <c r="G97" s="83" t="s">
        <v>10</v>
      </c>
      <c r="H97" s="84">
        <v>42935</v>
      </c>
      <c r="I97" s="85">
        <v>399173.55</v>
      </c>
      <c r="J97" s="86">
        <v>0</v>
      </c>
      <c r="K97" s="85">
        <v>399173.55</v>
      </c>
      <c r="N97" s="3" t="s">
        <v>75</v>
      </c>
      <c r="O97" s="82">
        <v>44</v>
      </c>
      <c r="P97" s="86">
        <v>156.47</v>
      </c>
      <c r="Q97" s="83" t="s">
        <v>83</v>
      </c>
      <c r="R97" s="83" t="s">
        <v>10</v>
      </c>
      <c r="S97" s="83" t="s">
        <v>10</v>
      </c>
      <c r="T97" s="82" t="s">
        <v>87</v>
      </c>
      <c r="U97" s="82" t="s">
        <v>88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123</v>
      </c>
      <c r="B98" s="82">
        <v>2017</v>
      </c>
      <c r="C98" s="82">
        <v>6</v>
      </c>
      <c r="D98" s="82"/>
      <c r="E98" s="83" t="s">
        <v>81</v>
      </c>
      <c r="F98" s="83" t="s">
        <v>10</v>
      </c>
      <c r="G98" s="83" t="s">
        <v>82</v>
      </c>
      <c r="H98" s="84">
        <v>44440</v>
      </c>
      <c r="I98" s="85">
        <v>667299.75</v>
      </c>
      <c r="J98" s="86">
        <v>0</v>
      </c>
      <c r="K98" s="85">
        <v>667299.75</v>
      </c>
      <c r="N98" s="3" t="s">
        <v>75</v>
      </c>
      <c r="O98" s="82">
        <v>44</v>
      </c>
      <c r="P98" s="85">
        <v>1116.8399999999999</v>
      </c>
      <c r="Q98" s="83" t="s">
        <v>81</v>
      </c>
      <c r="R98" s="83" t="s">
        <v>10</v>
      </c>
      <c r="S98" s="83" t="s">
        <v>82</v>
      </c>
      <c r="T98" s="82" t="s">
        <v>89</v>
      </c>
      <c r="U98" s="82" t="s">
        <v>88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/>
      </c>
      <c r="AU98" s="11" t="str">
        <f t="shared" si="66"/>
        <v/>
      </c>
      <c r="AV98" s="11" t="str">
        <f t="shared" si="67"/>
        <v/>
      </c>
      <c r="AW98" s="11" t="str">
        <f t="shared" si="68"/>
        <v/>
      </c>
      <c r="AX98" s="11" t="str">
        <f t="shared" si="69"/>
        <v/>
      </c>
      <c r="AY98" s="11" t="str">
        <f t="shared" si="41"/>
        <v/>
      </c>
      <c r="AZ98" s="11" t="str">
        <f t="shared" si="70"/>
        <v/>
      </c>
      <c r="BA98" s="11" t="str">
        <f t="shared" si="52"/>
        <v xml:space="preserve"> </v>
      </c>
      <c r="BB98" s="11" t="str">
        <f>IFERROR(IF(AW98="","",VLOOKUP(AW98,SUSS!R:S,2,FALSE)),AY98*SUSS!$M$2)</f>
        <v/>
      </c>
      <c r="BC98" s="11" t="str">
        <f t="shared" si="50"/>
        <v/>
      </c>
    </row>
    <row r="99" spans="1:55" ht="20.100000000000001" customHeight="1" thickBot="1">
      <c r="A99" s="3" t="s">
        <v>123</v>
      </c>
      <c r="B99" s="82">
        <v>2017</v>
      </c>
      <c r="C99" s="82">
        <v>7</v>
      </c>
      <c r="D99" s="82"/>
      <c r="E99" s="83" t="s">
        <v>81</v>
      </c>
      <c r="F99" s="83" t="s">
        <v>10</v>
      </c>
      <c r="G99" s="83" t="s">
        <v>10</v>
      </c>
      <c r="H99" s="84">
        <v>42969</v>
      </c>
      <c r="I99" s="85">
        <v>347107.44</v>
      </c>
      <c r="J99" s="86">
        <v>0</v>
      </c>
      <c r="K99" s="85">
        <v>347107.44</v>
      </c>
      <c r="N99" s="3" t="s">
        <v>75</v>
      </c>
      <c r="O99" s="82">
        <v>45</v>
      </c>
      <c r="P99" s="86">
        <v>156.47</v>
      </c>
      <c r="Q99" s="83" t="s">
        <v>83</v>
      </c>
      <c r="R99" s="83" t="s">
        <v>10</v>
      </c>
      <c r="S99" s="83" t="s">
        <v>10</v>
      </c>
      <c r="T99" s="82" t="s">
        <v>87</v>
      </c>
      <c r="U99" s="82" t="s">
        <v>88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123</v>
      </c>
      <c r="B100" s="82">
        <v>2017</v>
      </c>
      <c r="C100" s="82">
        <v>7</v>
      </c>
      <c r="D100" s="82"/>
      <c r="E100" s="83" t="s">
        <v>81</v>
      </c>
      <c r="F100" s="83" t="s">
        <v>10</v>
      </c>
      <c r="G100" s="83" t="s">
        <v>82</v>
      </c>
      <c r="H100" s="84">
        <v>44440</v>
      </c>
      <c r="I100" s="85">
        <v>568806.12</v>
      </c>
      <c r="J100" s="86">
        <v>0</v>
      </c>
      <c r="K100" s="85">
        <v>568806.12</v>
      </c>
      <c r="N100" s="3" t="s">
        <v>75</v>
      </c>
      <c r="O100" s="82">
        <v>45</v>
      </c>
      <c r="P100" s="86">
        <v>847.48</v>
      </c>
      <c r="Q100" s="83" t="s">
        <v>81</v>
      </c>
      <c r="R100" s="83" t="s">
        <v>10</v>
      </c>
      <c r="S100" s="83" t="s">
        <v>82</v>
      </c>
      <c r="T100" s="82" t="s">
        <v>89</v>
      </c>
      <c r="U100" s="82" t="s">
        <v>88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123</v>
      </c>
      <c r="B101" s="82">
        <v>2017</v>
      </c>
      <c r="C101" s="82">
        <v>8</v>
      </c>
      <c r="D101" s="82"/>
      <c r="E101" s="83" t="s">
        <v>81</v>
      </c>
      <c r="F101" s="83" t="s">
        <v>10</v>
      </c>
      <c r="G101" s="83" t="s">
        <v>10</v>
      </c>
      <c r="H101" s="84">
        <v>42997</v>
      </c>
      <c r="I101" s="85">
        <v>347107.44</v>
      </c>
      <c r="J101" s="86">
        <v>0</v>
      </c>
      <c r="K101" s="85">
        <v>347107.44</v>
      </c>
      <c r="N101" s="3" t="s">
        <v>75</v>
      </c>
      <c r="O101" s="82">
        <v>45</v>
      </c>
      <c r="P101" s="86">
        <v>269.36</v>
      </c>
      <c r="Q101" s="83" t="s">
        <v>81</v>
      </c>
      <c r="R101" s="83" t="s">
        <v>10</v>
      </c>
      <c r="S101" s="83" t="s">
        <v>10</v>
      </c>
      <c r="T101" s="82" t="s">
        <v>90</v>
      </c>
      <c r="U101" s="82" t="s">
        <v>88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/>
      </c>
      <c r="AU101" s="11" t="str">
        <f t="shared" si="66"/>
        <v/>
      </c>
      <c r="AV101" s="11" t="str">
        <f t="shared" si="67"/>
        <v/>
      </c>
      <c r="AW101" s="11" t="str">
        <f t="shared" si="68"/>
        <v/>
      </c>
      <c r="AX101" s="11" t="str">
        <f t="shared" si="69"/>
        <v/>
      </c>
      <c r="AY101" s="11" t="str">
        <f t="shared" si="41"/>
        <v/>
      </c>
      <c r="AZ101" s="11" t="str">
        <f t="shared" si="70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123</v>
      </c>
      <c r="B102" s="82">
        <v>2017</v>
      </c>
      <c r="C102" s="82">
        <v>8</v>
      </c>
      <c r="D102" s="82"/>
      <c r="E102" s="83" t="s">
        <v>81</v>
      </c>
      <c r="F102" s="83" t="s">
        <v>10</v>
      </c>
      <c r="G102" s="83" t="s">
        <v>82</v>
      </c>
      <c r="H102" s="84">
        <v>44440</v>
      </c>
      <c r="I102" s="85">
        <v>559434.22</v>
      </c>
      <c r="J102" s="86">
        <v>0</v>
      </c>
      <c r="K102" s="85">
        <v>559434.22</v>
      </c>
      <c r="N102" s="3" t="s">
        <v>75</v>
      </c>
      <c r="O102" s="82">
        <v>46</v>
      </c>
      <c r="P102" s="86">
        <v>156.47</v>
      </c>
      <c r="Q102" s="83" t="s">
        <v>83</v>
      </c>
      <c r="R102" s="83" t="s">
        <v>10</v>
      </c>
      <c r="S102" s="83" t="s">
        <v>10</v>
      </c>
      <c r="T102" s="82" t="s">
        <v>87</v>
      </c>
      <c r="U102" s="82" t="s">
        <v>88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123</v>
      </c>
      <c r="B103" s="82">
        <v>2017</v>
      </c>
      <c r="C103" s="82">
        <v>9</v>
      </c>
      <c r="D103" s="82"/>
      <c r="E103" s="83" t="s">
        <v>81</v>
      </c>
      <c r="F103" s="83" t="s">
        <v>10</v>
      </c>
      <c r="G103" s="83" t="s">
        <v>10</v>
      </c>
      <c r="H103" s="84">
        <v>43027</v>
      </c>
      <c r="I103" s="85">
        <v>464698.72</v>
      </c>
      <c r="J103" s="86">
        <v>0</v>
      </c>
      <c r="K103" s="85">
        <v>464698.72</v>
      </c>
      <c r="N103" s="3" t="s">
        <v>75</v>
      </c>
      <c r="O103" s="82">
        <v>46</v>
      </c>
      <c r="P103" s="85">
        <v>1116.8399999999999</v>
      </c>
      <c r="Q103" s="83" t="s">
        <v>81</v>
      </c>
      <c r="R103" s="83" t="s">
        <v>10</v>
      </c>
      <c r="S103" s="83" t="s">
        <v>10</v>
      </c>
      <c r="T103" s="82" t="s">
        <v>90</v>
      </c>
      <c r="U103" s="82" t="s">
        <v>88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123</v>
      </c>
      <c r="B104" s="82">
        <v>2017</v>
      </c>
      <c r="C104" s="82">
        <v>9</v>
      </c>
      <c r="D104" s="82"/>
      <c r="E104" s="83" t="s">
        <v>81</v>
      </c>
      <c r="F104" s="83" t="s">
        <v>10</v>
      </c>
      <c r="G104" s="83" t="s">
        <v>82</v>
      </c>
      <c r="H104" s="84">
        <v>44440</v>
      </c>
      <c r="I104" s="85">
        <v>735015.51</v>
      </c>
      <c r="J104" s="86">
        <v>0</v>
      </c>
      <c r="K104" s="85">
        <v>735015.51</v>
      </c>
      <c r="N104" s="3" t="s">
        <v>75</v>
      </c>
      <c r="O104" s="82">
        <v>47</v>
      </c>
      <c r="P104" s="86">
        <v>156.47</v>
      </c>
      <c r="Q104" s="83" t="s">
        <v>83</v>
      </c>
      <c r="R104" s="83" t="s">
        <v>10</v>
      </c>
      <c r="S104" s="83" t="s">
        <v>10</v>
      </c>
      <c r="T104" s="82" t="s">
        <v>87</v>
      </c>
      <c r="U104" s="82" t="s">
        <v>88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/>
      </c>
      <c r="AU104" s="11" t="str">
        <f t="shared" si="66"/>
        <v/>
      </c>
      <c r="AV104" s="11" t="str">
        <f t="shared" si="67"/>
        <v/>
      </c>
      <c r="AW104" s="11" t="str">
        <f t="shared" si="68"/>
        <v/>
      </c>
      <c r="AX104" s="11" t="str">
        <f t="shared" si="69"/>
        <v/>
      </c>
      <c r="AY104" s="11" t="str">
        <f t="shared" si="41"/>
        <v/>
      </c>
      <c r="AZ104" s="11" t="str">
        <f t="shared" si="70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N105" s="3" t="s">
        <v>75</v>
      </c>
      <c r="O105" s="82">
        <v>47</v>
      </c>
      <c r="P105" s="85">
        <v>1116.8399999999999</v>
      </c>
      <c r="Q105" s="83" t="s">
        <v>81</v>
      </c>
      <c r="R105" s="83" t="s">
        <v>10</v>
      </c>
      <c r="S105" s="83" t="s">
        <v>10</v>
      </c>
      <c r="T105" s="82" t="s">
        <v>90</v>
      </c>
      <c r="U105" s="82" t="s">
        <v>88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129</v>
      </c>
      <c r="B106" s="119" t="s">
        <v>80</v>
      </c>
      <c r="C106"/>
      <c r="D106"/>
      <c r="E106"/>
      <c r="F106"/>
      <c r="G106"/>
      <c r="H106"/>
      <c r="I106"/>
      <c r="J106"/>
      <c r="K106"/>
      <c r="N106" s="3" t="s">
        <v>75</v>
      </c>
      <c r="O106" s="82">
        <v>48</v>
      </c>
      <c r="P106" s="86">
        <v>156.47</v>
      </c>
      <c r="Q106" s="83" t="s">
        <v>83</v>
      </c>
      <c r="R106" s="83" t="s">
        <v>10</v>
      </c>
      <c r="S106" s="83" t="s">
        <v>10</v>
      </c>
      <c r="T106" s="82" t="s">
        <v>87</v>
      </c>
      <c r="U106" s="82" t="s">
        <v>88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129</v>
      </c>
      <c r="B107" s="87" t="s">
        <v>0</v>
      </c>
      <c r="C107" s="87" t="s">
        <v>1</v>
      </c>
      <c r="D107" s="87" t="s">
        <v>2</v>
      </c>
      <c r="E107" s="87" t="s">
        <v>3</v>
      </c>
      <c r="F107" s="87" t="s">
        <v>4</v>
      </c>
      <c r="G107" s="87" t="s">
        <v>5</v>
      </c>
      <c r="H107" s="87" t="s">
        <v>6</v>
      </c>
      <c r="I107" s="87" t="s">
        <v>7</v>
      </c>
      <c r="J107" s="87" t="s">
        <v>8</v>
      </c>
      <c r="K107" s="87" t="s">
        <v>9</v>
      </c>
      <c r="N107" s="3" t="s">
        <v>75</v>
      </c>
      <c r="O107" s="82">
        <v>48</v>
      </c>
      <c r="P107" s="85">
        <v>1116.8399999999999</v>
      </c>
      <c r="Q107" s="83" t="s">
        <v>81</v>
      </c>
      <c r="R107" s="83" t="s">
        <v>10</v>
      </c>
      <c r="S107" s="83" t="s">
        <v>10</v>
      </c>
      <c r="T107" s="82" t="s">
        <v>90</v>
      </c>
      <c r="U107" s="82" t="s">
        <v>88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/>
      </c>
      <c r="AU107" s="11" t="str">
        <f t="shared" si="66"/>
        <v/>
      </c>
      <c r="AV107" s="11" t="str">
        <f t="shared" si="67"/>
        <v/>
      </c>
      <c r="AW107" s="11" t="str">
        <f t="shared" si="68"/>
        <v/>
      </c>
      <c r="AX107" s="11" t="str">
        <f t="shared" si="69"/>
        <v/>
      </c>
      <c r="AY107" s="11" t="str">
        <f t="shared" si="41"/>
        <v/>
      </c>
      <c r="AZ107" s="11" t="str">
        <f t="shared" si="70"/>
        <v/>
      </c>
      <c r="BA107" s="11" t="str">
        <f t="shared" si="52"/>
        <v xml:space="preserve"> </v>
      </c>
      <c r="BB107" s="11" t="str">
        <f>IFERROR(IF(AW107="","",VLOOKUP(AW107,SUSS!R:S,2,FALSE)),AY107*SUSS!$M$2)</f>
        <v/>
      </c>
      <c r="BC107" s="11" t="str">
        <f t="shared" si="50"/>
        <v/>
      </c>
    </row>
    <row r="108" spans="1:55" ht="20.100000000000001" customHeight="1" thickBot="1">
      <c r="A108" s="3" t="s">
        <v>129</v>
      </c>
      <c r="B108" s="77">
        <v>2017</v>
      </c>
      <c r="C108" s="77">
        <v>5</v>
      </c>
      <c r="D108" s="77"/>
      <c r="E108" s="78" t="s">
        <v>81</v>
      </c>
      <c r="F108" s="78" t="s">
        <v>10</v>
      </c>
      <c r="G108" s="78" t="s">
        <v>10</v>
      </c>
      <c r="H108" s="79">
        <v>42907</v>
      </c>
      <c r="I108" s="80">
        <v>520661.16</v>
      </c>
      <c r="J108" s="80">
        <v>520661.16</v>
      </c>
      <c r="K108" s="81">
        <v>0</v>
      </c>
      <c r="N108" s="3" t="s">
        <v>75</v>
      </c>
      <c r="O108" s="82">
        <v>49</v>
      </c>
      <c r="P108" s="86">
        <v>156.47</v>
      </c>
      <c r="Q108" s="83" t="s">
        <v>83</v>
      </c>
      <c r="R108" s="83" t="s">
        <v>10</v>
      </c>
      <c r="S108" s="83" t="s">
        <v>10</v>
      </c>
      <c r="T108" s="82" t="s">
        <v>87</v>
      </c>
      <c r="U108" s="82" t="s">
        <v>88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129</v>
      </c>
      <c r="B109" s="82">
        <v>2017</v>
      </c>
      <c r="C109" s="82">
        <v>5</v>
      </c>
      <c r="D109" s="82"/>
      <c r="E109" s="83" t="s">
        <v>81</v>
      </c>
      <c r="F109" s="83" t="s">
        <v>10</v>
      </c>
      <c r="G109" s="83" t="s">
        <v>82</v>
      </c>
      <c r="H109" s="84">
        <v>44440</v>
      </c>
      <c r="I109" s="85">
        <v>884969.51</v>
      </c>
      <c r="J109" s="85">
        <v>884969.51</v>
      </c>
      <c r="K109" s="86">
        <v>0</v>
      </c>
      <c r="N109" s="3" t="s">
        <v>75</v>
      </c>
      <c r="O109" s="82">
        <v>49</v>
      </c>
      <c r="P109" s="85">
        <v>1116.8399999999999</v>
      </c>
      <c r="Q109" s="83" t="s">
        <v>81</v>
      </c>
      <c r="R109" s="83" t="s">
        <v>10</v>
      </c>
      <c r="S109" s="83" t="s">
        <v>10</v>
      </c>
      <c r="T109" s="82" t="s">
        <v>90</v>
      </c>
      <c r="U109" s="82" t="s">
        <v>88</v>
      </c>
      <c r="AC109" s="11" t="str">
        <f t="shared" si="53"/>
        <v/>
      </c>
      <c r="AD109" s="11" t="str">
        <f t="shared" si="54"/>
        <v/>
      </c>
      <c r="AE109" s="11" t="str">
        <f t="shared" si="55"/>
        <v/>
      </c>
      <c r="AF109" s="11" t="str">
        <f t="shared" si="56"/>
        <v/>
      </c>
      <c r="AG109" s="11" t="str">
        <f t="shared" si="57"/>
        <v/>
      </c>
      <c r="AH109" s="11" t="str">
        <f t="shared" si="58"/>
        <v/>
      </c>
      <c r="AI109" s="11" t="str">
        <f t="shared" si="59"/>
        <v/>
      </c>
      <c r="AJ109" s="11" t="str">
        <f t="shared" si="60"/>
        <v/>
      </c>
      <c r="AK109" s="11" t="str">
        <f t="shared" si="61"/>
        <v/>
      </c>
      <c r="AN109" s="11" t="str">
        <f t="shared" si="62"/>
        <v/>
      </c>
      <c r="AO109" s="11" t="str">
        <f t="shared" si="63"/>
        <v/>
      </c>
      <c r="AP109" s="11" t="str">
        <f t="shared" si="64"/>
        <v/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129</v>
      </c>
      <c r="B110" s="82">
        <v>2017</v>
      </c>
      <c r="C110" s="82">
        <v>6</v>
      </c>
      <c r="D110" s="82"/>
      <c r="E110" s="83" t="s">
        <v>81</v>
      </c>
      <c r="F110" s="83" t="s">
        <v>10</v>
      </c>
      <c r="G110" s="83" t="s">
        <v>10</v>
      </c>
      <c r="H110" s="84">
        <v>42935</v>
      </c>
      <c r="I110" s="85">
        <v>399173.55</v>
      </c>
      <c r="J110" s="86">
        <v>0</v>
      </c>
      <c r="K110" s="85">
        <v>399173.55</v>
      </c>
      <c r="N110" s="3" t="s">
        <v>75</v>
      </c>
      <c r="O110" s="82">
        <v>50</v>
      </c>
      <c r="P110" s="86">
        <v>156.47</v>
      </c>
      <c r="Q110" s="83" t="s">
        <v>83</v>
      </c>
      <c r="R110" s="83" t="s">
        <v>10</v>
      </c>
      <c r="S110" s="83" t="s">
        <v>10</v>
      </c>
      <c r="T110" s="82" t="s">
        <v>87</v>
      </c>
      <c r="U110" s="82" t="s">
        <v>88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/>
      </c>
      <c r="AU110" s="11" t="str">
        <f t="shared" si="66"/>
        <v/>
      </c>
      <c r="AV110" s="11" t="str">
        <f t="shared" si="67"/>
        <v/>
      </c>
      <c r="AW110" s="11" t="str">
        <f t="shared" si="68"/>
        <v/>
      </c>
      <c r="AX110" s="11" t="str">
        <f t="shared" si="69"/>
        <v/>
      </c>
      <c r="AY110" s="11" t="str">
        <f t="shared" si="41"/>
        <v/>
      </c>
      <c r="AZ110" s="11" t="str">
        <f t="shared" si="70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129</v>
      </c>
      <c r="B111" s="82">
        <v>2017</v>
      </c>
      <c r="C111" s="82">
        <v>6</v>
      </c>
      <c r="D111" s="82"/>
      <c r="E111" s="83" t="s">
        <v>81</v>
      </c>
      <c r="F111" s="83" t="s">
        <v>10</v>
      </c>
      <c r="G111" s="83" t="s">
        <v>82</v>
      </c>
      <c r="H111" s="84">
        <v>44440</v>
      </c>
      <c r="I111" s="85">
        <v>667299.75</v>
      </c>
      <c r="J111" s="85">
        <v>627382.39</v>
      </c>
      <c r="K111" s="85">
        <v>39917.360000000001</v>
      </c>
      <c r="N111" s="3" t="s">
        <v>75</v>
      </c>
      <c r="O111" s="82">
        <v>50</v>
      </c>
      <c r="P111" s="85">
        <v>1116.8399999999999</v>
      </c>
      <c r="Q111" s="83" t="s">
        <v>81</v>
      </c>
      <c r="R111" s="83" t="s">
        <v>10</v>
      </c>
      <c r="S111" s="83" t="s">
        <v>10</v>
      </c>
      <c r="T111" s="82" t="s">
        <v>90</v>
      </c>
      <c r="U111" s="82" t="s">
        <v>88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129</v>
      </c>
      <c r="B112" s="82">
        <v>2017</v>
      </c>
      <c r="C112" s="82">
        <v>7</v>
      </c>
      <c r="D112" s="82"/>
      <c r="E112" s="83" t="s">
        <v>81</v>
      </c>
      <c r="F112" s="83" t="s">
        <v>10</v>
      </c>
      <c r="G112" s="83" t="s">
        <v>10</v>
      </c>
      <c r="H112" s="84">
        <v>42969</v>
      </c>
      <c r="I112" s="85">
        <v>347107.44</v>
      </c>
      <c r="J112" s="86">
        <v>0</v>
      </c>
      <c r="K112" s="85">
        <v>347107.44</v>
      </c>
      <c r="N112" s="3" t="s">
        <v>75</v>
      </c>
      <c r="O112" s="82">
        <v>51</v>
      </c>
      <c r="P112" s="86">
        <v>156.47</v>
      </c>
      <c r="Q112" s="83" t="s">
        <v>83</v>
      </c>
      <c r="R112" s="83" t="s">
        <v>10</v>
      </c>
      <c r="S112" s="83" t="s">
        <v>10</v>
      </c>
      <c r="T112" s="82" t="s">
        <v>87</v>
      </c>
      <c r="U112" s="82" t="s">
        <v>88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129</v>
      </c>
      <c r="B113" s="82">
        <v>2017</v>
      </c>
      <c r="C113" s="82">
        <v>7</v>
      </c>
      <c r="D113" s="82"/>
      <c r="E113" s="83" t="s">
        <v>81</v>
      </c>
      <c r="F113" s="83" t="s">
        <v>10</v>
      </c>
      <c r="G113" s="83" t="s">
        <v>82</v>
      </c>
      <c r="H113" s="84">
        <v>44440</v>
      </c>
      <c r="I113" s="85">
        <v>568806.12</v>
      </c>
      <c r="J113" s="85">
        <v>534095.38</v>
      </c>
      <c r="K113" s="85">
        <v>34710.74</v>
      </c>
      <c r="N113" s="3" t="s">
        <v>75</v>
      </c>
      <c r="O113" s="82">
        <v>51</v>
      </c>
      <c r="P113" s="85">
        <v>1116.8399999999999</v>
      </c>
      <c r="Q113" s="83" t="s">
        <v>81</v>
      </c>
      <c r="R113" s="83" t="s">
        <v>10</v>
      </c>
      <c r="S113" s="83" t="s">
        <v>10</v>
      </c>
      <c r="T113" s="82" t="s">
        <v>90</v>
      </c>
      <c r="U113" s="82" t="s">
        <v>88</v>
      </c>
      <c r="AC113" s="11" t="str">
        <f t="shared" si="53"/>
        <v/>
      </c>
      <c r="AD113" s="11" t="str">
        <f t="shared" si="54"/>
        <v/>
      </c>
      <c r="AE113" s="11" t="str">
        <f t="shared" si="55"/>
        <v/>
      </c>
      <c r="AF113" s="11" t="str">
        <f t="shared" si="56"/>
        <v/>
      </c>
      <c r="AG113" s="11" t="str">
        <f t="shared" si="57"/>
        <v/>
      </c>
      <c r="AH113" s="11" t="str">
        <f t="shared" si="58"/>
        <v/>
      </c>
      <c r="AI113" s="11" t="str">
        <f t="shared" si="59"/>
        <v/>
      </c>
      <c r="AJ113" s="11" t="str">
        <f t="shared" si="60"/>
        <v/>
      </c>
      <c r="AK113" s="11" t="str">
        <f t="shared" si="61"/>
        <v/>
      </c>
      <c r="AN113" s="11" t="str">
        <f t="shared" si="62"/>
        <v/>
      </c>
      <c r="AO113" s="11" t="str">
        <f t="shared" si="63"/>
        <v/>
      </c>
      <c r="AP113" s="11" t="str">
        <f t="shared" si="64"/>
        <v/>
      </c>
      <c r="AT113" s="11" t="str">
        <f t="shared" si="65"/>
        <v/>
      </c>
      <c r="AU113" s="11" t="str">
        <f t="shared" si="66"/>
        <v/>
      </c>
      <c r="AV113" s="11" t="str">
        <f t="shared" si="67"/>
        <v/>
      </c>
      <c r="AW113" s="11" t="str">
        <f t="shared" si="68"/>
        <v/>
      </c>
      <c r="AX113" s="11" t="str">
        <f t="shared" si="69"/>
        <v/>
      </c>
      <c r="AY113" s="11" t="str">
        <f t="shared" si="41"/>
        <v/>
      </c>
      <c r="AZ113" s="11" t="str">
        <f t="shared" si="70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129</v>
      </c>
      <c r="B114" s="82">
        <v>2017</v>
      </c>
      <c r="C114" s="82">
        <v>8</v>
      </c>
      <c r="D114" s="82"/>
      <c r="E114" s="83" t="s">
        <v>81</v>
      </c>
      <c r="F114" s="83" t="s">
        <v>10</v>
      </c>
      <c r="G114" s="83" t="s">
        <v>10</v>
      </c>
      <c r="H114" s="84">
        <v>42997</v>
      </c>
      <c r="I114" s="85">
        <v>347107.44</v>
      </c>
      <c r="J114" s="86">
        <v>0</v>
      </c>
      <c r="K114" s="85">
        <v>347107.44</v>
      </c>
      <c r="N114" s="3" t="s">
        <v>75</v>
      </c>
      <c r="O114" s="82">
        <v>52</v>
      </c>
      <c r="P114" s="86">
        <v>156.47</v>
      </c>
      <c r="Q114" s="83" t="s">
        <v>83</v>
      </c>
      <c r="R114" s="83" t="s">
        <v>10</v>
      </c>
      <c r="S114" s="83" t="s">
        <v>10</v>
      </c>
      <c r="T114" s="82" t="s">
        <v>87</v>
      </c>
      <c r="U114" s="82" t="s">
        <v>88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129</v>
      </c>
      <c r="B115" s="82">
        <v>2017</v>
      </c>
      <c r="C115" s="82">
        <v>8</v>
      </c>
      <c r="D115" s="82"/>
      <c r="E115" s="83" t="s">
        <v>81</v>
      </c>
      <c r="F115" s="83" t="s">
        <v>10</v>
      </c>
      <c r="G115" s="83" t="s">
        <v>82</v>
      </c>
      <c r="H115" s="84">
        <v>44440</v>
      </c>
      <c r="I115" s="85">
        <v>559434.22</v>
      </c>
      <c r="J115" s="85">
        <v>524723.48</v>
      </c>
      <c r="K115" s="85">
        <v>34710.74</v>
      </c>
      <c r="N115" s="3" t="s">
        <v>75</v>
      </c>
      <c r="O115" s="82">
        <v>52</v>
      </c>
      <c r="P115" s="85">
        <v>1116.8399999999999</v>
      </c>
      <c r="Q115" s="83" t="s">
        <v>81</v>
      </c>
      <c r="R115" s="83" t="s">
        <v>10</v>
      </c>
      <c r="S115" s="83" t="s">
        <v>10</v>
      </c>
      <c r="T115" s="82" t="s">
        <v>90</v>
      </c>
      <c r="U115" s="82" t="s">
        <v>88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129</v>
      </c>
      <c r="B116" s="82">
        <v>2017</v>
      </c>
      <c r="C116" s="82">
        <v>9</v>
      </c>
      <c r="D116" s="82"/>
      <c r="E116" s="83" t="s">
        <v>81</v>
      </c>
      <c r="F116" s="83" t="s">
        <v>10</v>
      </c>
      <c r="G116" s="83" t="s">
        <v>10</v>
      </c>
      <c r="H116" s="84">
        <v>43027</v>
      </c>
      <c r="I116" s="85">
        <v>464698.72</v>
      </c>
      <c r="J116" s="86">
        <v>0</v>
      </c>
      <c r="K116" s="85">
        <v>464698.72</v>
      </c>
      <c r="N116" s="3" t="s">
        <v>75</v>
      </c>
      <c r="O116" s="82">
        <v>53</v>
      </c>
      <c r="P116" s="86">
        <v>156.47</v>
      </c>
      <c r="Q116" s="83" t="s">
        <v>83</v>
      </c>
      <c r="R116" s="83" t="s">
        <v>10</v>
      </c>
      <c r="S116" s="83" t="s">
        <v>10</v>
      </c>
      <c r="T116" s="82" t="s">
        <v>87</v>
      </c>
      <c r="U116" s="82" t="s">
        <v>88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/>
      </c>
      <c r="AU116" s="11" t="str">
        <f t="shared" si="66"/>
        <v/>
      </c>
      <c r="AV116" s="11" t="str">
        <f t="shared" si="67"/>
        <v/>
      </c>
      <c r="AW116" s="11" t="str">
        <f t="shared" si="68"/>
        <v/>
      </c>
      <c r="AX116" s="11" t="str">
        <f t="shared" si="69"/>
        <v/>
      </c>
      <c r="AY116" s="11" t="str">
        <f t="shared" si="41"/>
        <v/>
      </c>
      <c r="AZ116" s="11" t="str">
        <f t="shared" si="70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129</v>
      </c>
      <c r="B117" s="82">
        <v>2017</v>
      </c>
      <c r="C117" s="82">
        <v>9</v>
      </c>
      <c r="D117" s="82"/>
      <c r="E117" s="83" t="s">
        <v>81</v>
      </c>
      <c r="F117" s="83" t="s">
        <v>10</v>
      </c>
      <c r="G117" s="83" t="s">
        <v>82</v>
      </c>
      <c r="H117" s="84">
        <v>44440</v>
      </c>
      <c r="I117" s="85">
        <v>735015.51</v>
      </c>
      <c r="J117" s="85">
        <v>688545.64</v>
      </c>
      <c r="K117" s="85">
        <v>46469.87</v>
      </c>
      <c r="N117" s="3" t="s">
        <v>75</v>
      </c>
      <c r="O117" s="82">
        <v>53</v>
      </c>
      <c r="P117" s="85">
        <v>1116.8399999999999</v>
      </c>
      <c r="Q117" s="83" t="s">
        <v>81</v>
      </c>
      <c r="R117" s="83" t="s">
        <v>10</v>
      </c>
      <c r="S117" s="83" t="s">
        <v>10</v>
      </c>
      <c r="T117" s="82" t="s">
        <v>90</v>
      </c>
      <c r="U117" s="82" t="s">
        <v>88</v>
      </c>
      <c r="AC117" s="11" t="str">
        <f t="shared" si="53"/>
        <v/>
      </c>
      <c r="AD117" s="11" t="str">
        <f t="shared" si="54"/>
        <v/>
      </c>
      <c r="AE117" s="11" t="str">
        <f t="shared" si="55"/>
        <v/>
      </c>
      <c r="AF117" s="11" t="str">
        <f t="shared" si="56"/>
        <v/>
      </c>
      <c r="AG117" s="11" t="str">
        <f t="shared" si="57"/>
        <v/>
      </c>
      <c r="AH117" s="11" t="str">
        <f t="shared" si="58"/>
        <v/>
      </c>
      <c r="AI117" s="11" t="str">
        <f t="shared" si="59"/>
        <v/>
      </c>
      <c r="AJ117" s="11" t="str">
        <f t="shared" si="60"/>
        <v/>
      </c>
      <c r="AK117" s="11" t="str">
        <f t="shared" si="61"/>
        <v/>
      </c>
      <c r="AN117" s="11" t="str">
        <f t="shared" si="62"/>
        <v/>
      </c>
      <c r="AO117" s="11" t="str">
        <f t="shared" si="63"/>
        <v/>
      </c>
      <c r="AP117" s="11" t="str">
        <f t="shared" si="64"/>
        <v/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N118" s="3" t="s">
        <v>75</v>
      </c>
      <c r="O118" s="82">
        <v>54</v>
      </c>
      <c r="P118" s="86">
        <v>156.47</v>
      </c>
      <c r="Q118" s="83" t="s">
        <v>83</v>
      </c>
      <c r="R118" s="83" t="s">
        <v>10</v>
      </c>
      <c r="S118" s="83" t="s">
        <v>10</v>
      </c>
      <c r="T118" s="82" t="s">
        <v>87</v>
      </c>
      <c r="U118" s="82" t="s">
        <v>88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130</v>
      </c>
      <c r="B119" s="127" t="s">
        <v>80</v>
      </c>
      <c r="C119"/>
      <c r="D119"/>
      <c r="E119"/>
      <c r="F119"/>
      <c r="G119"/>
      <c r="H119"/>
      <c r="I119"/>
      <c r="J119"/>
      <c r="K119"/>
      <c r="N119" s="3" t="s">
        <v>75</v>
      </c>
      <c r="O119" s="82">
        <v>54</v>
      </c>
      <c r="P119" s="85">
        <v>1116.8399999999999</v>
      </c>
      <c r="Q119" s="83" t="s">
        <v>81</v>
      </c>
      <c r="R119" s="83" t="s">
        <v>10</v>
      </c>
      <c r="S119" s="83" t="s">
        <v>10</v>
      </c>
      <c r="T119" s="82" t="s">
        <v>90</v>
      </c>
      <c r="U119" s="82" t="s">
        <v>88</v>
      </c>
      <c r="AC119" s="11" t="str">
        <f t="shared" si="53"/>
        <v/>
      </c>
      <c r="AD119" s="11" t="str">
        <f t="shared" si="54"/>
        <v/>
      </c>
      <c r="AE119" s="11" t="str">
        <f t="shared" si="55"/>
        <v/>
      </c>
      <c r="AF119" s="11" t="str">
        <f t="shared" si="56"/>
        <v/>
      </c>
      <c r="AG119" s="11" t="str">
        <f t="shared" si="57"/>
        <v/>
      </c>
      <c r="AH119" s="11" t="str">
        <f t="shared" si="58"/>
        <v/>
      </c>
      <c r="AI119" s="11" t="str">
        <f t="shared" si="59"/>
        <v/>
      </c>
      <c r="AJ119" s="11" t="str">
        <f t="shared" si="60"/>
        <v/>
      </c>
      <c r="AK119" s="11" t="str">
        <f t="shared" si="61"/>
        <v/>
      </c>
      <c r="AN119" s="11" t="str">
        <f t="shared" si="62"/>
        <v/>
      </c>
      <c r="AO119" s="11" t="str">
        <f t="shared" si="63"/>
        <v/>
      </c>
      <c r="AP119" s="11" t="str">
        <f t="shared" si="64"/>
        <v/>
      </c>
      <c r="AT119" s="11" t="str">
        <f t="shared" si="65"/>
        <v/>
      </c>
      <c r="AU119" s="11" t="str">
        <f t="shared" si="66"/>
        <v/>
      </c>
      <c r="AV119" s="11" t="str">
        <f t="shared" si="67"/>
        <v/>
      </c>
      <c r="AW119" s="11" t="str">
        <f t="shared" si="68"/>
        <v/>
      </c>
      <c r="AX119" s="11" t="str">
        <f t="shared" si="69"/>
        <v/>
      </c>
      <c r="AY119" s="11" t="str">
        <f t="shared" si="41"/>
        <v/>
      </c>
      <c r="AZ119" s="11" t="str">
        <f t="shared" si="70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130</v>
      </c>
      <c r="B120" s="87" t="s">
        <v>0</v>
      </c>
      <c r="C120" s="87" t="s">
        <v>1</v>
      </c>
      <c r="D120" s="87" t="s">
        <v>2</v>
      </c>
      <c r="E120" s="87" t="s">
        <v>3</v>
      </c>
      <c r="F120" s="87" t="s">
        <v>4</v>
      </c>
      <c r="G120" s="87" t="s">
        <v>5</v>
      </c>
      <c r="H120" s="87" t="s">
        <v>6</v>
      </c>
      <c r="I120" s="87" t="s">
        <v>7</v>
      </c>
      <c r="J120" s="87" t="s">
        <v>8</v>
      </c>
      <c r="K120" s="87" t="s">
        <v>9</v>
      </c>
      <c r="N120" s="3" t="s">
        <v>75</v>
      </c>
      <c r="O120" s="82">
        <v>55</v>
      </c>
      <c r="P120" s="86">
        <v>156.47</v>
      </c>
      <c r="Q120" s="83" t="s">
        <v>83</v>
      </c>
      <c r="R120" s="83" t="s">
        <v>10</v>
      </c>
      <c r="S120" s="83" t="s">
        <v>10</v>
      </c>
      <c r="T120" s="82" t="s">
        <v>87</v>
      </c>
      <c r="U120" s="82" t="s">
        <v>88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130</v>
      </c>
      <c r="B121" s="77">
        <v>2017</v>
      </c>
      <c r="C121" s="77"/>
      <c r="D121" s="77"/>
      <c r="E121" s="78" t="s">
        <v>83</v>
      </c>
      <c r="F121" s="78" t="s">
        <v>10</v>
      </c>
      <c r="G121" s="78" t="s">
        <v>10</v>
      </c>
      <c r="H121" s="79">
        <v>43173</v>
      </c>
      <c r="I121" s="80">
        <v>847247.76</v>
      </c>
      <c r="J121" s="81">
        <v>0</v>
      </c>
      <c r="K121" s="80">
        <v>847247.76</v>
      </c>
      <c r="N121" s="3" t="s">
        <v>75</v>
      </c>
      <c r="O121" s="82">
        <v>55</v>
      </c>
      <c r="P121" s="85">
        <v>1116.8399999999999</v>
      </c>
      <c r="Q121" s="83" t="s">
        <v>81</v>
      </c>
      <c r="R121" s="83" t="s">
        <v>10</v>
      </c>
      <c r="S121" s="83" t="s">
        <v>10</v>
      </c>
      <c r="T121" s="82" t="s">
        <v>90</v>
      </c>
      <c r="U121" s="82" t="s">
        <v>88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130</v>
      </c>
      <c r="B122" s="82">
        <v>2017</v>
      </c>
      <c r="C122" s="82"/>
      <c r="D122" s="82"/>
      <c r="E122" s="83" t="s">
        <v>83</v>
      </c>
      <c r="F122" s="83" t="s">
        <v>10</v>
      </c>
      <c r="G122" s="83" t="s">
        <v>82</v>
      </c>
      <c r="H122" s="84">
        <v>44544</v>
      </c>
      <c r="I122" s="85">
        <v>1314691.29</v>
      </c>
      <c r="J122" s="85">
        <v>1229966.51</v>
      </c>
      <c r="K122" s="85">
        <v>84724.78</v>
      </c>
      <c r="N122" s="3" t="s">
        <v>75</v>
      </c>
      <c r="O122" s="82">
        <v>56</v>
      </c>
      <c r="P122" s="86">
        <v>156.47</v>
      </c>
      <c r="Q122" s="83" t="s">
        <v>83</v>
      </c>
      <c r="R122" s="83" t="s">
        <v>10</v>
      </c>
      <c r="S122" s="83" t="s">
        <v>10</v>
      </c>
      <c r="T122" s="82" t="s">
        <v>87</v>
      </c>
      <c r="U122" s="82" t="s">
        <v>88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/>
      </c>
      <c r="AU122" s="11" t="str">
        <f t="shared" si="66"/>
        <v/>
      </c>
      <c r="AV122" s="11" t="str">
        <f t="shared" si="67"/>
        <v/>
      </c>
      <c r="AW122" s="11" t="str">
        <f t="shared" si="68"/>
        <v/>
      </c>
      <c r="AX122" s="11" t="str">
        <f t="shared" si="69"/>
        <v/>
      </c>
      <c r="AY122" s="11" t="str">
        <f t="shared" si="41"/>
        <v/>
      </c>
      <c r="AZ122" s="11" t="str">
        <f t="shared" si="70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130</v>
      </c>
      <c r="B123" s="82">
        <v>2020</v>
      </c>
      <c r="C123" s="82"/>
      <c r="D123" s="82"/>
      <c r="E123" s="83" t="s">
        <v>94</v>
      </c>
      <c r="F123" s="83" t="s">
        <v>10</v>
      </c>
      <c r="G123" s="83" t="s">
        <v>10</v>
      </c>
      <c r="H123" s="84">
        <v>44361</v>
      </c>
      <c r="I123" s="85">
        <v>221182.63</v>
      </c>
      <c r="J123" s="86">
        <v>0</v>
      </c>
      <c r="K123" s="85">
        <v>221182.63</v>
      </c>
      <c r="N123" s="3" t="s">
        <v>75</v>
      </c>
      <c r="O123" s="82">
        <v>56</v>
      </c>
      <c r="P123" s="85">
        <v>1116.8399999999999</v>
      </c>
      <c r="Q123" s="83" t="s">
        <v>81</v>
      </c>
      <c r="R123" s="83" t="s">
        <v>10</v>
      </c>
      <c r="S123" s="83" t="s">
        <v>10</v>
      </c>
      <c r="T123" s="82" t="s">
        <v>90</v>
      </c>
      <c r="U123" s="82" t="s">
        <v>88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/>
      </c>
      <c r="AU123" s="11" t="str">
        <f t="shared" si="66"/>
        <v/>
      </c>
      <c r="AV123" s="11" t="str">
        <f t="shared" si="67"/>
        <v/>
      </c>
      <c r="AW123" s="11" t="str">
        <f t="shared" si="68"/>
        <v/>
      </c>
      <c r="AX123" s="11" t="str">
        <f t="shared" si="69"/>
        <v/>
      </c>
      <c r="AY123" s="11" t="str">
        <f t="shared" si="41"/>
        <v/>
      </c>
      <c r="AZ123" s="11" t="str">
        <f t="shared" si="70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130</v>
      </c>
      <c r="B124" s="82">
        <v>2020</v>
      </c>
      <c r="C124" s="82"/>
      <c r="D124" s="82"/>
      <c r="E124" s="83" t="s">
        <v>94</v>
      </c>
      <c r="F124" s="83" t="s">
        <v>10</v>
      </c>
      <c r="G124" s="83" t="s">
        <v>82</v>
      </c>
      <c r="H124" s="84">
        <v>44544</v>
      </c>
      <c r="I124" s="85">
        <v>44457.71</v>
      </c>
      <c r="J124" s="85">
        <v>22339.45</v>
      </c>
      <c r="K124" s="85">
        <v>22118.26</v>
      </c>
      <c r="N124" s="3" t="s">
        <v>75</v>
      </c>
      <c r="O124" s="82">
        <v>57</v>
      </c>
      <c r="P124" s="86">
        <v>156.47</v>
      </c>
      <c r="Q124" s="83" t="s">
        <v>83</v>
      </c>
      <c r="R124" s="83" t="s">
        <v>10</v>
      </c>
      <c r="S124" s="83" t="s">
        <v>10</v>
      </c>
      <c r="T124" s="82" t="s">
        <v>87</v>
      </c>
      <c r="U124" s="82" t="s">
        <v>88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130</v>
      </c>
      <c r="B125" s="127" t="s">
        <v>97</v>
      </c>
      <c r="C125"/>
      <c r="D125"/>
      <c r="E125"/>
      <c r="F125"/>
      <c r="G125"/>
      <c r="H125"/>
      <c r="I125"/>
      <c r="J125"/>
      <c r="K125"/>
      <c r="N125" s="3" t="s">
        <v>75</v>
      </c>
      <c r="O125" s="82">
        <v>57</v>
      </c>
      <c r="P125" s="85">
        <v>1116.8399999999999</v>
      </c>
      <c r="Q125" s="83" t="s">
        <v>81</v>
      </c>
      <c r="R125" s="83" t="s">
        <v>10</v>
      </c>
      <c r="S125" s="83" t="s">
        <v>10</v>
      </c>
      <c r="T125" s="82" t="s">
        <v>90</v>
      </c>
      <c r="U125" s="82" t="s">
        <v>88</v>
      </c>
      <c r="AC125" s="11" t="str">
        <f t="shared" si="53"/>
        <v/>
      </c>
      <c r="AD125" s="11" t="str">
        <f t="shared" si="54"/>
        <v/>
      </c>
      <c r="AE125" s="11" t="str">
        <f t="shared" si="55"/>
        <v/>
      </c>
      <c r="AF125" s="11" t="str">
        <f t="shared" si="56"/>
        <v/>
      </c>
      <c r="AG125" s="11" t="str">
        <f t="shared" si="57"/>
        <v/>
      </c>
      <c r="AH125" s="11" t="str">
        <f t="shared" si="58"/>
        <v/>
      </c>
      <c r="AI125" s="11" t="str">
        <f t="shared" si="59"/>
        <v/>
      </c>
      <c r="AJ125" s="11" t="str">
        <f t="shared" si="60"/>
        <v/>
      </c>
      <c r="AK125" s="11" t="str">
        <f t="shared" si="61"/>
        <v/>
      </c>
      <c r="AN125" s="11" t="str">
        <f t="shared" si="62"/>
        <v/>
      </c>
      <c r="AO125" s="11" t="str">
        <f t="shared" si="63"/>
        <v/>
      </c>
      <c r="AP125" s="11" t="str">
        <f t="shared" si="64"/>
        <v/>
      </c>
      <c r="AT125" s="11" t="str">
        <f t="shared" si="65"/>
        <v/>
      </c>
      <c r="AU125" s="11" t="str">
        <f t="shared" si="66"/>
        <v/>
      </c>
      <c r="AV125" s="11" t="str">
        <f t="shared" si="67"/>
        <v/>
      </c>
      <c r="AW125" s="11" t="str">
        <f t="shared" si="68"/>
        <v/>
      </c>
      <c r="AX125" s="11" t="str">
        <f t="shared" si="69"/>
        <v/>
      </c>
      <c r="AY125" s="11" t="str">
        <f t="shared" si="41"/>
        <v/>
      </c>
      <c r="AZ125" s="11" t="str">
        <f t="shared" si="70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130</v>
      </c>
      <c r="B126" s="87" t="s">
        <v>0</v>
      </c>
      <c r="C126" s="87" t="s">
        <v>1</v>
      </c>
      <c r="D126" s="87" t="s">
        <v>2</v>
      </c>
      <c r="E126" s="87" t="s">
        <v>3</v>
      </c>
      <c r="F126" s="87" t="s">
        <v>4</v>
      </c>
      <c r="G126" s="87" t="s">
        <v>5</v>
      </c>
      <c r="H126" s="87" t="s">
        <v>6</v>
      </c>
      <c r="I126" s="87" t="s">
        <v>7</v>
      </c>
      <c r="J126" s="87" t="s">
        <v>8</v>
      </c>
      <c r="K126" s="87" t="s">
        <v>9</v>
      </c>
      <c r="N126" s="3" t="s">
        <v>75</v>
      </c>
      <c r="O126" s="82">
        <v>58</v>
      </c>
      <c r="P126" s="86">
        <v>156.47</v>
      </c>
      <c r="Q126" s="83" t="s">
        <v>83</v>
      </c>
      <c r="R126" s="83" t="s">
        <v>10</v>
      </c>
      <c r="S126" s="83" t="s">
        <v>10</v>
      </c>
      <c r="T126" s="82" t="s">
        <v>87</v>
      </c>
      <c r="U126" s="82" t="s">
        <v>88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130</v>
      </c>
      <c r="B127" s="77">
        <v>2014</v>
      </c>
      <c r="C127" s="77">
        <v>5</v>
      </c>
      <c r="D127" s="77"/>
      <c r="E127" s="78" t="s">
        <v>11</v>
      </c>
      <c r="F127" s="78" t="s">
        <v>10</v>
      </c>
      <c r="G127" s="78" t="s">
        <v>10</v>
      </c>
      <c r="H127" s="79">
        <v>41800</v>
      </c>
      <c r="I127" s="81">
        <v>212</v>
      </c>
      <c r="J127" s="81">
        <v>0</v>
      </c>
      <c r="K127" s="81">
        <v>212</v>
      </c>
      <c r="N127" s="3" t="s">
        <v>75</v>
      </c>
      <c r="O127" s="82">
        <v>58</v>
      </c>
      <c r="P127" s="85">
        <v>1116.8399999999999</v>
      </c>
      <c r="Q127" s="83" t="s">
        <v>81</v>
      </c>
      <c r="R127" s="83" t="s">
        <v>10</v>
      </c>
      <c r="S127" s="83" t="s">
        <v>10</v>
      </c>
      <c r="T127" s="82" t="s">
        <v>90</v>
      </c>
      <c r="U127" s="82" t="s">
        <v>88</v>
      </c>
      <c r="AC127" s="11" t="str">
        <f t="shared" si="53"/>
        <v>P542667</v>
      </c>
      <c r="AD127" s="11" t="str">
        <f t="shared" si="54"/>
        <v>Contribuciones Seg. Social</v>
      </c>
      <c r="AE127" s="11" t="str">
        <f t="shared" si="55"/>
        <v>Declaración Jurada</v>
      </c>
      <c r="AF127" s="11" t="str">
        <f t="shared" si="56"/>
        <v>Declaración Jurada</v>
      </c>
      <c r="AG127" s="11">
        <f t="shared" si="57"/>
        <v>212</v>
      </c>
      <c r="AH127" s="11">
        <f t="shared" si="58"/>
        <v>0</v>
      </c>
      <c r="AI127" s="11">
        <f t="shared" si="59"/>
        <v>212</v>
      </c>
      <c r="AJ127" s="11">
        <f t="shared" si="60"/>
        <v>2014</v>
      </c>
      <c r="AK127" s="11">
        <f t="shared" si="61"/>
        <v>5</v>
      </c>
      <c r="AN127" s="11" t="str">
        <f t="shared" si="62"/>
        <v xml:space="preserve">2014/5 </v>
      </c>
      <c r="AO127" s="11" t="str">
        <f t="shared" si="63"/>
        <v>2014/5 Contribuciones Seg. Social</v>
      </c>
      <c r="AP127" s="11">
        <f t="shared" si="64"/>
        <v>212</v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130</v>
      </c>
      <c r="B128" s="82">
        <v>2014</v>
      </c>
      <c r="C128" s="82">
        <v>5</v>
      </c>
      <c r="D128" s="82"/>
      <c r="E128" s="83" t="s">
        <v>11</v>
      </c>
      <c r="F128" s="83" t="s">
        <v>10</v>
      </c>
      <c r="G128" s="83" t="s">
        <v>82</v>
      </c>
      <c r="H128" s="84">
        <v>44544</v>
      </c>
      <c r="I128" s="86">
        <v>616.01</v>
      </c>
      <c r="J128" s="86">
        <v>594.80999999999995</v>
      </c>
      <c r="K128" s="86">
        <v>21.2</v>
      </c>
      <c r="N128" s="3" t="s">
        <v>75</v>
      </c>
      <c r="O128" s="82">
        <v>59</v>
      </c>
      <c r="P128" s="86">
        <v>156.47</v>
      </c>
      <c r="Q128" s="83" t="s">
        <v>83</v>
      </c>
      <c r="R128" s="83" t="s">
        <v>10</v>
      </c>
      <c r="S128" s="83" t="s">
        <v>10</v>
      </c>
      <c r="T128" s="82" t="s">
        <v>87</v>
      </c>
      <c r="U128" s="82" t="s">
        <v>88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/>
      </c>
      <c r="AU128" s="11" t="str">
        <f t="shared" si="66"/>
        <v/>
      </c>
      <c r="AV128" s="11" t="str">
        <f t="shared" si="67"/>
        <v/>
      </c>
      <c r="AW128" s="11" t="str">
        <f t="shared" si="68"/>
        <v/>
      </c>
      <c r="AX128" s="11" t="str">
        <f t="shared" si="69"/>
        <v/>
      </c>
      <c r="AY128" s="11" t="str">
        <f t="shared" si="41"/>
        <v/>
      </c>
      <c r="AZ128" s="11" t="str">
        <f t="shared" si="70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130</v>
      </c>
      <c r="B129" s="82">
        <v>2014</v>
      </c>
      <c r="C129" s="82">
        <v>6</v>
      </c>
      <c r="D129" s="82"/>
      <c r="E129" s="83" t="s">
        <v>11</v>
      </c>
      <c r="F129" s="83" t="s">
        <v>10</v>
      </c>
      <c r="G129" s="83" t="s">
        <v>10</v>
      </c>
      <c r="H129" s="84">
        <v>41828</v>
      </c>
      <c r="I129" s="86">
        <v>565.16</v>
      </c>
      <c r="J129" s="86">
        <v>0</v>
      </c>
      <c r="K129" s="86">
        <v>565.16</v>
      </c>
      <c r="N129" s="3" t="s">
        <v>75</v>
      </c>
      <c r="O129" s="82">
        <v>59</v>
      </c>
      <c r="P129" s="85">
        <v>1116.8399999999999</v>
      </c>
      <c r="Q129" s="83" t="s">
        <v>81</v>
      </c>
      <c r="R129" s="83" t="s">
        <v>10</v>
      </c>
      <c r="S129" s="83" t="s">
        <v>10</v>
      </c>
      <c r="T129" s="82" t="s">
        <v>90</v>
      </c>
      <c r="U129" s="82" t="s">
        <v>88</v>
      </c>
      <c r="AC129" s="11" t="str">
        <f t="shared" si="53"/>
        <v>P542667</v>
      </c>
      <c r="AD129" s="11" t="str">
        <f t="shared" si="54"/>
        <v>Contribuciones Seg. Social</v>
      </c>
      <c r="AE129" s="11" t="str">
        <f t="shared" si="55"/>
        <v>Declaración Jurada</v>
      </c>
      <c r="AF129" s="11" t="str">
        <f t="shared" si="56"/>
        <v>Declaración Jurada</v>
      </c>
      <c r="AG129" s="11">
        <f t="shared" si="57"/>
        <v>565.16</v>
      </c>
      <c r="AH129" s="11">
        <f t="shared" si="58"/>
        <v>0</v>
      </c>
      <c r="AI129" s="11">
        <f t="shared" si="59"/>
        <v>565.16</v>
      </c>
      <c r="AJ129" s="11">
        <f t="shared" si="60"/>
        <v>2014</v>
      </c>
      <c r="AK129" s="11">
        <f t="shared" si="61"/>
        <v>6</v>
      </c>
      <c r="AN129" s="11" t="str">
        <f t="shared" si="62"/>
        <v xml:space="preserve">2014/6 </v>
      </c>
      <c r="AO129" s="11" t="str">
        <f t="shared" si="63"/>
        <v>2014/6 Contribuciones Seg. Social</v>
      </c>
      <c r="AP129" s="11">
        <f t="shared" si="64"/>
        <v>565.16</v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130</v>
      </c>
      <c r="B130" s="82">
        <v>2014</v>
      </c>
      <c r="C130" s="82">
        <v>6</v>
      </c>
      <c r="D130" s="82"/>
      <c r="E130" s="83" t="s">
        <v>11</v>
      </c>
      <c r="F130" s="83" t="s">
        <v>10</v>
      </c>
      <c r="G130" s="83" t="s">
        <v>82</v>
      </c>
      <c r="H130" s="84">
        <v>44544</v>
      </c>
      <c r="I130" s="85">
        <v>1626.37</v>
      </c>
      <c r="J130" s="85">
        <v>1569.85</v>
      </c>
      <c r="K130" s="86">
        <v>56.52</v>
      </c>
      <c r="N130" s="3" t="s">
        <v>75</v>
      </c>
      <c r="O130" s="82">
        <v>60</v>
      </c>
      <c r="P130" s="86">
        <v>156.47</v>
      </c>
      <c r="Q130" s="83" t="s">
        <v>83</v>
      </c>
      <c r="R130" s="83" t="s">
        <v>10</v>
      </c>
      <c r="S130" s="83" t="s">
        <v>10</v>
      </c>
      <c r="T130" s="82" t="s">
        <v>87</v>
      </c>
      <c r="U130" s="82" t="s">
        <v>88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/>
      </c>
      <c r="AU130" s="11" t="str">
        <f t="shared" si="66"/>
        <v/>
      </c>
      <c r="AV130" s="11" t="str">
        <f t="shared" si="67"/>
        <v/>
      </c>
      <c r="AW130" s="11" t="str">
        <f t="shared" si="68"/>
        <v/>
      </c>
      <c r="AX130" s="11" t="str">
        <f t="shared" si="69"/>
        <v/>
      </c>
      <c r="AY130" s="11" t="str">
        <f t="shared" si="41"/>
        <v/>
      </c>
      <c r="AZ130" s="11" t="str">
        <f t="shared" si="70"/>
        <v/>
      </c>
      <c r="BA130" s="11" t="str">
        <f t="shared" si="52"/>
        <v xml:space="preserve"> </v>
      </c>
      <c r="BB130" s="11" t="str">
        <f>IFERROR(IF(AW130="","",VLOOKUP(AW130,SUSS!R:S,2,FALSE)),AY130*SUSS!$M$2)</f>
        <v/>
      </c>
      <c r="BC130" s="11" t="str">
        <f t="shared" si="50"/>
        <v/>
      </c>
    </row>
    <row r="131" spans="1:55" ht="20.100000000000001" customHeight="1" thickBot="1">
      <c r="A131" s="3" t="s">
        <v>130</v>
      </c>
      <c r="B131" s="82">
        <v>2014</v>
      </c>
      <c r="C131" s="82">
        <v>7</v>
      </c>
      <c r="D131" s="82"/>
      <c r="E131" s="83" t="s">
        <v>11</v>
      </c>
      <c r="F131" s="83" t="s">
        <v>10</v>
      </c>
      <c r="G131" s="83" t="s">
        <v>10</v>
      </c>
      <c r="H131" s="84">
        <v>41859</v>
      </c>
      <c r="I131" s="86">
        <v>983.88</v>
      </c>
      <c r="J131" s="86">
        <v>0</v>
      </c>
      <c r="K131" s="86">
        <v>983.88</v>
      </c>
      <c r="N131" s="3" t="s">
        <v>75</v>
      </c>
      <c r="O131" s="82">
        <v>60</v>
      </c>
      <c r="P131" s="85">
        <v>1116.8399999999999</v>
      </c>
      <c r="Q131" s="83" t="s">
        <v>81</v>
      </c>
      <c r="R131" s="83" t="s">
        <v>10</v>
      </c>
      <c r="S131" s="83" t="s">
        <v>10</v>
      </c>
      <c r="T131" s="82" t="s">
        <v>90</v>
      </c>
      <c r="U131" s="82" t="s">
        <v>88</v>
      </c>
      <c r="AC131" s="11" t="str">
        <f t="shared" si="53"/>
        <v>P542667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983.88</v>
      </c>
      <c r="AH131" s="11">
        <f t="shared" si="58"/>
        <v>0</v>
      </c>
      <c r="AI131" s="11">
        <f t="shared" si="59"/>
        <v>983.88</v>
      </c>
      <c r="AJ131" s="11">
        <f t="shared" si="60"/>
        <v>2014</v>
      </c>
      <c r="AK131" s="11">
        <f t="shared" si="61"/>
        <v>7</v>
      </c>
      <c r="AN131" s="11" t="str">
        <f t="shared" si="62"/>
        <v xml:space="preserve">2014/7 </v>
      </c>
      <c r="AO131" s="11" t="str">
        <f t="shared" si="63"/>
        <v>2014/7 Contribuciones Seg. Social</v>
      </c>
      <c r="AP131" s="11">
        <f t="shared" si="64"/>
        <v>983.88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130</v>
      </c>
      <c r="B132" s="82">
        <v>2014</v>
      </c>
      <c r="C132" s="82">
        <v>7</v>
      </c>
      <c r="D132" s="82"/>
      <c r="E132" s="83" t="s">
        <v>11</v>
      </c>
      <c r="F132" s="83" t="s">
        <v>10</v>
      </c>
      <c r="G132" s="83" t="s">
        <v>82</v>
      </c>
      <c r="H132" s="84">
        <v>44544</v>
      </c>
      <c r="I132" s="85">
        <v>2801.81</v>
      </c>
      <c r="J132" s="85">
        <v>2703.42</v>
      </c>
      <c r="K132" s="86">
        <v>98.39</v>
      </c>
      <c r="N132" s="3" t="s">
        <v>75</v>
      </c>
      <c r="O132" s="82">
        <v>61</v>
      </c>
      <c r="P132" s="86">
        <v>156.47</v>
      </c>
      <c r="Q132" s="83" t="s">
        <v>83</v>
      </c>
      <c r="R132" s="83" t="s">
        <v>10</v>
      </c>
      <c r="S132" s="83" t="s">
        <v>10</v>
      </c>
      <c r="T132" s="82" t="s">
        <v>87</v>
      </c>
      <c r="U132" s="82" t="s">
        <v>88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130</v>
      </c>
      <c r="B133" s="82">
        <v>2014</v>
      </c>
      <c r="C133" s="82">
        <v>10</v>
      </c>
      <c r="D133" s="82"/>
      <c r="E133" s="83" t="s">
        <v>11</v>
      </c>
      <c r="F133" s="83" t="s">
        <v>10</v>
      </c>
      <c r="G133" s="83" t="s">
        <v>10</v>
      </c>
      <c r="H133" s="84">
        <v>41953</v>
      </c>
      <c r="I133" s="85">
        <v>2951.42</v>
      </c>
      <c r="J133" s="86">
        <v>0</v>
      </c>
      <c r="K133" s="85">
        <v>2951.42</v>
      </c>
      <c r="N133" s="3" t="s">
        <v>75</v>
      </c>
      <c r="O133" s="82">
        <v>61</v>
      </c>
      <c r="P133" s="86">
        <v>203.43</v>
      </c>
      <c r="Q133" s="83" t="s">
        <v>81</v>
      </c>
      <c r="R133" s="83" t="s">
        <v>10</v>
      </c>
      <c r="S133" s="83" t="s">
        <v>10</v>
      </c>
      <c r="T133" s="82" t="s">
        <v>90</v>
      </c>
      <c r="U133" s="82" t="s">
        <v>88</v>
      </c>
      <c r="AC133" s="11" t="str">
        <f t="shared" si="53"/>
        <v>P542667</v>
      </c>
      <c r="AD133" s="11" t="str">
        <f t="shared" si="54"/>
        <v>Contribuciones Seg. Social</v>
      </c>
      <c r="AE133" s="11" t="str">
        <f t="shared" si="55"/>
        <v>Declaración Jurada</v>
      </c>
      <c r="AF133" s="11" t="str">
        <f t="shared" si="56"/>
        <v>Declaración Jurada</v>
      </c>
      <c r="AG133" s="11">
        <f t="shared" si="57"/>
        <v>2951.42</v>
      </c>
      <c r="AH133" s="11">
        <f t="shared" si="58"/>
        <v>0</v>
      </c>
      <c r="AI133" s="11">
        <f t="shared" si="59"/>
        <v>2951.42</v>
      </c>
      <c r="AJ133" s="11">
        <f t="shared" si="60"/>
        <v>2014</v>
      </c>
      <c r="AK133" s="11">
        <f t="shared" si="61"/>
        <v>10</v>
      </c>
      <c r="AN133" s="11" t="str">
        <f t="shared" si="62"/>
        <v>2014/10</v>
      </c>
      <c r="AO133" s="11" t="str">
        <f t="shared" si="63"/>
        <v>2014/10 Contribuciones Seg. Social</v>
      </c>
      <c r="AP133" s="11">
        <f t="shared" si="64"/>
        <v>2951.42</v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130</v>
      </c>
      <c r="B134" s="82">
        <v>2014</v>
      </c>
      <c r="C134" s="82">
        <v>10</v>
      </c>
      <c r="D134" s="82"/>
      <c r="E134" s="83" t="s">
        <v>11</v>
      </c>
      <c r="F134" s="83" t="s">
        <v>10</v>
      </c>
      <c r="G134" s="83" t="s">
        <v>82</v>
      </c>
      <c r="H134" s="84">
        <v>44544</v>
      </c>
      <c r="I134" s="85">
        <v>8133.29</v>
      </c>
      <c r="J134" s="85">
        <v>7838.15</v>
      </c>
      <c r="K134" s="86">
        <v>295.14</v>
      </c>
      <c r="N134" s="3" t="s">
        <v>75</v>
      </c>
      <c r="O134" s="82">
        <v>61</v>
      </c>
      <c r="P134" s="86">
        <v>913.41</v>
      </c>
      <c r="Q134" s="83" t="s">
        <v>81</v>
      </c>
      <c r="R134" s="83" t="s">
        <v>10</v>
      </c>
      <c r="S134" s="83" t="s">
        <v>82</v>
      </c>
      <c r="T134" s="82" t="s">
        <v>90</v>
      </c>
      <c r="U134" s="82" t="s">
        <v>88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/>
      </c>
      <c r="AU134" s="11" t="str">
        <f t="shared" si="66"/>
        <v/>
      </c>
      <c r="AV134" s="11" t="str">
        <f t="shared" si="67"/>
        <v/>
      </c>
      <c r="AW134" s="11" t="str">
        <f t="shared" si="68"/>
        <v/>
      </c>
      <c r="AX134" s="11" t="str">
        <f t="shared" si="69"/>
        <v/>
      </c>
      <c r="AY134" s="11" t="str">
        <f t="shared" si="71"/>
        <v/>
      </c>
      <c r="AZ134" s="11" t="str">
        <f t="shared" si="70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2"/>
        <v/>
      </c>
    </row>
    <row r="135" spans="1:55" ht="20.100000000000001" customHeight="1" thickBot="1">
      <c r="A135" s="3" t="s">
        <v>130</v>
      </c>
      <c r="B135" s="82">
        <v>2015</v>
      </c>
      <c r="C135" s="82">
        <v>1</v>
      </c>
      <c r="D135" s="82"/>
      <c r="E135" s="83" t="s">
        <v>11</v>
      </c>
      <c r="F135" s="83" t="s">
        <v>10</v>
      </c>
      <c r="G135" s="83" t="s">
        <v>10</v>
      </c>
      <c r="H135" s="84">
        <v>42045</v>
      </c>
      <c r="I135" s="86">
        <v>98.71</v>
      </c>
      <c r="J135" s="86">
        <v>0</v>
      </c>
      <c r="K135" s="86">
        <v>98.71</v>
      </c>
      <c r="N135" s="3" t="s">
        <v>75</v>
      </c>
      <c r="O135" s="82">
        <v>62</v>
      </c>
      <c r="P135" s="86">
        <v>156.47</v>
      </c>
      <c r="Q135" s="83" t="s">
        <v>83</v>
      </c>
      <c r="R135" s="83" t="s">
        <v>10</v>
      </c>
      <c r="S135" s="83" t="s">
        <v>10</v>
      </c>
      <c r="T135" s="82" t="s">
        <v>87</v>
      </c>
      <c r="U135" s="82" t="s">
        <v>88</v>
      </c>
      <c r="AC135" s="11" t="str">
        <f t="shared" si="53"/>
        <v>P542667</v>
      </c>
      <c r="AD135" s="11" t="str">
        <f t="shared" si="54"/>
        <v>Contribuciones Seg. Social</v>
      </c>
      <c r="AE135" s="11" t="str">
        <f t="shared" si="55"/>
        <v>Declaración Jurada</v>
      </c>
      <c r="AF135" s="11" t="str">
        <f t="shared" si="56"/>
        <v>Declaración Jurada</v>
      </c>
      <c r="AG135" s="11">
        <f t="shared" si="57"/>
        <v>98.71</v>
      </c>
      <c r="AH135" s="11">
        <f t="shared" si="58"/>
        <v>0</v>
      </c>
      <c r="AI135" s="11">
        <f t="shared" si="59"/>
        <v>98.71</v>
      </c>
      <c r="AJ135" s="11">
        <f t="shared" si="60"/>
        <v>2015</v>
      </c>
      <c r="AK135" s="11">
        <f t="shared" si="61"/>
        <v>1</v>
      </c>
      <c r="AN135" s="11" t="str">
        <f t="shared" si="62"/>
        <v xml:space="preserve">2015/1 </v>
      </c>
      <c r="AO135" s="11" t="str">
        <f t="shared" si="63"/>
        <v>2015/1 Contribuciones Seg. Social</v>
      </c>
      <c r="AP135" s="11">
        <f t="shared" si="64"/>
        <v>98.71</v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130</v>
      </c>
      <c r="B136" s="82">
        <v>2015</v>
      </c>
      <c r="C136" s="82">
        <v>1</v>
      </c>
      <c r="D136" s="82"/>
      <c r="E136" s="83" t="s">
        <v>11</v>
      </c>
      <c r="F136" s="83" t="s">
        <v>10</v>
      </c>
      <c r="G136" s="83" t="s">
        <v>82</v>
      </c>
      <c r="H136" s="84">
        <v>44544</v>
      </c>
      <c r="I136" s="86">
        <v>263.13</v>
      </c>
      <c r="J136" s="86">
        <v>253.26</v>
      </c>
      <c r="K136" s="86">
        <v>9.8699999999999992</v>
      </c>
      <c r="N136" s="3" t="s">
        <v>75</v>
      </c>
      <c r="O136" s="82">
        <v>62</v>
      </c>
      <c r="P136" s="85">
        <v>1116.8399999999999</v>
      </c>
      <c r="Q136" s="83" t="s">
        <v>81</v>
      </c>
      <c r="R136" s="83" t="s">
        <v>10</v>
      </c>
      <c r="S136" s="83" t="s">
        <v>82</v>
      </c>
      <c r="T136" s="82" t="s">
        <v>90</v>
      </c>
      <c r="U136" s="82" t="s">
        <v>88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130</v>
      </c>
      <c r="B137" s="82">
        <v>2017</v>
      </c>
      <c r="C137" s="82">
        <v>2</v>
      </c>
      <c r="D137" s="82"/>
      <c r="E137" s="83" t="s">
        <v>11</v>
      </c>
      <c r="F137" s="83" t="s">
        <v>10</v>
      </c>
      <c r="G137" s="83" t="s">
        <v>10</v>
      </c>
      <c r="H137" s="84">
        <v>42802</v>
      </c>
      <c r="I137" s="85">
        <v>6584.48</v>
      </c>
      <c r="J137" s="86">
        <v>0</v>
      </c>
      <c r="K137" s="85">
        <v>6584.48</v>
      </c>
      <c r="N137" s="3" t="s">
        <v>75</v>
      </c>
      <c r="O137" s="82">
        <v>63</v>
      </c>
      <c r="P137" s="86">
        <v>156.47</v>
      </c>
      <c r="Q137" s="83" t="s">
        <v>83</v>
      </c>
      <c r="R137" s="83" t="s">
        <v>10</v>
      </c>
      <c r="S137" s="83" t="s">
        <v>10</v>
      </c>
      <c r="T137" s="82" t="s">
        <v>87</v>
      </c>
      <c r="U137" s="82" t="s">
        <v>88</v>
      </c>
      <c r="AC137" s="11" t="str">
        <f t="shared" si="53"/>
        <v>P542667</v>
      </c>
      <c r="AD137" s="11" t="str">
        <f t="shared" si="54"/>
        <v>Contribuciones Seg. Social</v>
      </c>
      <c r="AE137" s="11" t="str">
        <f t="shared" si="55"/>
        <v>Declaración Jurada</v>
      </c>
      <c r="AF137" s="11" t="str">
        <f t="shared" si="56"/>
        <v>Declaración Jurada</v>
      </c>
      <c r="AG137" s="11">
        <f t="shared" si="57"/>
        <v>6584.48</v>
      </c>
      <c r="AH137" s="11">
        <f t="shared" si="58"/>
        <v>0</v>
      </c>
      <c r="AI137" s="11">
        <f t="shared" si="59"/>
        <v>6584.48</v>
      </c>
      <c r="AJ137" s="11">
        <f t="shared" si="60"/>
        <v>2017</v>
      </c>
      <c r="AK137" s="11">
        <f t="shared" si="61"/>
        <v>2</v>
      </c>
      <c r="AN137" s="11" t="str">
        <f t="shared" si="62"/>
        <v xml:space="preserve">2017/2 </v>
      </c>
      <c r="AO137" s="11" t="str">
        <f t="shared" si="63"/>
        <v>2017/2 Contribuciones Seg. Social</v>
      </c>
      <c r="AP137" s="11">
        <f t="shared" si="64"/>
        <v>6584.48</v>
      </c>
      <c r="AT137" s="11" t="str">
        <f t="shared" si="65"/>
        <v/>
      </c>
      <c r="AU137" s="11" t="str">
        <f t="shared" si="66"/>
        <v/>
      </c>
      <c r="AV137" s="11" t="str">
        <f t="shared" si="67"/>
        <v/>
      </c>
      <c r="AW137" s="11" t="str">
        <f t="shared" si="68"/>
        <v/>
      </c>
      <c r="AX137" s="11" t="str">
        <f t="shared" si="69"/>
        <v/>
      </c>
      <c r="AY137" s="11" t="str">
        <f t="shared" si="71"/>
        <v/>
      </c>
      <c r="AZ137" s="11" t="str">
        <f t="shared" si="70"/>
        <v/>
      </c>
      <c r="BA137" s="11" t="str">
        <f t="shared" si="73"/>
        <v xml:space="preserve"> </v>
      </c>
      <c r="BB137" s="11" t="str">
        <f>IFERROR(IF(AW137="","",VLOOKUP(AW137,SUSS!R:S,2,FALSE)),AY137*SUSS!$M$2)</f>
        <v/>
      </c>
      <c r="BC137" s="11" t="str">
        <f t="shared" si="72"/>
        <v/>
      </c>
    </row>
    <row r="138" spans="1:55" ht="20.100000000000001" customHeight="1" thickBot="1">
      <c r="A138" s="3" t="s">
        <v>130</v>
      </c>
      <c r="B138" s="82">
        <v>2017</v>
      </c>
      <c r="C138" s="82">
        <v>2</v>
      </c>
      <c r="D138" s="82"/>
      <c r="E138" s="83" t="s">
        <v>11</v>
      </c>
      <c r="F138" s="83" t="s">
        <v>10</v>
      </c>
      <c r="G138" s="83" t="s">
        <v>82</v>
      </c>
      <c r="H138" s="84">
        <v>44544</v>
      </c>
      <c r="I138" s="85">
        <v>12627.19</v>
      </c>
      <c r="J138" s="85">
        <v>11968.74</v>
      </c>
      <c r="K138" s="86">
        <v>658.45</v>
      </c>
      <c r="N138" s="3" t="s">
        <v>75</v>
      </c>
      <c r="O138" s="82">
        <v>63</v>
      </c>
      <c r="P138" s="85">
        <v>1116.8399999999999</v>
      </c>
      <c r="Q138" s="83" t="s">
        <v>81</v>
      </c>
      <c r="R138" s="83" t="s">
        <v>10</v>
      </c>
      <c r="S138" s="83" t="s">
        <v>82</v>
      </c>
      <c r="T138" s="82" t="s">
        <v>90</v>
      </c>
      <c r="U138" s="82" t="s">
        <v>88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130</v>
      </c>
      <c r="B139" s="82">
        <v>2017</v>
      </c>
      <c r="C139" s="82">
        <v>3</v>
      </c>
      <c r="D139" s="82"/>
      <c r="E139" s="83" t="s">
        <v>11</v>
      </c>
      <c r="F139" s="83" t="s">
        <v>10</v>
      </c>
      <c r="G139" s="83" t="s">
        <v>10</v>
      </c>
      <c r="H139" s="84">
        <v>42835</v>
      </c>
      <c r="I139" s="85">
        <v>8080.58</v>
      </c>
      <c r="J139" s="86">
        <v>0</v>
      </c>
      <c r="K139" s="85">
        <v>8080.58</v>
      </c>
      <c r="N139" s="3" t="s">
        <v>75</v>
      </c>
      <c r="O139" s="82">
        <v>64</v>
      </c>
      <c r="P139" s="86">
        <v>156.47</v>
      </c>
      <c r="Q139" s="83" t="s">
        <v>83</v>
      </c>
      <c r="R139" s="83" t="s">
        <v>10</v>
      </c>
      <c r="S139" s="83" t="s">
        <v>10</v>
      </c>
      <c r="T139" s="82" t="s">
        <v>87</v>
      </c>
      <c r="U139" s="82" t="s">
        <v>88</v>
      </c>
      <c r="AC139" s="11" t="str">
        <f t="shared" si="53"/>
        <v>P542667</v>
      </c>
      <c r="AD139" s="11" t="str">
        <f t="shared" si="54"/>
        <v>Contribuciones Seg. Social</v>
      </c>
      <c r="AE139" s="11" t="str">
        <f t="shared" si="55"/>
        <v>Declaración Jurada</v>
      </c>
      <c r="AF139" s="11" t="str">
        <f t="shared" si="56"/>
        <v>Declaración Jurada</v>
      </c>
      <c r="AG139" s="11">
        <f t="shared" si="57"/>
        <v>8080.58</v>
      </c>
      <c r="AH139" s="11">
        <f t="shared" si="58"/>
        <v>0</v>
      </c>
      <c r="AI139" s="11">
        <f t="shared" si="59"/>
        <v>8080.58</v>
      </c>
      <c r="AJ139" s="11">
        <f t="shared" si="60"/>
        <v>2017</v>
      </c>
      <c r="AK139" s="11">
        <f t="shared" si="61"/>
        <v>3</v>
      </c>
      <c r="AN139" s="11" t="str">
        <f t="shared" si="62"/>
        <v xml:space="preserve">2017/3 </v>
      </c>
      <c r="AO139" s="11" t="str">
        <f t="shared" si="63"/>
        <v>2017/3 Contribuciones Seg. Social</v>
      </c>
      <c r="AP139" s="11">
        <f t="shared" si="64"/>
        <v>8080.58</v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130</v>
      </c>
      <c r="B140" s="82">
        <v>2017</v>
      </c>
      <c r="C140" s="82">
        <v>3</v>
      </c>
      <c r="D140" s="82"/>
      <c r="E140" s="83" t="s">
        <v>11</v>
      </c>
      <c r="F140" s="83" t="s">
        <v>10</v>
      </c>
      <c r="G140" s="83" t="s">
        <v>82</v>
      </c>
      <c r="H140" s="84">
        <v>44544</v>
      </c>
      <c r="I140" s="85">
        <v>15237.71</v>
      </c>
      <c r="J140" s="85">
        <v>14429.65</v>
      </c>
      <c r="K140" s="86">
        <v>808.06</v>
      </c>
      <c r="N140" s="3" t="s">
        <v>75</v>
      </c>
      <c r="O140" s="82">
        <v>64</v>
      </c>
      <c r="P140" s="85">
        <v>1116.8399999999999</v>
      </c>
      <c r="Q140" s="83" t="s">
        <v>81</v>
      </c>
      <c r="R140" s="83" t="s">
        <v>10</v>
      </c>
      <c r="S140" s="83" t="s">
        <v>82</v>
      </c>
      <c r="T140" s="82" t="s">
        <v>90</v>
      </c>
      <c r="U140" s="82" t="s">
        <v>88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/>
      </c>
      <c r="AU140" s="11" t="str">
        <f t="shared" si="66"/>
        <v/>
      </c>
      <c r="AV140" s="11" t="str">
        <f t="shared" si="67"/>
        <v/>
      </c>
      <c r="AW140" s="11" t="str">
        <f t="shared" si="68"/>
        <v/>
      </c>
      <c r="AX140" s="11" t="str">
        <f t="shared" si="69"/>
        <v/>
      </c>
      <c r="AY140" s="11" t="str">
        <f t="shared" si="71"/>
        <v/>
      </c>
      <c r="AZ140" s="11" t="str">
        <f t="shared" si="70"/>
        <v/>
      </c>
      <c r="BA140" s="11" t="str">
        <f t="shared" si="73"/>
        <v xml:space="preserve"> </v>
      </c>
      <c r="BB140" s="11" t="str">
        <f>IFERROR(IF(AW140="","",VLOOKUP(AW140,SUSS!R:S,2,FALSE)),AY140*SUSS!$M$2)</f>
        <v/>
      </c>
      <c r="BC140" s="11" t="str">
        <f t="shared" si="72"/>
        <v/>
      </c>
    </row>
    <row r="141" spans="1:55" ht="20.100000000000001" customHeight="1" thickBot="1">
      <c r="A141" s="3" t="s">
        <v>130</v>
      </c>
      <c r="B141" s="82">
        <v>2017</v>
      </c>
      <c r="C141" s="82">
        <v>4</v>
      </c>
      <c r="D141" s="82"/>
      <c r="E141" s="83" t="s">
        <v>11</v>
      </c>
      <c r="F141" s="83" t="s">
        <v>10</v>
      </c>
      <c r="G141" s="83" t="s">
        <v>10</v>
      </c>
      <c r="H141" s="84">
        <v>42864</v>
      </c>
      <c r="I141" s="85">
        <v>6209.42</v>
      </c>
      <c r="J141" s="86">
        <v>0</v>
      </c>
      <c r="K141" s="85">
        <v>6209.42</v>
      </c>
      <c r="N141" s="3" t="s">
        <v>75</v>
      </c>
      <c r="O141" s="82">
        <v>65</v>
      </c>
      <c r="P141" s="86">
        <v>156.47</v>
      </c>
      <c r="Q141" s="83" t="s">
        <v>83</v>
      </c>
      <c r="R141" s="83" t="s">
        <v>10</v>
      </c>
      <c r="S141" s="83" t="s">
        <v>10</v>
      </c>
      <c r="T141" s="82" t="s">
        <v>87</v>
      </c>
      <c r="U141" s="82" t="s">
        <v>88</v>
      </c>
      <c r="AC141" s="11" t="str">
        <f t="shared" si="53"/>
        <v>P542667</v>
      </c>
      <c r="AD141" s="11" t="str">
        <f t="shared" si="54"/>
        <v>Contribuciones Seg. Social</v>
      </c>
      <c r="AE141" s="11" t="str">
        <f t="shared" si="55"/>
        <v>Declaración Jurada</v>
      </c>
      <c r="AF141" s="11" t="str">
        <f t="shared" si="56"/>
        <v>Declaración Jurada</v>
      </c>
      <c r="AG141" s="11">
        <f t="shared" si="57"/>
        <v>6209.42</v>
      </c>
      <c r="AH141" s="11">
        <f t="shared" si="58"/>
        <v>0</v>
      </c>
      <c r="AI141" s="11">
        <f t="shared" si="59"/>
        <v>6209.42</v>
      </c>
      <c r="AJ141" s="11">
        <f t="shared" si="60"/>
        <v>2017</v>
      </c>
      <c r="AK141" s="11">
        <f t="shared" si="61"/>
        <v>4</v>
      </c>
      <c r="AN141" s="11" t="str">
        <f t="shared" si="62"/>
        <v xml:space="preserve">2017/4 </v>
      </c>
      <c r="AO141" s="11" t="str">
        <f t="shared" si="63"/>
        <v>2017/4 Contribuciones Seg. Social</v>
      </c>
      <c r="AP141" s="11">
        <f t="shared" si="64"/>
        <v>6209.42</v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130</v>
      </c>
      <c r="B142" s="82">
        <v>2017</v>
      </c>
      <c r="C142" s="82">
        <v>4</v>
      </c>
      <c r="D142" s="82"/>
      <c r="E142" s="83" t="s">
        <v>11</v>
      </c>
      <c r="F142" s="83" t="s">
        <v>10</v>
      </c>
      <c r="G142" s="83" t="s">
        <v>82</v>
      </c>
      <c r="H142" s="84">
        <v>44544</v>
      </c>
      <c r="I142" s="85">
        <v>11529.15</v>
      </c>
      <c r="J142" s="85">
        <v>10908.21</v>
      </c>
      <c r="K142" s="86">
        <v>620.94000000000005</v>
      </c>
      <c r="N142" s="3" t="s">
        <v>75</v>
      </c>
      <c r="O142" s="82">
        <v>65</v>
      </c>
      <c r="P142" s="86">
        <v>42.42</v>
      </c>
      <c r="Q142" s="83" t="s">
        <v>81</v>
      </c>
      <c r="R142" s="83" t="s">
        <v>10</v>
      </c>
      <c r="S142" s="83" t="s">
        <v>82</v>
      </c>
      <c r="T142" s="82" t="s">
        <v>90</v>
      </c>
      <c r="U142" s="82" t="s">
        <v>88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/>
      </c>
      <c r="AU142" s="11" t="str">
        <f t="shared" si="66"/>
        <v/>
      </c>
      <c r="AV142" s="11" t="str">
        <f t="shared" si="67"/>
        <v/>
      </c>
      <c r="AW142" s="11" t="str">
        <f t="shared" si="68"/>
        <v/>
      </c>
      <c r="AX142" s="11" t="str">
        <f t="shared" si="69"/>
        <v/>
      </c>
      <c r="AY142" s="11" t="str">
        <f t="shared" si="71"/>
        <v/>
      </c>
      <c r="AZ142" s="11" t="str">
        <f t="shared" si="70"/>
        <v/>
      </c>
      <c r="BA142" s="11" t="str">
        <f t="shared" si="73"/>
        <v xml:space="preserve"> </v>
      </c>
      <c r="BB142" s="11" t="str">
        <f>IFERROR(IF(AW142="","",VLOOKUP(AW142,SUSS!R:S,2,FALSE)),AY142*SUSS!$M$2)</f>
        <v/>
      </c>
      <c r="BC142" s="11" t="str">
        <f t="shared" si="72"/>
        <v/>
      </c>
    </row>
    <row r="143" spans="1:55" ht="20.100000000000001" customHeight="1" thickBot="1">
      <c r="A143" s="3" t="s">
        <v>130</v>
      </c>
      <c r="B143" s="82">
        <v>2017</v>
      </c>
      <c r="C143" s="82">
        <v>5</v>
      </c>
      <c r="D143" s="82"/>
      <c r="E143" s="83" t="s">
        <v>11</v>
      </c>
      <c r="F143" s="83" t="s">
        <v>10</v>
      </c>
      <c r="G143" s="83" t="s">
        <v>10</v>
      </c>
      <c r="H143" s="84">
        <v>42894</v>
      </c>
      <c r="I143" s="85">
        <v>7672.37</v>
      </c>
      <c r="J143" s="86">
        <v>0</v>
      </c>
      <c r="K143" s="85">
        <v>7672.37</v>
      </c>
      <c r="N143" s="3" t="s">
        <v>75</v>
      </c>
      <c r="O143" s="82">
        <v>65</v>
      </c>
      <c r="P143" s="85">
        <v>1074.42</v>
      </c>
      <c r="Q143" s="83" t="s">
        <v>81</v>
      </c>
      <c r="R143" s="83" t="s">
        <v>10</v>
      </c>
      <c r="S143" s="83" t="s">
        <v>10</v>
      </c>
      <c r="T143" s="82" t="s">
        <v>91</v>
      </c>
      <c r="U143" s="82" t="s">
        <v>88</v>
      </c>
      <c r="AC143" s="11" t="str">
        <f t="shared" si="53"/>
        <v>P542667</v>
      </c>
      <c r="AD143" s="11" t="str">
        <f t="shared" si="54"/>
        <v>Contribuciones Seg. Social</v>
      </c>
      <c r="AE143" s="11" t="str">
        <f t="shared" si="55"/>
        <v>Declaración Jurada</v>
      </c>
      <c r="AF143" s="11" t="str">
        <f t="shared" si="56"/>
        <v>Declaración Jurada</v>
      </c>
      <c r="AG143" s="11">
        <f t="shared" si="57"/>
        <v>7672.37</v>
      </c>
      <c r="AH143" s="11">
        <f t="shared" si="58"/>
        <v>0</v>
      </c>
      <c r="AI143" s="11">
        <f t="shared" si="59"/>
        <v>7672.37</v>
      </c>
      <c r="AJ143" s="11">
        <f t="shared" si="60"/>
        <v>2017</v>
      </c>
      <c r="AK143" s="11">
        <f t="shared" si="61"/>
        <v>5</v>
      </c>
      <c r="AN143" s="11" t="str">
        <f t="shared" si="62"/>
        <v xml:space="preserve">2017/5 </v>
      </c>
      <c r="AO143" s="11" t="str">
        <f t="shared" si="63"/>
        <v>2017/5 Contribuciones Seg. Social</v>
      </c>
      <c r="AP143" s="11">
        <f t="shared" si="64"/>
        <v>7672.37</v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130</v>
      </c>
      <c r="B144" s="82">
        <v>2017</v>
      </c>
      <c r="C144" s="82">
        <v>5</v>
      </c>
      <c r="D144" s="82"/>
      <c r="E144" s="83" t="s">
        <v>11</v>
      </c>
      <c r="F144" s="83" t="s">
        <v>10</v>
      </c>
      <c r="G144" s="83" t="s">
        <v>82</v>
      </c>
      <c r="H144" s="84">
        <v>44544</v>
      </c>
      <c r="I144" s="85">
        <v>14022.94</v>
      </c>
      <c r="J144" s="85">
        <v>13255.7</v>
      </c>
      <c r="K144" s="86">
        <v>767.24</v>
      </c>
      <c r="N144" s="3" t="s">
        <v>75</v>
      </c>
      <c r="O144" s="82">
        <v>66</v>
      </c>
      <c r="P144" s="86">
        <v>156.47</v>
      </c>
      <c r="Q144" s="83" t="s">
        <v>83</v>
      </c>
      <c r="R144" s="83" t="s">
        <v>10</v>
      </c>
      <c r="S144" s="83" t="s">
        <v>10</v>
      </c>
      <c r="T144" s="82" t="s">
        <v>87</v>
      </c>
      <c r="U144" s="82" t="s">
        <v>88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130</v>
      </c>
      <c r="B145" s="82">
        <v>2017</v>
      </c>
      <c r="C145" s="82">
        <v>6</v>
      </c>
      <c r="D145" s="82"/>
      <c r="E145" s="83" t="s">
        <v>11</v>
      </c>
      <c r="F145" s="83" t="s">
        <v>10</v>
      </c>
      <c r="G145" s="83" t="s">
        <v>10</v>
      </c>
      <c r="H145" s="84">
        <v>42926</v>
      </c>
      <c r="I145" s="85">
        <v>9885.66</v>
      </c>
      <c r="J145" s="86">
        <v>0</v>
      </c>
      <c r="K145" s="85">
        <v>9885.66</v>
      </c>
      <c r="N145" s="3" t="s">
        <v>75</v>
      </c>
      <c r="O145" s="82">
        <v>66</v>
      </c>
      <c r="P145" s="85">
        <v>1116.8399999999999</v>
      </c>
      <c r="Q145" s="83" t="s">
        <v>81</v>
      </c>
      <c r="R145" s="83" t="s">
        <v>10</v>
      </c>
      <c r="S145" s="83" t="s">
        <v>10</v>
      </c>
      <c r="T145" s="82" t="s">
        <v>91</v>
      </c>
      <c r="U145" s="82" t="s">
        <v>88</v>
      </c>
      <c r="AC145" s="11" t="str">
        <f t="shared" si="53"/>
        <v>P542667</v>
      </c>
      <c r="AD145" s="11" t="str">
        <f t="shared" si="54"/>
        <v>Contribuciones Seg. Social</v>
      </c>
      <c r="AE145" s="11" t="str">
        <f t="shared" si="55"/>
        <v>Declaración Jurada</v>
      </c>
      <c r="AF145" s="11" t="str">
        <f t="shared" si="56"/>
        <v>Declaración Jurada</v>
      </c>
      <c r="AG145" s="11">
        <f t="shared" si="57"/>
        <v>9885.66</v>
      </c>
      <c r="AH145" s="11">
        <f t="shared" si="58"/>
        <v>0</v>
      </c>
      <c r="AI145" s="11">
        <f t="shared" si="59"/>
        <v>9885.66</v>
      </c>
      <c r="AJ145" s="11">
        <f t="shared" si="60"/>
        <v>2017</v>
      </c>
      <c r="AK145" s="11">
        <f t="shared" si="61"/>
        <v>6</v>
      </c>
      <c r="AN145" s="11" t="str">
        <f t="shared" si="62"/>
        <v xml:space="preserve">2017/6 </v>
      </c>
      <c r="AO145" s="11" t="str">
        <f t="shared" si="63"/>
        <v>2017/6 Contribuciones Seg. Social</v>
      </c>
      <c r="AP145" s="11">
        <f t="shared" si="64"/>
        <v>9885.66</v>
      </c>
      <c r="AT145" s="11" t="str">
        <f t="shared" si="65"/>
        <v/>
      </c>
      <c r="AU145" s="11" t="str">
        <f t="shared" si="66"/>
        <v/>
      </c>
      <c r="AV145" s="11" t="str">
        <f t="shared" si="67"/>
        <v/>
      </c>
      <c r="AW145" s="11" t="str">
        <f t="shared" si="68"/>
        <v/>
      </c>
      <c r="AX145" s="11" t="str">
        <f t="shared" si="69"/>
        <v/>
      </c>
      <c r="AY145" s="11" t="str">
        <f t="shared" si="71"/>
        <v/>
      </c>
      <c r="AZ145" s="11" t="str">
        <f t="shared" si="70"/>
        <v/>
      </c>
      <c r="BA145" s="11" t="str">
        <f t="shared" si="73"/>
        <v xml:space="preserve"> </v>
      </c>
      <c r="BB145" s="11" t="str">
        <f>IFERROR(IF(AW145="","",VLOOKUP(AW145,SUSS!R:S,2,FALSE)),AY145*SUSS!$M$2)</f>
        <v/>
      </c>
      <c r="BC145" s="11" t="str">
        <f t="shared" si="72"/>
        <v/>
      </c>
    </row>
    <row r="146" spans="1:55" ht="20.100000000000001" customHeight="1" thickBot="1">
      <c r="A146" s="3" t="s">
        <v>130</v>
      </c>
      <c r="B146" s="82">
        <v>2017</v>
      </c>
      <c r="C146" s="82">
        <v>6</v>
      </c>
      <c r="D146" s="82"/>
      <c r="E146" s="83" t="s">
        <v>11</v>
      </c>
      <c r="F146" s="83" t="s">
        <v>10</v>
      </c>
      <c r="G146" s="83" t="s">
        <v>82</v>
      </c>
      <c r="H146" s="84">
        <v>44544</v>
      </c>
      <c r="I146" s="85">
        <v>17751.88</v>
      </c>
      <c r="J146" s="85">
        <v>16763.310000000001</v>
      </c>
      <c r="K146" s="86">
        <v>988.57</v>
      </c>
      <c r="N146" s="3" t="s">
        <v>75</v>
      </c>
      <c r="O146" s="82">
        <v>67</v>
      </c>
      <c r="P146" s="86">
        <v>156.47</v>
      </c>
      <c r="Q146" s="83" t="s">
        <v>83</v>
      </c>
      <c r="R146" s="83" t="s">
        <v>10</v>
      </c>
      <c r="S146" s="83" t="s">
        <v>10</v>
      </c>
      <c r="T146" s="82" t="s">
        <v>87</v>
      </c>
      <c r="U146" s="82" t="s">
        <v>88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130</v>
      </c>
      <c r="B147" s="82">
        <v>2017</v>
      </c>
      <c r="C147" s="82">
        <v>7</v>
      </c>
      <c r="D147" s="82"/>
      <c r="E147" s="83" t="s">
        <v>11</v>
      </c>
      <c r="F147" s="83" t="s">
        <v>10</v>
      </c>
      <c r="G147" s="83" t="s">
        <v>10</v>
      </c>
      <c r="H147" s="84">
        <v>42955</v>
      </c>
      <c r="I147" s="85">
        <v>8312.5400000000009</v>
      </c>
      <c r="J147" s="86">
        <v>0</v>
      </c>
      <c r="K147" s="85">
        <v>8312.5400000000009</v>
      </c>
      <c r="N147" s="3" t="s">
        <v>75</v>
      </c>
      <c r="O147" s="82">
        <v>67</v>
      </c>
      <c r="P147" s="85">
        <v>1116.8399999999999</v>
      </c>
      <c r="Q147" s="83" t="s">
        <v>81</v>
      </c>
      <c r="R147" s="83" t="s">
        <v>10</v>
      </c>
      <c r="S147" s="83" t="s">
        <v>10</v>
      </c>
      <c r="T147" s="82" t="s">
        <v>91</v>
      </c>
      <c r="U147" s="82" t="s">
        <v>88</v>
      </c>
      <c r="AC147" s="11" t="str">
        <f t="shared" si="53"/>
        <v>P542667</v>
      </c>
      <c r="AD147" s="11" t="str">
        <f t="shared" si="54"/>
        <v>Contribuciones Seg. Social</v>
      </c>
      <c r="AE147" s="11" t="str">
        <f t="shared" si="55"/>
        <v>Declaración Jurada</v>
      </c>
      <c r="AF147" s="11" t="str">
        <f t="shared" si="56"/>
        <v>Declaración Jurada</v>
      </c>
      <c r="AG147" s="11">
        <f t="shared" si="57"/>
        <v>8312.5400000000009</v>
      </c>
      <c r="AH147" s="11">
        <f t="shared" si="58"/>
        <v>0</v>
      </c>
      <c r="AI147" s="11">
        <f t="shared" si="59"/>
        <v>8312.5400000000009</v>
      </c>
      <c r="AJ147" s="11">
        <f t="shared" si="60"/>
        <v>2017</v>
      </c>
      <c r="AK147" s="11">
        <f t="shared" si="61"/>
        <v>7</v>
      </c>
      <c r="AN147" s="11" t="str">
        <f t="shared" si="62"/>
        <v xml:space="preserve">2017/7 </v>
      </c>
      <c r="AO147" s="11" t="str">
        <f t="shared" si="63"/>
        <v>2017/7 Contribuciones Seg. Social</v>
      </c>
      <c r="AP147" s="11">
        <f t="shared" si="64"/>
        <v>8312.5400000000009</v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130</v>
      </c>
      <c r="B148" s="82">
        <v>2017</v>
      </c>
      <c r="C148" s="82">
        <v>7</v>
      </c>
      <c r="D148" s="82"/>
      <c r="E148" s="83" t="s">
        <v>11</v>
      </c>
      <c r="F148" s="83" t="s">
        <v>10</v>
      </c>
      <c r="G148" s="83" t="s">
        <v>82</v>
      </c>
      <c r="H148" s="84">
        <v>44544</v>
      </c>
      <c r="I148" s="85">
        <v>14694.24</v>
      </c>
      <c r="J148" s="85">
        <v>13862.99</v>
      </c>
      <c r="K148" s="86">
        <v>831.25</v>
      </c>
      <c r="N148" s="3" t="s">
        <v>75</v>
      </c>
      <c r="O148" s="82">
        <v>68</v>
      </c>
      <c r="P148" s="86">
        <v>156.47</v>
      </c>
      <c r="Q148" s="83" t="s">
        <v>83</v>
      </c>
      <c r="R148" s="83" t="s">
        <v>10</v>
      </c>
      <c r="S148" s="83" t="s">
        <v>10</v>
      </c>
      <c r="T148" s="82" t="s">
        <v>87</v>
      </c>
      <c r="U148" s="82" t="s">
        <v>88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130</v>
      </c>
      <c r="B149" s="82">
        <v>2017</v>
      </c>
      <c r="C149" s="82">
        <v>8</v>
      </c>
      <c r="D149" s="82"/>
      <c r="E149" s="83" t="s">
        <v>11</v>
      </c>
      <c r="F149" s="83" t="s">
        <v>10</v>
      </c>
      <c r="G149" s="83" t="s">
        <v>10</v>
      </c>
      <c r="H149" s="84">
        <v>42986</v>
      </c>
      <c r="I149" s="85">
        <v>9959.24</v>
      </c>
      <c r="J149" s="86">
        <v>0</v>
      </c>
      <c r="K149" s="85">
        <v>9959.24</v>
      </c>
      <c r="N149" s="3" t="s">
        <v>75</v>
      </c>
      <c r="O149" s="82">
        <v>68</v>
      </c>
      <c r="P149" s="85">
        <v>1116.8399999999999</v>
      </c>
      <c r="Q149" s="83" t="s">
        <v>81</v>
      </c>
      <c r="R149" s="83" t="s">
        <v>10</v>
      </c>
      <c r="S149" s="83" t="s">
        <v>10</v>
      </c>
      <c r="T149" s="82" t="s">
        <v>91</v>
      </c>
      <c r="U149" s="82" t="s">
        <v>88</v>
      </c>
      <c r="AC149" s="11" t="str">
        <f t="shared" si="53"/>
        <v>P542667</v>
      </c>
      <c r="AD149" s="11" t="str">
        <f t="shared" si="54"/>
        <v>Contribuciones Seg. Social</v>
      </c>
      <c r="AE149" s="11" t="str">
        <f t="shared" si="55"/>
        <v>Declaración Jurada</v>
      </c>
      <c r="AF149" s="11" t="str">
        <f t="shared" si="56"/>
        <v>Declaración Jurada</v>
      </c>
      <c r="AG149" s="11">
        <f t="shared" si="57"/>
        <v>9959.24</v>
      </c>
      <c r="AH149" s="11">
        <f t="shared" si="58"/>
        <v>0</v>
      </c>
      <c r="AI149" s="11">
        <f t="shared" si="59"/>
        <v>9959.24</v>
      </c>
      <c r="AJ149" s="11">
        <f t="shared" si="60"/>
        <v>2017</v>
      </c>
      <c r="AK149" s="11">
        <f t="shared" si="61"/>
        <v>8</v>
      </c>
      <c r="AN149" s="11" t="str">
        <f t="shared" si="62"/>
        <v xml:space="preserve">2017/8 </v>
      </c>
      <c r="AO149" s="11" t="str">
        <f t="shared" si="63"/>
        <v>2017/8 Contribuciones Seg. Social</v>
      </c>
      <c r="AP149" s="11">
        <f t="shared" si="64"/>
        <v>9959.24</v>
      </c>
      <c r="AT149" s="11" t="str">
        <f t="shared" si="65"/>
        <v/>
      </c>
      <c r="AU149" s="11" t="str">
        <f t="shared" si="66"/>
        <v/>
      </c>
      <c r="AV149" s="11" t="str">
        <f t="shared" si="67"/>
        <v/>
      </c>
      <c r="AW149" s="11" t="str">
        <f t="shared" si="68"/>
        <v/>
      </c>
      <c r="AX149" s="11" t="str">
        <f t="shared" si="69"/>
        <v/>
      </c>
      <c r="AY149" s="11" t="str">
        <f t="shared" si="71"/>
        <v/>
      </c>
      <c r="AZ149" s="11" t="str">
        <f t="shared" si="70"/>
        <v/>
      </c>
      <c r="BA149" s="11" t="str">
        <f t="shared" si="73"/>
        <v xml:space="preserve"> </v>
      </c>
      <c r="BB149" s="11" t="str">
        <f>IFERROR(IF(AW149="","",VLOOKUP(AW149,SUSS!R:S,2,FALSE)),AY149*SUSS!$M$2)</f>
        <v/>
      </c>
      <c r="BC149" s="11" t="str">
        <f t="shared" si="72"/>
        <v/>
      </c>
    </row>
    <row r="150" spans="1:55" ht="20.100000000000001" customHeight="1" thickBot="1">
      <c r="A150" s="3" t="s">
        <v>130</v>
      </c>
      <c r="B150" s="82">
        <v>2017</v>
      </c>
      <c r="C150" s="82">
        <v>8</v>
      </c>
      <c r="D150" s="82"/>
      <c r="E150" s="83" t="s">
        <v>11</v>
      </c>
      <c r="F150" s="83" t="s">
        <v>10</v>
      </c>
      <c r="G150" s="83" t="s">
        <v>82</v>
      </c>
      <c r="H150" s="84">
        <v>44544</v>
      </c>
      <c r="I150" s="85">
        <v>17306.37</v>
      </c>
      <c r="J150" s="85">
        <v>16310.45</v>
      </c>
      <c r="K150" s="86">
        <v>995.92</v>
      </c>
      <c r="N150" s="3" t="s">
        <v>75</v>
      </c>
      <c r="O150" s="82">
        <v>69</v>
      </c>
      <c r="P150" s="86">
        <v>156.47</v>
      </c>
      <c r="Q150" s="83" t="s">
        <v>83</v>
      </c>
      <c r="R150" s="83" t="s">
        <v>10</v>
      </c>
      <c r="S150" s="83" t="s">
        <v>10</v>
      </c>
      <c r="T150" s="82" t="s">
        <v>87</v>
      </c>
      <c r="U150" s="82" t="s">
        <v>88</v>
      </c>
      <c r="AC150" s="11" t="str">
        <f t="shared" si="53"/>
        <v/>
      </c>
      <c r="AD150" s="11" t="str">
        <f t="shared" si="54"/>
        <v/>
      </c>
      <c r="AE150" s="11" t="str">
        <f t="shared" si="55"/>
        <v/>
      </c>
      <c r="AF150" s="11" t="str">
        <f t="shared" si="56"/>
        <v/>
      </c>
      <c r="AG150" s="11" t="str">
        <f t="shared" si="57"/>
        <v/>
      </c>
      <c r="AH150" s="11" t="str">
        <f t="shared" si="58"/>
        <v/>
      </c>
      <c r="AI150" s="11" t="str">
        <f t="shared" si="59"/>
        <v/>
      </c>
      <c r="AJ150" s="11" t="str">
        <f t="shared" si="60"/>
        <v/>
      </c>
      <c r="AK150" s="11" t="str">
        <f t="shared" si="61"/>
        <v/>
      </c>
      <c r="AN150" s="11" t="str">
        <f t="shared" si="62"/>
        <v/>
      </c>
      <c r="AO150" s="11" t="str">
        <f t="shared" si="63"/>
        <v/>
      </c>
      <c r="AP150" s="11" t="str">
        <f t="shared" si="64"/>
        <v/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130</v>
      </c>
      <c r="B151" s="82">
        <v>2017</v>
      </c>
      <c r="C151" s="82">
        <v>9</v>
      </c>
      <c r="D151" s="82"/>
      <c r="E151" s="83" t="s">
        <v>11</v>
      </c>
      <c r="F151" s="83" t="s">
        <v>10</v>
      </c>
      <c r="G151" s="83" t="s">
        <v>10</v>
      </c>
      <c r="H151" s="84">
        <v>43018</v>
      </c>
      <c r="I151" s="85">
        <v>12048.96</v>
      </c>
      <c r="J151" s="86">
        <v>0</v>
      </c>
      <c r="K151" s="85">
        <v>12048.96</v>
      </c>
      <c r="N151" s="3" t="s">
        <v>75</v>
      </c>
      <c r="O151" s="82">
        <v>69</v>
      </c>
      <c r="P151" s="85">
        <v>1116.8399999999999</v>
      </c>
      <c r="Q151" s="83" t="s">
        <v>81</v>
      </c>
      <c r="R151" s="83" t="s">
        <v>10</v>
      </c>
      <c r="S151" s="83" t="s">
        <v>10</v>
      </c>
      <c r="T151" s="82" t="s">
        <v>91</v>
      </c>
      <c r="U151" s="82" t="s">
        <v>88</v>
      </c>
      <c r="AC151" s="11" t="str">
        <f t="shared" si="53"/>
        <v>P542667</v>
      </c>
      <c r="AD151" s="11" t="str">
        <f t="shared" si="54"/>
        <v>Contribuciones Seg. Social</v>
      </c>
      <c r="AE151" s="11" t="str">
        <f t="shared" si="55"/>
        <v>Declaración Jurada</v>
      </c>
      <c r="AF151" s="11" t="str">
        <f t="shared" si="56"/>
        <v>Declaración Jurada</v>
      </c>
      <c r="AG151" s="11">
        <f t="shared" si="57"/>
        <v>12048.96</v>
      </c>
      <c r="AH151" s="11">
        <f t="shared" si="58"/>
        <v>0</v>
      </c>
      <c r="AI151" s="11">
        <f t="shared" si="59"/>
        <v>12048.96</v>
      </c>
      <c r="AJ151" s="11">
        <f t="shared" si="60"/>
        <v>2017</v>
      </c>
      <c r="AK151" s="11">
        <f t="shared" si="61"/>
        <v>9</v>
      </c>
      <c r="AN151" s="11" t="str">
        <f t="shared" si="62"/>
        <v xml:space="preserve">2017/9 </v>
      </c>
      <c r="AO151" s="11" t="str">
        <f t="shared" si="63"/>
        <v>2017/9 Contribuciones Seg. Social</v>
      </c>
      <c r="AP151" s="11">
        <f t="shared" si="64"/>
        <v>12048.96</v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130</v>
      </c>
      <c r="B152" s="82">
        <v>2017</v>
      </c>
      <c r="C152" s="82">
        <v>9</v>
      </c>
      <c r="D152" s="82"/>
      <c r="E152" s="83" t="s">
        <v>11</v>
      </c>
      <c r="F152" s="83" t="s">
        <v>10</v>
      </c>
      <c r="G152" s="83" t="s">
        <v>82</v>
      </c>
      <c r="H152" s="84">
        <v>44544</v>
      </c>
      <c r="I152" s="85">
        <v>20552.150000000001</v>
      </c>
      <c r="J152" s="85">
        <v>19347.25</v>
      </c>
      <c r="K152" s="85">
        <v>1204.9000000000001</v>
      </c>
      <c r="N152" s="3" t="s">
        <v>75</v>
      </c>
      <c r="O152" s="82">
        <v>70</v>
      </c>
      <c r="P152" s="86">
        <v>156.47</v>
      </c>
      <c r="Q152" s="83" t="s">
        <v>83</v>
      </c>
      <c r="R152" s="83" t="s">
        <v>10</v>
      </c>
      <c r="S152" s="83" t="s">
        <v>10</v>
      </c>
      <c r="T152" s="82" t="s">
        <v>87</v>
      </c>
      <c r="U152" s="82" t="s">
        <v>88</v>
      </c>
      <c r="AC152" s="11" t="str">
        <f t="shared" si="53"/>
        <v/>
      </c>
      <c r="AD152" s="11" t="str">
        <f t="shared" si="54"/>
        <v/>
      </c>
      <c r="AE152" s="11" t="str">
        <f t="shared" si="55"/>
        <v/>
      </c>
      <c r="AF152" s="11" t="str">
        <f t="shared" si="56"/>
        <v/>
      </c>
      <c r="AG152" s="11" t="str">
        <f t="shared" si="57"/>
        <v/>
      </c>
      <c r="AH152" s="11" t="str">
        <f t="shared" si="58"/>
        <v/>
      </c>
      <c r="AI152" s="11" t="str">
        <f t="shared" si="59"/>
        <v/>
      </c>
      <c r="AJ152" s="11" t="str">
        <f t="shared" si="60"/>
        <v/>
      </c>
      <c r="AK152" s="11" t="str">
        <f t="shared" si="61"/>
        <v/>
      </c>
      <c r="AN152" s="11" t="str">
        <f t="shared" si="62"/>
        <v/>
      </c>
      <c r="AO152" s="11" t="str">
        <f t="shared" si="63"/>
        <v/>
      </c>
      <c r="AP152" s="11" t="str">
        <f t="shared" si="64"/>
        <v/>
      </c>
      <c r="AT152" s="11" t="str">
        <f t="shared" si="65"/>
        <v/>
      </c>
      <c r="AU152" s="11" t="str">
        <f t="shared" si="66"/>
        <v/>
      </c>
      <c r="AV152" s="11" t="str">
        <f t="shared" si="67"/>
        <v/>
      </c>
      <c r="AW152" s="11" t="str">
        <f t="shared" si="68"/>
        <v/>
      </c>
      <c r="AX152" s="11" t="str">
        <f t="shared" si="69"/>
        <v/>
      </c>
      <c r="AY152" s="11" t="str">
        <f t="shared" si="71"/>
        <v/>
      </c>
      <c r="AZ152" s="11" t="str">
        <f t="shared" si="70"/>
        <v/>
      </c>
      <c r="BA152" s="11" t="str">
        <f t="shared" si="73"/>
        <v xml:space="preserve"> </v>
      </c>
      <c r="BB152" s="11" t="str">
        <f>IFERROR(IF(AW152="","",VLOOKUP(AW152,SUSS!R:S,2,FALSE)),AY152*SUSS!$M$2)</f>
        <v/>
      </c>
      <c r="BC152" s="11" t="str">
        <f t="shared" si="72"/>
        <v/>
      </c>
    </row>
    <row r="153" spans="1:55" ht="20.100000000000001" customHeight="1" thickBot="1">
      <c r="A153" s="3" t="s">
        <v>130</v>
      </c>
      <c r="B153" s="82">
        <v>2017</v>
      </c>
      <c r="C153" s="82">
        <v>10</v>
      </c>
      <c r="D153" s="82"/>
      <c r="E153" s="83" t="s">
        <v>11</v>
      </c>
      <c r="F153" s="83" t="s">
        <v>10</v>
      </c>
      <c r="G153" s="83" t="s">
        <v>10</v>
      </c>
      <c r="H153" s="84">
        <v>43047</v>
      </c>
      <c r="I153" s="85">
        <v>11853.24</v>
      </c>
      <c r="J153" s="86">
        <v>0</v>
      </c>
      <c r="K153" s="85">
        <v>11853.24</v>
      </c>
      <c r="N153" s="3" t="s">
        <v>75</v>
      </c>
      <c r="O153" s="82">
        <v>70</v>
      </c>
      <c r="P153" s="85">
        <v>1116.8399999999999</v>
      </c>
      <c r="Q153" s="83" t="s">
        <v>81</v>
      </c>
      <c r="R153" s="83" t="s">
        <v>10</v>
      </c>
      <c r="S153" s="83" t="s">
        <v>10</v>
      </c>
      <c r="T153" s="82" t="s">
        <v>91</v>
      </c>
      <c r="U153" s="82" t="s">
        <v>88</v>
      </c>
      <c r="AC153" s="11" t="str">
        <f t="shared" si="53"/>
        <v>P542667</v>
      </c>
      <c r="AD153" s="11" t="str">
        <f t="shared" si="54"/>
        <v>Contribuciones Seg. Social</v>
      </c>
      <c r="AE153" s="11" t="str">
        <f t="shared" si="55"/>
        <v>Declaración Jurada</v>
      </c>
      <c r="AF153" s="11" t="str">
        <f t="shared" si="56"/>
        <v>Declaración Jurada</v>
      </c>
      <c r="AG153" s="11">
        <f t="shared" si="57"/>
        <v>11853.24</v>
      </c>
      <c r="AH153" s="11">
        <f t="shared" si="58"/>
        <v>0</v>
      </c>
      <c r="AI153" s="11">
        <f t="shared" si="59"/>
        <v>11853.24</v>
      </c>
      <c r="AJ153" s="11">
        <f t="shared" si="60"/>
        <v>2017</v>
      </c>
      <c r="AK153" s="11">
        <f t="shared" si="61"/>
        <v>10</v>
      </c>
      <c r="AN153" s="11" t="str">
        <f t="shared" si="62"/>
        <v>2017/10</v>
      </c>
      <c r="AO153" s="11" t="str">
        <f t="shared" si="63"/>
        <v>2017/10 Contribuciones Seg. Social</v>
      </c>
      <c r="AP153" s="11">
        <f t="shared" si="64"/>
        <v>11853.24</v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130</v>
      </c>
      <c r="B154" s="82">
        <v>2017</v>
      </c>
      <c r="C154" s="82">
        <v>10</v>
      </c>
      <c r="D154" s="82"/>
      <c r="E154" s="83" t="s">
        <v>11</v>
      </c>
      <c r="F154" s="83" t="s">
        <v>10</v>
      </c>
      <c r="G154" s="83" t="s">
        <v>82</v>
      </c>
      <c r="H154" s="84">
        <v>44544</v>
      </c>
      <c r="I154" s="85">
        <v>19886.419999999998</v>
      </c>
      <c r="J154" s="85">
        <v>18701.099999999999</v>
      </c>
      <c r="K154" s="85">
        <v>1185.32</v>
      </c>
      <c r="N154" s="3" t="s">
        <v>75</v>
      </c>
      <c r="O154" s="82">
        <v>71</v>
      </c>
      <c r="P154" s="86">
        <v>156.47</v>
      </c>
      <c r="Q154" s="83" t="s">
        <v>83</v>
      </c>
      <c r="R154" s="83" t="s">
        <v>10</v>
      </c>
      <c r="S154" s="83" t="s">
        <v>10</v>
      </c>
      <c r="T154" s="82" t="s">
        <v>87</v>
      </c>
      <c r="U154" s="82" t="s">
        <v>88</v>
      </c>
      <c r="AC154" s="11" t="str">
        <f t="shared" si="53"/>
        <v/>
      </c>
      <c r="AD154" s="11" t="str">
        <f t="shared" si="54"/>
        <v/>
      </c>
      <c r="AE154" s="11" t="str">
        <f t="shared" si="55"/>
        <v/>
      </c>
      <c r="AF154" s="11" t="str">
        <f t="shared" si="56"/>
        <v/>
      </c>
      <c r="AG154" s="11" t="str">
        <f t="shared" si="57"/>
        <v/>
      </c>
      <c r="AH154" s="11" t="str">
        <f t="shared" si="58"/>
        <v/>
      </c>
      <c r="AI154" s="11" t="str">
        <f t="shared" si="59"/>
        <v/>
      </c>
      <c r="AJ154" s="11" t="str">
        <f t="shared" si="60"/>
        <v/>
      </c>
      <c r="AK154" s="11" t="str">
        <f t="shared" si="61"/>
        <v/>
      </c>
      <c r="AN154" s="11" t="str">
        <f t="shared" si="62"/>
        <v/>
      </c>
      <c r="AO154" s="11" t="str">
        <f t="shared" si="63"/>
        <v/>
      </c>
      <c r="AP154" s="11" t="str">
        <f t="shared" si="64"/>
        <v/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130</v>
      </c>
      <c r="B155" s="82">
        <v>2017</v>
      </c>
      <c r="C155" s="82">
        <v>11</v>
      </c>
      <c r="D155" s="82"/>
      <c r="E155" s="83" t="s">
        <v>11</v>
      </c>
      <c r="F155" s="83" t="s">
        <v>10</v>
      </c>
      <c r="G155" s="83" t="s">
        <v>10</v>
      </c>
      <c r="H155" s="84">
        <v>43080</v>
      </c>
      <c r="I155" s="85">
        <v>11859.24</v>
      </c>
      <c r="J155" s="86">
        <v>0</v>
      </c>
      <c r="K155" s="85">
        <v>11859.24</v>
      </c>
      <c r="N155" s="3" t="s">
        <v>75</v>
      </c>
      <c r="O155" s="82">
        <v>71</v>
      </c>
      <c r="P155" s="85">
        <v>1116.8399999999999</v>
      </c>
      <c r="Q155" s="83" t="s">
        <v>81</v>
      </c>
      <c r="R155" s="83" t="s">
        <v>10</v>
      </c>
      <c r="S155" s="83" t="s">
        <v>10</v>
      </c>
      <c r="T155" s="82" t="s">
        <v>91</v>
      </c>
      <c r="U155" s="82" t="s">
        <v>88</v>
      </c>
      <c r="AC155" s="11" t="str">
        <f t="shared" si="53"/>
        <v>P542667</v>
      </c>
      <c r="AD155" s="11" t="str">
        <f t="shared" si="54"/>
        <v>Contribuciones Seg. Social</v>
      </c>
      <c r="AE155" s="11" t="str">
        <f t="shared" si="55"/>
        <v>Declaración Jurada</v>
      </c>
      <c r="AF155" s="11" t="str">
        <f t="shared" si="56"/>
        <v>Declaración Jurada</v>
      </c>
      <c r="AG155" s="11">
        <f t="shared" si="57"/>
        <v>11859.24</v>
      </c>
      <c r="AH155" s="11">
        <f t="shared" si="58"/>
        <v>0</v>
      </c>
      <c r="AI155" s="11">
        <f t="shared" si="59"/>
        <v>11859.24</v>
      </c>
      <c r="AJ155" s="11">
        <f t="shared" si="60"/>
        <v>2017</v>
      </c>
      <c r="AK155" s="11">
        <f t="shared" si="61"/>
        <v>11</v>
      </c>
      <c r="AN155" s="11" t="str">
        <f t="shared" si="62"/>
        <v>2017/11</v>
      </c>
      <c r="AO155" s="11" t="str">
        <f t="shared" si="63"/>
        <v>2017/11 Contribuciones Seg. Social</v>
      </c>
      <c r="AP155" s="11">
        <f t="shared" si="64"/>
        <v>11859.24</v>
      </c>
      <c r="AT155" s="11" t="str">
        <f t="shared" si="65"/>
        <v/>
      </c>
      <c r="AU155" s="11" t="str">
        <f t="shared" si="66"/>
        <v/>
      </c>
      <c r="AV155" s="11" t="str">
        <f t="shared" si="67"/>
        <v/>
      </c>
      <c r="AW155" s="11" t="str">
        <f t="shared" si="68"/>
        <v/>
      </c>
      <c r="AX155" s="11" t="str">
        <f t="shared" si="69"/>
        <v/>
      </c>
      <c r="AY155" s="11" t="str">
        <f t="shared" si="71"/>
        <v/>
      </c>
      <c r="AZ155" s="11" t="str">
        <f t="shared" si="70"/>
        <v/>
      </c>
      <c r="BA155" s="11" t="str">
        <f t="shared" si="73"/>
        <v xml:space="preserve"> </v>
      </c>
      <c r="BB155" s="11" t="str">
        <f>IFERROR(IF(AW155="","",VLOOKUP(AW155,SUSS!R:S,2,FALSE)),AY155*SUSS!$M$2)</f>
        <v/>
      </c>
      <c r="BC155" s="11" t="str">
        <f t="shared" si="72"/>
        <v/>
      </c>
    </row>
    <row r="156" spans="1:55" ht="20.100000000000001" customHeight="1" thickBot="1">
      <c r="A156" s="3" t="s">
        <v>130</v>
      </c>
      <c r="B156" s="82">
        <v>2017</v>
      </c>
      <c r="C156" s="82">
        <v>11</v>
      </c>
      <c r="D156" s="82"/>
      <c r="E156" s="83" t="s">
        <v>11</v>
      </c>
      <c r="F156" s="83" t="s">
        <v>10</v>
      </c>
      <c r="G156" s="83" t="s">
        <v>82</v>
      </c>
      <c r="H156" s="84">
        <v>44544</v>
      </c>
      <c r="I156" s="85">
        <v>19505.13</v>
      </c>
      <c r="J156" s="85">
        <v>18319.21</v>
      </c>
      <c r="K156" s="85">
        <v>1185.92</v>
      </c>
      <c r="N156" s="3" t="s">
        <v>75</v>
      </c>
      <c r="O156" s="82">
        <v>72</v>
      </c>
      <c r="P156" s="86">
        <v>156.47</v>
      </c>
      <c r="Q156" s="83" t="s">
        <v>83</v>
      </c>
      <c r="R156" s="83" t="s">
        <v>10</v>
      </c>
      <c r="S156" s="83" t="s">
        <v>10</v>
      </c>
      <c r="T156" s="82" t="s">
        <v>87</v>
      </c>
      <c r="U156" s="82" t="s">
        <v>88</v>
      </c>
      <c r="AC156" s="11" t="str">
        <f t="shared" si="53"/>
        <v/>
      </c>
      <c r="AD156" s="11" t="str">
        <f t="shared" si="54"/>
        <v/>
      </c>
      <c r="AE156" s="11" t="str">
        <f t="shared" si="55"/>
        <v/>
      </c>
      <c r="AF156" s="11" t="str">
        <f t="shared" si="56"/>
        <v/>
      </c>
      <c r="AG156" s="11" t="str">
        <f t="shared" si="57"/>
        <v/>
      </c>
      <c r="AH156" s="11" t="str">
        <f t="shared" si="58"/>
        <v/>
      </c>
      <c r="AI156" s="11" t="str">
        <f t="shared" si="59"/>
        <v/>
      </c>
      <c r="AJ156" s="11" t="str">
        <f t="shared" si="60"/>
        <v/>
      </c>
      <c r="AK156" s="11" t="str">
        <f t="shared" si="61"/>
        <v/>
      </c>
      <c r="AN156" s="11" t="str">
        <f t="shared" si="62"/>
        <v/>
      </c>
      <c r="AO156" s="11" t="str">
        <f t="shared" si="63"/>
        <v/>
      </c>
      <c r="AP156" s="11" t="str">
        <f t="shared" si="64"/>
        <v/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130</v>
      </c>
      <c r="B157" s="82">
        <v>2017</v>
      </c>
      <c r="C157" s="82">
        <v>12</v>
      </c>
      <c r="D157" s="82"/>
      <c r="E157" s="83" t="s">
        <v>11</v>
      </c>
      <c r="F157" s="83" t="s">
        <v>10</v>
      </c>
      <c r="G157" s="83" t="s">
        <v>10</v>
      </c>
      <c r="H157" s="84">
        <v>43109</v>
      </c>
      <c r="I157" s="85">
        <v>17084.68</v>
      </c>
      <c r="J157" s="86">
        <v>0</v>
      </c>
      <c r="K157" s="85">
        <v>17084.68</v>
      </c>
      <c r="N157" s="3" t="s">
        <v>75</v>
      </c>
      <c r="O157" s="82">
        <v>72</v>
      </c>
      <c r="P157" s="85">
        <v>1116.8399999999999</v>
      </c>
      <c r="Q157" s="83" t="s">
        <v>81</v>
      </c>
      <c r="R157" s="83" t="s">
        <v>10</v>
      </c>
      <c r="S157" s="83" t="s">
        <v>10</v>
      </c>
      <c r="T157" s="82" t="s">
        <v>91</v>
      </c>
      <c r="U157" s="82" t="s">
        <v>88</v>
      </c>
      <c r="AC157" s="11" t="str">
        <f t="shared" si="53"/>
        <v>P542667</v>
      </c>
      <c r="AD157" s="11" t="str">
        <f t="shared" si="54"/>
        <v>Contribuciones Seg. Social</v>
      </c>
      <c r="AE157" s="11" t="str">
        <f t="shared" si="55"/>
        <v>Declaración Jurada</v>
      </c>
      <c r="AF157" s="11" t="str">
        <f t="shared" si="56"/>
        <v>Declaración Jurada</v>
      </c>
      <c r="AG157" s="11">
        <f t="shared" si="57"/>
        <v>17084.68</v>
      </c>
      <c r="AH157" s="11">
        <f t="shared" si="58"/>
        <v>0</v>
      </c>
      <c r="AI157" s="11">
        <f t="shared" si="59"/>
        <v>17084.68</v>
      </c>
      <c r="AJ157" s="11">
        <f t="shared" si="60"/>
        <v>2017</v>
      </c>
      <c r="AK157" s="11">
        <f t="shared" si="61"/>
        <v>12</v>
      </c>
      <c r="AN157" s="11" t="str">
        <f t="shared" si="62"/>
        <v>2017/12</v>
      </c>
      <c r="AO157" s="11" t="str">
        <f t="shared" si="63"/>
        <v>2017/12 Contribuciones Seg. Social</v>
      </c>
      <c r="AP157" s="11">
        <f t="shared" si="64"/>
        <v>17084.68</v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130</v>
      </c>
      <c r="B158" s="82">
        <v>2017</v>
      </c>
      <c r="C158" s="82">
        <v>12</v>
      </c>
      <c r="D158" s="82"/>
      <c r="E158" s="83" t="s">
        <v>11</v>
      </c>
      <c r="F158" s="83" t="s">
        <v>10</v>
      </c>
      <c r="G158" s="83" t="s">
        <v>82</v>
      </c>
      <c r="H158" s="84">
        <v>44544</v>
      </c>
      <c r="I158" s="85">
        <v>27621.14</v>
      </c>
      <c r="J158" s="85">
        <v>25912.67</v>
      </c>
      <c r="K158" s="85">
        <v>1708.47</v>
      </c>
      <c r="N158" s="3" t="s">
        <v>75</v>
      </c>
      <c r="O158" s="82">
        <v>73</v>
      </c>
      <c r="P158" s="86">
        <v>156.47</v>
      </c>
      <c r="Q158" s="83" t="s">
        <v>83</v>
      </c>
      <c r="R158" s="83" t="s">
        <v>10</v>
      </c>
      <c r="S158" s="83" t="s">
        <v>10</v>
      </c>
      <c r="T158" s="82" t="s">
        <v>87</v>
      </c>
      <c r="U158" s="82" t="s">
        <v>88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/>
      </c>
      <c r="AU158" s="11" t="str">
        <f t="shared" ref="AU158:AU221" si="87">IF($Q158=$AD$1,O158,"")</f>
        <v/>
      </c>
      <c r="AV158" s="11" t="str">
        <f t="shared" ref="AV158:AV221" si="88">IF($Q158=$AD$1,P158,"")</f>
        <v/>
      </c>
      <c r="AW158" s="11" t="str">
        <f t="shared" ref="AW158:AW221" si="89">IF($Q158=$AD$1,T158,"")</f>
        <v/>
      </c>
      <c r="AX158" s="11" t="str">
        <f t="shared" ref="AX158:AX221" si="90">IF(AW158&lt;&gt;"",AW158&amp;" "&amp;$AD$1,"")</f>
        <v/>
      </c>
      <c r="AY158" s="11" t="str">
        <f t="shared" si="71"/>
        <v/>
      </c>
      <c r="AZ158" s="11" t="str">
        <f t="shared" ref="AZ158:AZ221" si="91">IF(AY158="","",AV158/AY158)</f>
        <v/>
      </c>
      <c r="BA158" s="11" t="str">
        <f t="shared" si="73"/>
        <v xml:space="preserve"> </v>
      </c>
      <c r="BB158" s="11" t="str">
        <f>IFERROR(IF(AW158="","",VLOOKUP(AW158,SUSS!R:S,2,FALSE)),AY158*SUSS!$M$2)</f>
        <v/>
      </c>
      <c r="BC158" s="11" t="str">
        <f t="shared" si="72"/>
        <v/>
      </c>
    </row>
    <row r="159" spans="1:55" ht="20.100000000000001" customHeight="1" thickBot="1">
      <c r="A159" s="3" t="s">
        <v>130</v>
      </c>
      <c r="B159" s="82">
        <v>2018</v>
      </c>
      <c r="C159" s="82">
        <v>1</v>
      </c>
      <c r="D159" s="82"/>
      <c r="E159" s="83" t="s">
        <v>11</v>
      </c>
      <c r="F159" s="83" t="s">
        <v>10</v>
      </c>
      <c r="G159" s="83" t="s">
        <v>10</v>
      </c>
      <c r="H159" s="84">
        <v>43140</v>
      </c>
      <c r="I159" s="85">
        <v>9857.75</v>
      </c>
      <c r="J159" s="86">
        <v>0</v>
      </c>
      <c r="K159" s="85">
        <v>9857.75</v>
      </c>
      <c r="N159" s="3" t="s">
        <v>75</v>
      </c>
      <c r="O159" s="82">
        <v>73</v>
      </c>
      <c r="P159" s="85">
        <v>1116.8399999999999</v>
      </c>
      <c r="Q159" s="83" t="s">
        <v>81</v>
      </c>
      <c r="R159" s="83" t="s">
        <v>10</v>
      </c>
      <c r="S159" s="83" t="s">
        <v>10</v>
      </c>
      <c r="T159" s="82" t="s">
        <v>91</v>
      </c>
      <c r="U159" s="82" t="s">
        <v>88</v>
      </c>
      <c r="AC159" s="11" t="str">
        <f t="shared" si="74"/>
        <v>P542667</v>
      </c>
      <c r="AD159" s="11" t="str">
        <f t="shared" si="75"/>
        <v>Contribuciones Seg. Social</v>
      </c>
      <c r="AE159" s="11" t="str">
        <f t="shared" si="76"/>
        <v>Declaración Jurada</v>
      </c>
      <c r="AF159" s="11" t="str">
        <f t="shared" si="77"/>
        <v>Declaración Jurada</v>
      </c>
      <c r="AG159" s="11">
        <f t="shared" si="78"/>
        <v>9857.75</v>
      </c>
      <c r="AH159" s="11">
        <f t="shared" si="79"/>
        <v>0</v>
      </c>
      <c r="AI159" s="11">
        <f t="shared" si="80"/>
        <v>9857.75</v>
      </c>
      <c r="AJ159" s="11">
        <f t="shared" si="81"/>
        <v>2018</v>
      </c>
      <c r="AK159" s="11">
        <f t="shared" si="82"/>
        <v>1</v>
      </c>
      <c r="AN159" s="11" t="str">
        <f t="shared" si="83"/>
        <v xml:space="preserve">2018/1 </v>
      </c>
      <c r="AO159" s="11" t="str">
        <f t="shared" si="84"/>
        <v>2018/1 Contribuciones Seg. Social</v>
      </c>
      <c r="AP159" s="11">
        <f t="shared" si="85"/>
        <v>9857.75</v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130</v>
      </c>
      <c r="B160" s="82">
        <v>2018</v>
      </c>
      <c r="C160" s="82">
        <v>1</v>
      </c>
      <c r="D160" s="82"/>
      <c r="E160" s="83" t="s">
        <v>11</v>
      </c>
      <c r="F160" s="83" t="s">
        <v>10</v>
      </c>
      <c r="G160" s="83" t="s">
        <v>82</v>
      </c>
      <c r="H160" s="84">
        <v>44544</v>
      </c>
      <c r="I160" s="85">
        <v>15641.49</v>
      </c>
      <c r="J160" s="85">
        <v>14655.71</v>
      </c>
      <c r="K160" s="86">
        <v>985.78</v>
      </c>
      <c r="N160" s="3" t="s">
        <v>75</v>
      </c>
      <c r="O160" s="82">
        <v>74</v>
      </c>
      <c r="P160" s="86">
        <v>156.47</v>
      </c>
      <c r="Q160" s="83" t="s">
        <v>83</v>
      </c>
      <c r="R160" s="83" t="s">
        <v>10</v>
      </c>
      <c r="S160" s="83" t="s">
        <v>10</v>
      </c>
      <c r="T160" s="82" t="s">
        <v>87</v>
      </c>
      <c r="U160" s="82" t="s">
        <v>88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/>
      </c>
      <c r="AU160" s="11" t="str">
        <f t="shared" si="87"/>
        <v/>
      </c>
      <c r="AV160" s="11" t="str">
        <f t="shared" si="88"/>
        <v/>
      </c>
      <c r="AW160" s="11" t="str">
        <f t="shared" si="89"/>
        <v/>
      </c>
      <c r="AX160" s="11" t="str">
        <f t="shared" si="90"/>
        <v/>
      </c>
      <c r="AY160" s="11" t="str">
        <f t="shared" si="71"/>
        <v/>
      </c>
      <c r="AZ160" s="11" t="str">
        <f t="shared" si="91"/>
        <v/>
      </c>
      <c r="BA160" s="11" t="str">
        <f t="shared" si="73"/>
        <v xml:space="preserve"> </v>
      </c>
      <c r="BB160" s="11" t="str">
        <f>IFERROR(IF(AW160="","",VLOOKUP(AW160,SUSS!R:S,2,FALSE)),AY160*SUSS!$M$2)</f>
        <v/>
      </c>
      <c r="BC160" s="11" t="str">
        <f t="shared" si="72"/>
        <v/>
      </c>
    </row>
    <row r="161" spans="1:55" ht="20.100000000000001" customHeight="1" thickBot="1">
      <c r="A161" s="3" t="s">
        <v>130</v>
      </c>
      <c r="B161" s="82">
        <v>2018</v>
      </c>
      <c r="C161" s="82">
        <v>2</v>
      </c>
      <c r="D161" s="82"/>
      <c r="E161" s="83" t="s">
        <v>11</v>
      </c>
      <c r="F161" s="83" t="s">
        <v>10</v>
      </c>
      <c r="G161" s="83" t="s">
        <v>10</v>
      </c>
      <c r="H161" s="84">
        <v>43168</v>
      </c>
      <c r="I161" s="85">
        <v>11135.22</v>
      </c>
      <c r="J161" s="86">
        <v>0</v>
      </c>
      <c r="K161" s="85">
        <v>11135.22</v>
      </c>
      <c r="N161" s="3" t="s">
        <v>75</v>
      </c>
      <c r="O161" s="82">
        <v>74</v>
      </c>
      <c r="P161" s="85">
        <v>1116.8399999999999</v>
      </c>
      <c r="Q161" s="83" t="s">
        <v>81</v>
      </c>
      <c r="R161" s="83" t="s">
        <v>10</v>
      </c>
      <c r="S161" s="83" t="s">
        <v>10</v>
      </c>
      <c r="T161" s="82" t="s">
        <v>91</v>
      </c>
      <c r="U161" s="82" t="s">
        <v>88</v>
      </c>
      <c r="AC161" s="11" t="str">
        <f t="shared" si="74"/>
        <v>P542667</v>
      </c>
      <c r="AD161" s="11" t="str">
        <f t="shared" si="75"/>
        <v>Contribuciones Seg. Social</v>
      </c>
      <c r="AE161" s="11" t="str">
        <f t="shared" si="76"/>
        <v>Declaración Jurada</v>
      </c>
      <c r="AF161" s="11" t="str">
        <f t="shared" si="77"/>
        <v>Declaración Jurada</v>
      </c>
      <c r="AG161" s="11">
        <f t="shared" si="78"/>
        <v>11135.22</v>
      </c>
      <c r="AH161" s="11">
        <f t="shared" si="79"/>
        <v>0</v>
      </c>
      <c r="AI161" s="11">
        <f t="shared" si="80"/>
        <v>11135.22</v>
      </c>
      <c r="AJ161" s="11">
        <f t="shared" si="81"/>
        <v>2018</v>
      </c>
      <c r="AK161" s="11">
        <f t="shared" si="82"/>
        <v>2</v>
      </c>
      <c r="AN161" s="11" t="str">
        <f t="shared" si="83"/>
        <v xml:space="preserve">2018/2 </v>
      </c>
      <c r="AO161" s="11" t="str">
        <f t="shared" si="84"/>
        <v>2018/2 Contribuciones Seg. Social</v>
      </c>
      <c r="AP161" s="11">
        <f t="shared" si="85"/>
        <v>11135.22</v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130</v>
      </c>
      <c r="B162" s="82">
        <v>2018</v>
      </c>
      <c r="C162" s="82">
        <v>2</v>
      </c>
      <c r="D162" s="82"/>
      <c r="E162" s="83" t="s">
        <v>11</v>
      </c>
      <c r="F162" s="83" t="s">
        <v>10</v>
      </c>
      <c r="G162" s="83" t="s">
        <v>82</v>
      </c>
      <c r="H162" s="84">
        <v>44544</v>
      </c>
      <c r="I162" s="85">
        <v>17334.419999999998</v>
      </c>
      <c r="J162" s="85">
        <v>16220.9</v>
      </c>
      <c r="K162" s="85">
        <v>1113.52</v>
      </c>
      <c r="N162" s="3" t="s">
        <v>75</v>
      </c>
      <c r="O162" s="82">
        <v>75</v>
      </c>
      <c r="P162" s="86">
        <v>156.47</v>
      </c>
      <c r="Q162" s="83" t="s">
        <v>83</v>
      </c>
      <c r="R162" s="83" t="s">
        <v>10</v>
      </c>
      <c r="S162" s="83" t="s">
        <v>10</v>
      </c>
      <c r="T162" s="82" t="s">
        <v>87</v>
      </c>
      <c r="U162" s="82" t="s">
        <v>88</v>
      </c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130</v>
      </c>
      <c r="B163" s="82">
        <v>2018</v>
      </c>
      <c r="C163" s="82">
        <v>3</v>
      </c>
      <c r="D163" s="82"/>
      <c r="E163" s="83" t="s">
        <v>11</v>
      </c>
      <c r="F163" s="83" t="s">
        <v>10</v>
      </c>
      <c r="G163" s="83" t="s">
        <v>10</v>
      </c>
      <c r="H163" s="84">
        <v>43199</v>
      </c>
      <c r="I163" s="85">
        <v>12775.39</v>
      </c>
      <c r="J163" s="86">
        <v>0</v>
      </c>
      <c r="K163" s="85">
        <v>12775.39</v>
      </c>
      <c r="N163" s="3" t="s">
        <v>75</v>
      </c>
      <c r="O163" s="82">
        <v>75</v>
      </c>
      <c r="P163" s="85">
        <v>1116.8399999999999</v>
      </c>
      <c r="Q163" s="83" t="s">
        <v>81</v>
      </c>
      <c r="R163" s="83" t="s">
        <v>10</v>
      </c>
      <c r="S163" s="83" t="s">
        <v>10</v>
      </c>
      <c r="T163" s="82" t="s">
        <v>91</v>
      </c>
      <c r="U163" s="82" t="s">
        <v>88</v>
      </c>
      <c r="AC163" s="11" t="str">
        <f t="shared" si="74"/>
        <v>P542667</v>
      </c>
      <c r="AD163" s="11" t="str">
        <f t="shared" si="75"/>
        <v>Contribuciones Seg. Social</v>
      </c>
      <c r="AE163" s="11" t="str">
        <f t="shared" si="76"/>
        <v>Declaración Jurada</v>
      </c>
      <c r="AF163" s="11" t="str">
        <f t="shared" si="77"/>
        <v>Declaración Jurada</v>
      </c>
      <c r="AG163" s="11">
        <f t="shared" si="78"/>
        <v>12775.39</v>
      </c>
      <c r="AH163" s="11">
        <f t="shared" si="79"/>
        <v>0</v>
      </c>
      <c r="AI163" s="11">
        <f t="shared" si="80"/>
        <v>12775.39</v>
      </c>
      <c r="AJ163" s="11">
        <f t="shared" si="81"/>
        <v>2018</v>
      </c>
      <c r="AK163" s="11">
        <f t="shared" si="82"/>
        <v>3</v>
      </c>
      <c r="AN163" s="11" t="str">
        <f t="shared" si="83"/>
        <v xml:space="preserve">2018/3 </v>
      </c>
      <c r="AO163" s="11" t="str">
        <f t="shared" si="84"/>
        <v>2018/3 Contribuciones Seg. Social</v>
      </c>
      <c r="AP163" s="11">
        <f t="shared" si="85"/>
        <v>12775.39</v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130</v>
      </c>
      <c r="B164" s="82">
        <v>2018</v>
      </c>
      <c r="C164" s="82">
        <v>3</v>
      </c>
      <c r="D164" s="82"/>
      <c r="E164" s="83" t="s">
        <v>11</v>
      </c>
      <c r="F164" s="83" t="s">
        <v>10</v>
      </c>
      <c r="G164" s="83" t="s">
        <v>82</v>
      </c>
      <c r="H164" s="84">
        <v>44544</v>
      </c>
      <c r="I164" s="85">
        <v>19504.439999999999</v>
      </c>
      <c r="J164" s="85">
        <v>18226.900000000001</v>
      </c>
      <c r="K164" s="85">
        <v>1277.54</v>
      </c>
      <c r="N164" s="3" t="s">
        <v>75</v>
      </c>
      <c r="O164" s="82">
        <v>76</v>
      </c>
      <c r="P164" s="86">
        <v>156.47</v>
      </c>
      <c r="Q164" s="83" t="s">
        <v>83</v>
      </c>
      <c r="R164" s="83" t="s">
        <v>10</v>
      </c>
      <c r="S164" s="83" t="s">
        <v>10</v>
      </c>
      <c r="T164" s="82" t="s">
        <v>87</v>
      </c>
      <c r="U164" s="82" t="s">
        <v>88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130</v>
      </c>
      <c r="B165" s="82">
        <v>2018</v>
      </c>
      <c r="C165" s="82">
        <v>4</v>
      </c>
      <c r="D165" s="82"/>
      <c r="E165" s="83" t="s">
        <v>11</v>
      </c>
      <c r="F165" s="83" t="s">
        <v>10</v>
      </c>
      <c r="G165" s="83" t="s">
        <v>10</v>
      </c>
      <c r="H165" s="84">
        <v>43229</v>
      </c>
      <c r="I165" s="85">
        <v>11161.07</v>
      </c>
      <c r="J165" s="86">
        <v>0</v>
      </c>
      <c r="K165" s="85">
        <v>11161.07</v>
      </c>
      <c r="N165" s="3" t="s">
        <v>75</v>
      </c>
      <c r="O165" s="82">
        <v>76</v>
      </c>
      <c r="P165" s="85">
        <v>1116.8399999999999</v>
      </c>
      <c r="Q165" s="83" t="s">
        <v>81</v>
      </c>
      <c r="R165" s="83" t="s">
        <v>10</v>
      </c>
      <c r="S165" s="83" t="s">
        <v>10</v>
      </c>
      <c r="T165" s="82" t="s">
        <v>91</v>
      </c>
      <c r="U165" s="82" t="s">
        <v>88</v>
      </c>
      <c r="AC165" s="11" t="str">
        <f t="shared" si="74"/>
        <v>P542667</v>
      </c>
      <c r="AD165" s="11" t="str">
        <f t="shared" si="75"/>
        <v>Contribuciones Seg. Social</v>
      </c>
      <c r="AE165" s="11" t="str">
        <f t="shared" si="76"/>
        <v>Declaración Jurada</v>
      </c>
      <c r="AF165" s="11" t="str">
        <f t="shared" si="77"/>
        <v>Declaración Jurada</v>
      </c>
      <c r="AG165" s="11">
        <f t="shared" si="78"/>
        <v>11161.07</v>
      </c>
      <c r="AH165" s="11">
        <f t="shared" si="79"/>
        <v>0</v>
      </c>
      <c r="AI165" s="11">
        <f t="shared" si="80"/>
        <v>11161.07</v>
      </c>
      <c r="AJ165" s="11">
        <f t="shared" si="81"/>
        <v>2018</v>
      </c>
      <c r="AK165" s="11">
        <f t="shared" si="82"/>
        <v>4</v>
      </c>
      <c r="AN165" s="11" t="str">
        <f t="shared" si="83"/>
        <v xml:space="preserve">2018/4 </v>
      </c>
      <c r="AO165" s="11" t="str">
        <f t="shared" si="84"/>
        <v>2018/4 Contribuciones Seg. Social</v>
      </c>
      <c r="AP165" s="11">
        <f t="shared" si="85"/>
        <v>11161.07</v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130</v>
      </c>
      <c r="B166" s="82">
        <v>2018</v>
      </c>
      <c r="C166" s="82">
        <v>4</v>
      </c>
      <c r="D166" s="82"/>
      <c r="E166" s="83" t="s">
        <v>11</v>
      </c>
      <c r="F166" s="83" t="s">
        <v>10</v>
      </c>
      <c r="G166" s="83" t="s">
        <v>82</v>
      </c>
      <c r="H166" s="84">
        <v>44544</v>
      </c>
      <c r="I166" s="85">
        <v>16705</v>
      </c>
      <c r="J166" s="85">
        <v>15588.89</v>
      </c>
      <c r="K166" s="85">
        <v>1116.1099999999999</v>
      </c>
      <c r="N166" s="3" t="s">
        <v>75</v>
      </c>
      <c r="O166" s="82">
        <v>77</v>
      </c>
      <c r="P166" s="86">
        <v>156.47</v>
      </c>
      <c r="Q166" s="83" t="s">
        <v>83</v>
      </c>
      <c r="R166" s="83" t="s">
        <v>10</v>
      </c>
      <c r="S166" s="83" t="s">
        <v>10</v>
      </c>
      <c r="T166" s="82" t="s">
        <v>87</v>
      </c>
      <c r="U166" s="82" t="s">
        <v>88</v>
      </c>
      <c r="AC166" s="11" t="str">
        <f t="shared" si="74"/>
        <v/>
      </c>
      <c r="AD166" s="11" t="str">
        <f t="shared" si="75"/>
        <v/>
      </c>
      <c r="AE166" s="11" t="str">
        <f t="shared" si="76"/>
        <v/>
      </c>
      <c r="AF166" s="11" t="str">
        <f t="shared" si="77"/>
        <v/>
      </c>
      <c r="AG166" s="11" t="str">
        <f t="shared" si="78"/>
        <v/>
      </c>
      <c r="AH166" s="11" t="str">
        <f t="shared" si="79"/>
        <v/>
      </c>
      <c r="AI166" s="11" t="str">
        <f t="shared" si="80"/>
        <v/>
      </c>
      <c r="AJ166" s="11" t="str">
        <f t="shared" si="81"/>
        <v/>
      </c>
      <c r="AK166" s="11" t="str">
        <f t="shared" si="82"/>
        <v/>
      </c>
      <c r="AN166" s="11" t="str">
        <f t="shared" si="83"/>
        <v/>
      </c>
      <c r="AO166" s="11" t="str">
        <f t="shared" si="84"/>
        <v/>
      </c>
      <c r="AP166" s="11" t="str">
        <f t="shared" si="85"/>
        <v/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130</v>
      </c>
      <c r="B167" s="82">
        <v>2018</v>
      </c>
      <c r="C167" s="82">
        <v>5</v>
      </c>
      <c r="D167" s="82"/>
      <c r="E167" s="83" t="s">
        <v>11</v>
      </c>
      <c r="F167" s="83" t="s">
        <v>10</v>
      </c>
      <c r="G167" s="83" t="s">
        <v>10</v>
      </c>
      <c r="H167" s="84">
        <v>43262</v>
      </c>
      <c r="I167" s="85">
        <v>9622.5499999999993</v>
      </c>
      <c r="J167" s="86">
        <v>0</v>
      </c>
      <c r="K167" s="85">
        <v>9622.5499999999993</v>
      </c>
      <c r="N167" s="3" t="s">
        <v>75</v>
      </c>
      <c r="O167" s="82">
        <v>77</v>
      </c>
      <c r="P167" s="85">
        <v>1116.8399999999999</v>
      </c>
      <c r="Q167" s="83" t="s">
        <v>81</v>
      </c>
      <c r="R167" s="83" t="s">
        <v>10</v>
      </c>
      <c r="S167" s="83" t="s">
        <v>10</v>
      </c>
      <c r="T167" s="82" t="s">
        <v>91</v>
      </c>
      <c r="U167" s="82" t="s">
        <v>88</v>
      </c>
      <c r="AC167" s="11" t="str">
        <f t="shared" si="74"/>
        <v>P542667</v>
      </c>
      <c r="AD167" s="11" t="str">
        <f t="shared" si="75"/>
        <v>Contribuciones Seg. Social</v>
      </c>
      <c r="AE167" s="11" t="str">
        <f t="shared" si="76"/>
        <v>Declaración Jurada</v>
      </c>
      <c r="AF167" s="11" t="str">
        <f t="shared" si="77"/>
        <v>Declaración Jurada</v>
      </c>
      <c r="AG167" s="11">
        <f t="shared" si="78"/>
        <v>9622.5499999999993</v>
      </c>
      <c r="AH167" s="11">
        <f t="shared" si="79"/>
        <v>0</v>
      </c>
      <c r="AI167" s="11">
        <f t="shared" si="80"/>
        <v>9622.5499999999993</v>
      </c>
      <c r="AJ167" s="11">
        <f t="shared" si="81"/>
        <v>2018</v>
      </c>
      <c r="AK167" s="11">
        <f t="shared" si="82"/>
        <v>5</v>
      </c>
      <c r="AN167" s="11" t="str">
        <f t="shared" si="83"/>
        <v xml:space="preserve">2018/5 </v>
      </c>
      <c r="AO167" s="11" t="str">
        <f t="shared" si="84"/>
        <v>2018/5 Contribuciones Seg. Social</v>
      </c>
      <c r="AP167" s="11">
        <f t="shared" si="85"/>
        <v>9622.5499999999993</v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130</v>
      </c>
      <c r="B168" s="82">
        <v>2018</v>
      </c>
      <c r="C168" s="82">
        <v>5</v>
      </c>
      <c r="D168" s="82"/>
      <c r="E168" s="83" t="s">
        <v>11</v>
      </c>
      <c r="F168" s="83" t="s">
        <v>10</v>
      </c>
      <c r="G168" s="83" t="s">
        <v>82</v>
      </c>
      <c r="H168" s="84">
        <v>44544</v>
      </c>
      <c r="I168" s="85">
        <v>14094.34</v>
      </c>
      <c r="J168" s="85">
        <v>13132.08</v>
      </c>
      <c r="K168" s="86">
        <v>962.26</v>
      </c>
      <c r="N168" s="3" t="s">
        <v>75</v>
      </c>
      <c r="O168" s="82">
        <v>78</v>
      </c>
      <c r="P168" s="86">
        <v>156.47</v>
      </c>
      <c r="Q168" s="83" t="s">
        <v>83</v>
      </c>
      <c r="R168" s="83" t="s">
        <v>10</v>
      </c>
      <c r="S168" s="83" t="s">
        <v>10</v>
      </c>
      <c r="T168" s="82" t="s">
        <v>87</v>
      </c>
      <c r="U168" s="82" t="s">
        <v>88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130</v>
      </c>
      <c r="B169" s="82">
        <v>2018</v>
      </c>
      <c r="C169" s="82">
        <v>6</v>
      </c>
      <c r="D169" s="82"/>
      <c r="E169" s="83" t="s">
        <v>11</v>
      </c>
      <c r="F169" s="83" t="s">
        <v>10</v>
      </c>
      <c r="G169" s="83" t="s">
        <v>10</v>
      </c>
      <c r="H169" s="84">
        <v>43291</v>
      </c>
      <c r="I169" s="85">
        <v>5440.81</v>
      </c>
      <c r="J169" s="86">
        <v>0</v>
      </c>
      <c r="K169" s="85">
        <v>5440.81</v>
      </c>
      <c r="N169" s="3" t="s">
        <v>75</v>
      </c>
      <c r="O169" s="82">
        <v>78</v>
      </c>
      <c r="P169" s="85">
        <v>1116.8399999999999</v>
      </c>
      <c r="Q169" s="83" t="s">
        <v>81</v>
      </c>
      <c r="R169" s="83" t="s">
        <v>10</v>
      </c>
      <c r="S169" s="83" t="s">
        <v>10</v>
      </c>
      <c r="T169" s="82" t="s">
        <v>91</v>
      </c>
      <c r="U169" s="82" t="s">
        <v>88</v>
      </c>
      <c r="AC169" s="11" t="str">
        <f t="shared" si="74"/>
        <v>P542667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5440.81</v>
      </c>
      <c r="AH169" s="11">
        <f t="shared" si="79"/>
        <v>0</v>
      </c>
      <c r="AI169" s="11">
        <f t="shared" si="80"/>
        <v>5440.81</v>
      </c>
      <c r="AJ169" s="11">
        <f t="shared" si="81"/>
        <v>2018</v>
      </c>
      <c r="AK169" s="11">
        <f t="shared" si="82"/>
        <v>6</v>
      </c>
      <c r="AN169" s="11" t="str">
        <f t="shared" si="83"/>
        <v xml:space="preserve">2018/6 </v>
      </c>
      <c r="AO169" s="11" t="str">
        <f t="shared" si="84"/>
        <v>2018/6 Contribuciones Seg. Social</v>
      </c>
      <c r="AP169" s="11">
        <f t="shared" si="85"/>
        <v>5440.81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130</v>
      </c>
      <c r="B170" s="82">
        <v>2018</v>
      </c>
      <c r="C170" s="82">
        <v>6</v>
      </c>
      <c r="D170" s="82"/>
      <c r="E170" s="83" t="s">
        <v>11</v>
      </c>
      <c r="F170" s="83" t="s">
        <v>10</v>
      </c>
      <c r="G170" s="83" t="s">
        <v>82</v>
      </c>
      <c r="H170" s="84">
        <v>44544</v>
      </c>
      <c r="I170" s="85">
        <v>7811.48</v>
      </c>
      <c r="J170" s="85">
        <v>7267.4</v>
      </c>
      <c r="K170" s="86">
        <v>544.08000000000004</v>
      </c>
      <c r="N170" s="3" t="s">
        <v>75</v>
      </c>
      <c r="O170" s="82">
        <v>79</v>
      </c>
      <c r="P170" s="86">
        <v>156.47</v>
      </c>
      <c r="Q170" s="83" t="s">
        <v>83</v>
      </c>
      <c r="R170" s="83" t="s">
        <v>10</v>
      </c>
      <c r="S170" s="83" t="s">
        <v>10</v>
      </c>
      <c r="T170" s="82" t="s">
        <v>87</v>
      </c>
      <c r="U170" s="82" t="s">
        <v>88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130</v>
      </c>
      <c r="B171" s="82">
        <v>2018</v>
      </c>
      <c r="C171" s="82">
        <v>7</v>
      </c>
      <c r="D171" s="82"/>
      <c r="E171" s="83" t="s">
        <v>11</v>
      </c>
      <c r="F171" s="83" t="s">
        <v>10</v>
      </c>
      <c r="G171" s="83" t="s">
        <v>10</v>
      </c>
      <c r="H171" s="84">
        <v>43321</v>
      </c>
      <c r="I171" s="85">
        <v>6263.49</v>
      </c>
      <c r="J171" s="86">
        <v>0</v>
      </c>
      <c r="K171" s="85">
        <v>6263.49</v>
      </c>
      <c r="N171" s="3" t="s">
        <v>75</v>
      </c>
      <c r="O171" s="82">
        <v>79</v>
      </c>
      <c r="P171" s="85">
        <v>1116.8399999999999</v>
      </c>
      <c r="Q171" s="83" t="s">
        <v>81</v>
      </c>
      <c r="R171" s="83" t="s">
        <v>10</v>
      </c>
      <c r="S171" s="83" t="s">
        <v>10</v>
      </c>
      <c r="T171" s="82" t="s">
        <v>91</v>
      </c>
      <c r="U171" s="82" t="s">
        <v>88</v>
      </c>
      <c r="AC171" s="11" t="str">
        <f t="shared" si="74"/>
        <v>P542667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6263.49</v>
      </c>
      <c r="AH171" s="11">
        <f t="shared" si="79"/>
        <v>0</v>
      </c>
      <c r="AI171" s="11">
        <f t="shared" si="80"/>
        <v>6263.49</v>
      </c>
      <c r="AJ171" s="11">
        <f t="shared" si="81"/>
        <v>2018</v>
      </c>
      <c r="AK171" s="11">
        <f t="shared" si="82"/>
        <v>7</v>
      </c>
      <c r="AN171" s="11" t="str">
        <f t="shared" si="83"/>
        <v xml:space="preserve">2018/7 </v>
      </c>
      <c r="AO171" s="11" t="str">
        <f t="shared" si="84"/>
        <v>2018/7 Contribuciones Seg. Social</v>
      </c>
      <c r="AP171" s="11">
        <f t="shared" si="85"/>
        <v>6263.49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130</v>
      </c>
      <c r="B172" s="82">
        <v>2018</v>
      </c>
      <c r="C172" s="82">
        <v>7</v>
      </c>
      <c r="D172" s="82"/>
      <c r="E172" s="83" t="s">
        <v>11</v>
      </c>
      <c r="F172" s="83" t="s">
        <v>10</v>
      </c>
      <c r="G172" s="83" t="s">
        <v>82</v>
      </c>
      <c r="H172" s="84">
        <v>44544</v>
      </c>
      <c r="I172" s="85">
        <v>8810.98</v>
      </c>
      <c r="J172" s="85">
        <v>8184.63</v>
      </c>
      <c r="K172" s="86">
        <v>626.35</v>
      </c>
      <c r="N172" s="3" t="s">
        <v>75</v>
      </c>
      <c r="O172" s="82">
        <v>80</v>
      </c>
      <c r="P172" s="86">
        <v>156.47</v>
      </c>
      <c r="Q172" s="83" t="s">
        <v>83</v>
      </c>
      <c r="R172" s="83" t="s">
        <v>10</v>
      </c>
      <c r="S172" s="83" t="s">
        <v>10</v>
      </c>
      <c r="T172" s="82" t="s">
        <v>87</v>
      </c>
      <c r="U172" s="82" t="s">
        <v>88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130</v>
      </c>
      <c r="B173" s="82">
        <v>2018</v>
      </c>
      <c r="C173" s="82">
        <v>8</v>
      </c>
      <c r="D173" s="82"/>
      <c r="E173" s="83" t="s">
        <v>11</v>
      </c>
      <c r="F173" s="83" t="s">
        <v>10</v>
      </c>
      <c r="G173" s="83" t="s">
        <v>10</v>
      </c>
      <c r="H173" s="84">
        <v>43353</v>
      </c>
      <c r="I173" s="85">
        <v>9853.85</v>
      </c>
      <c r="J173" s="86">
        <v>0</v>
      </c>
      <c r="K173" s="85">
        <v>9853.85</v>
      </c>
      <c r="N173" s="3" t="s">
        <v>75</v>
      </c>
      <c r="O173" s="82">
        <v>80</v>
      </c>
      <c r="P173" s="85">
        <v>1116.8399999999999</v>
      </c>
      <c r="Q173" s="83" t="s">
        <v>81</v>
      </c>
      <c r="R173" s="83" t="s">
        <v>10</v>
      </c>
      <c r="S173" s="83" t="s">
        <v>10</v>
      </c>
      <c r="T173" s="82" t="s">
        <v>91</v>
      </c>
      <c r="U173" s="82" t="s">
        <v>88</v>
      </c>
      <c r="AC173" s="11" t="str">
        <f t="shared" si="74"/>
        <v>P542667</v>
      </c>
      <c r="AD173" s="11" t="str">
        <f t="shared" si="75"/>
        <v>Contribuciones Seg. Social</v>
      </c>
      <c r="AE173" s="11" t="str">
        <f t="shared" si="76"/>
        <v>Declaración Jurada</v>
      </c>
      <c r="AF173" s="11" t="str">
        <f t="shared" si="77"/>
        <v>Declaración Jurada</v>
      </c>
      <c r="AG173" s="11">
        <f t="shared" si="78"/>
        <v>9853.85</v>
      </c>
      <c r="AH173" s="11">
        <f t="shared" si="79"/>
        <v>0</v>
      </c>
      <c r="AI173" s="11">
        <f t="shared" si="80"/>
        <v>9853.85</v>
      </c>
      <c r="AJ173" s="11">
        <f t="shared" si="81"/>
        <v>2018</v>
      </c>
      <c r="AK173" s="11">
        <f t="shared" si="82"/>
        <v>8</v>
      </c>
      <c r="AN173" s="11" t="str">
        <f t="shared" si="83"/>
        <v xml:space="preserve">2018/8 </v>
      </c>
      <c r="AO173" s="11" t="str">
        <f t="shared" si="84"/>
        <v>2018/8 Contribuciones Seg. Social</v>
      </c>
      <c r="AP173" s="11">
        <f t="shared" si="85"/>
        <v>9853.85</v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130</v>
      </c>
      <c r="B174" s="82">
        <v>2018</v>
      </c>
      <c r="C174" s="82">
        <v>8</v>
      </c>
      <c r="D174" s="82"/>
      <c r="E174" s="83" t="s">
        <v>11</v>
      </c>
      <c r="F174" s="83" t="s">
        <v>10</v>
      </c>
      <c r="G174" s="83" t="s">
        <v>82</v>
      </c>
      <c r="H174" s="84">
        <v>44544</v>
      </c>
      <c r="I174" s="85">
        <v>13556.14</v>
      </c>
      <c r="J174" s="85">
        <v>12570.75</v>
      </c>
      <c r="K174" s="86">
        <v>985.39</v>
      </c>
      <c r="N174" s="3" t="s">
        <v>75</v>
      </c>
      <c r="O174" s="82">
        <v>81</v>
      </c>
      <c r="P174" s="86">
        <v>156.47</v>
      </c>
      <c r="Q174" s="83" t="s">
        <v>83</v>
      </c>
      <c r="R174" s="83" t="s">
        <v>10</v>
      </c>
      <c r="S174" s="83" t="s">
        <v>10</v>
      </c>
      <c r="T174" s="82" t="s">
        <v>87</v>
      </c>
      <c r="U174" s="82" t="s">
        <v>88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130</v>
      </c>
      <c r="B175" s="82">
        <v>2018</v>
      </c>
      <c r="C175" s="82">
        <v>9</v>
      </c>
      <c r="D175" s="82"/>
      <c r="E175" s="83" t="s">
        <v>11</v>
      </c>
      <c r="F175" s="83" t="s">
        <v>10</v>
      </c>
      <c r="G175" s="83" t="s">
        <v>10</v>
      </c>
      <c r="H175" s="84">
        <v>43382</v>
      </c>
      <c r="I175" s="85">
        <v>8495.77</v>
      </c>
      <c r="J175" s="86">
        <v>0</v>
      </c>
      <c r="K175" s="85">
        <v>8495.77</v>
      </c>
      <c r="N175" s="3" t="s">
        <v>75</v>
      </c>
      <c r="O175" s="82">
        <v>81</v>
      </c>
      <c r="P175" s="85">
        <v>1116.8399999999999</v>
      </c>
      <c r="Q175" s="83" t="s">
        <v>81</v>
      </c>
      <c r="R175" s="83" t="s">
        <v>10</v>
      </c>
      <c r="S175" s="83" t="s">
        <v>10</v>
      </c>
      <c r="T175" s="82" t="s">
        <v>91</v>
      </c>
      <c r="U175" s="82" t="s">
        <v>88</v>
      </c>
      <c r="AC175" s="11" t="str">
        <f t="shared" si="74"/>
        <v>P542667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8495.77</v>
      </c>
      <c r="AH175" s="11">
        <f t="shared" si="79"/>
        <v>0</v>
      </c>
      <c r="AI175" s="11">
        <f t="shared" si="80"/>
        <v>8495.77</v>
      </c>
      <c r="AJ175" s="11">
        <f t="shared" si="81"/>
        <v>2018</v>
      </c>
      <c r="AK175" s="11">
        <f t="shared" si="82"/>
        <v>9</v>
      </c>
      <c r="AN175" s="11" t="str">
        <f t="shared" si="83"/>
        <v xml:space="preserve">2018/9 </v>
      </c>
      <c r="AO175" s="11" t="str">
        <f t="shared" si="84"/>
        <v>2018/9 Contribuciones Seg. Social</v>
      </c>
      <c r="AP175" s="11">
        <f t="shared" si="85"/>
        <v>8495.77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130</v>
      </c>
      <c r="B176" s="82">
        <v>2018</v>
      </c>
      <c r="C176" s="82">
        <v>9</v>
      </c>
      <c r="D176" s="82"/>
      <c r="E176" s="83" t="s">
        <v>11</v>
      </c>
      <c r="F176" s="83" t="s">
        <v>10</v>
      </c>
      <c r="G176" s="83" t="s">
        <v>82</v>
      </c>
      <c r="H176" s="84">
        <v>44544</v>
      </c>
      <c r="I176" s="85">
        <v>11441.42</v>
      </c>
      <c r="J176" s="85">
        <v>10591.84</v>
      </c>
      <c r="K176" s="86">
        <v>849.58</v>
      </c>
      <c r="N176" s="3" t="s">
        <v>75</v>
      </c>
      <c r="O176" s="82">
        <v>82</v>
      </c>
      <c r="P176" s="86">
        <v>156.47</v>
      </c>
      <c r="Q176" s="83" t="s">
        <v>83</v>
      </c>
      <c r="R176" s="83" t="s">
        <v>10</v>
      </c>
      <c r="S176" s="83" t="s">
        <v>10</v>
      </c>
      <c r="T176" s="82" t="s">
        <v>87</v>
      </c>
      <c r="U176" s="82" t="s">
        <v>88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130</v>
      </c>
      <c r="B177" s="82">
        <v>2018</v>
      </c>
      <c r="C177" s="82">
        <v>10</v>
      </c>
      <c r="D177" s="82"/>
      <c r="E177" s="83" t="s">
        <v>11</v>
      </c>
      <c r="F177" s="83" t="s">
        <v>10</v>
      </c>
      <c r="G177" s="83" t="s">
        <v>10</v>
      </c>
      <c r="H177" s="84">
        <v>43413</v>
      </c>
      <c r="I177" s="85">
        <v>12293.77</v>
      </c>
      <c r="J177" s="86">
        <v>0</v>
      </c>
      <c r="K177" s="85">
        <v>12293.77</v>
      </c>
      <c r="N177" s="3" t="s">
        <v>75</v>
      </c>
      <c r="O177" s="82">
        <v>82</v>
      </c>
      <c r="P177" s="85">
        <v>1116.8399999999999</v>
      </c>
      <c r="Q177" s="83" t="s">
        <v>81</v>
      </c>
      <c r="R177" s="83" t="s">
        <v>10</v>
      </c>
      <c r="S177" s="83" t="s">
        <v>10</v>
      </c>
      <c r="T177" s="82" t="s">
        <v>91</v>
      </c>
      <c r="U177" s="82" t="s">
        <v>88</v>
      </c>
      <c r="AC177" s="11" t="str">
        <f t="shared" si="74"/>
        <v>P542667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12293.77</v>
      </c>
      <c r="AH177" s="11">
        <f t="shared" si="79"/>
        <v>0</v>
      </c>
      <c r="AI177" s="11">
        <f t="shared" si="80"/>
        <v>12293.77</v>
      </c>
      <c r="AJ177" s="11">
        <f t="shared" si="81"/>
        <v>2018</v>
      </c>
      <c r="AK177" s="11">
        <f t="shared" si="82"/>
        <v>10</v>
      </c>
      <c r="AN177" s="11" t="str">
        <f t="shared" si="83"/>
        <v>2018/10</v>
      </c>
      <c r="AO177" s="11" t="str">
        <f t="shared" si="84"/>
        <v>2018/10 Contribuciones Seg. Social</v>
      </c>
      <c r="AP177" s="11">
        <f t="shared" si="85"/>
        <v>12293.77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130</v>
      </c>
      <c r="B178" s="82">
        <v>2018</v>
      </c>
      <c r="C178" s="82">
        <v>10</v>
      </c>
      <c r="D178" s="82"/>
      <c r="E178" s="83" t="s">
        <v>11</v>
      </c>
      <c r="F178" s="83" t="s">
        <v>10</v>
      </c>
      <c r="G178" s="83" t="s">
        <v>82</v>
      </c>
      <c r="H178" s="84">
        <v>44544</v>
      </c>
      <c r="I178" s="85">
        <v>16187.45</v>
      </c>
      <c r="J178" s="85">
        <v>14958.07</v>
      </c>
      <c r="K178" s="85">
        <v>1229.3800000000001</v>
      </c>
      <c r="N178" s="3" t="s">
        <v>75</v>
      </c>
      <c r="O178" s="82">
        <v>83</v>
      </c>
      <c r="P178" s="86">
        <v>156.47</v>
      </c>
      <c r="Q178" s="83" t="s">
        <v>83</v>
      </c>
      <c r="R178" s="83" t="s">
        <v>10</v>
      </c>
      <c r="S178" s="83" t="s">
        <v>10</v>
      </c>
      <c r="T178" s="82" t="s">
        <v>87</v>
      </c>
      <c r="U178" s="82" t="s">
        <v>88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130</v>
      </c>
      <c r="B179" s="82">
        <v>2018</v>
      </c>
      <c r="C179" s="82">
        <v>11</v>
      </c>
      <c r="D179" s="82"/>
      <c r="E179" s="83" t="s">
        <v>11</v>
      </c>
      <c r="F179" s="83" t="s">
        <v>10</v>
      </c>
      <c r="G179" s="83" t="s">
        <v>10</v>
      </c>
      <c r="H179" s="84">
        <v>43444</v>
      </c>
      <c r="I179" s="85">
        <v>18262.98</v>
      </c>
      <c r="J179" s="86">
        <v>0</v>
      </c>
      <c r="K179" s="85">
        <v>18262.98</v>
      </c>
      <c r="N179" s="3" t="s">
        <v>75</v>
      </c>
      <c r="O179" s="82">
        <v>83</v>
      </c>
      <c r="P179" s="85">
        <v>1116.8399999999999</v>
      </c>
      <c r="Q179" s="83" t="s">
        <v>81</v>
      </c>
      <c r="R179" s="83" t="s">
        <v>10</v>
      </c>
      <c r="S179" s="83" t="s">
        <v>10</v>
      </c>
      <c r="T179" s="82" t="s">
        <v>91</v>
      </c>
      <c r="U179" s="82" t="s">
        <v>88</v>
      </c>
      <c r="AC179" s="11" t="str">
        <f t="shared" si="74"/>
        <v>P542667</v>
      </c>
      <c r="AD179" s="11" t="str">
        <f t="shared" si="75"/>
        <v>Contribuciones Seg. Social</v>
      </c>
      <c r="AE179" s="11" t="str">
        <f t="shared" si="76"/>
        <v>Declaración Jurada</v>
      </c>
      <c r="AF179" s="11" t="str">
        <f t="shared" si="77"/>
        <v>Declaración Jurada</v>
      </c>
      <c r="AG179" s="11">
        <f t="shared" si="78"/>
        <v>18262.98</v>
      </c>
      <c r="AH179" s="11">
        <f t="shared" si="79"/>
        <v>0</v>
      </c>
      <c r="AI179" s="11">
        <f t="shared" si="80"/>
        <v>18262.98</v>
      </c>
      <c r="AJ179" s="11">
        <f t="shared" si="81"/>
        <v>2018</v>
      </c>
      <c r="AK179" s="11">
        <f t="shared" si="82"/>
        <v>11</v>
      </c>
      <c r="AN179" s="11" t="str">
        <f t="shared" si="83"/>
        <v>2018/11</v>
      </c>
      <c r="AO179" s="11" t="str">
        <f t="shared" si="84"/>
        <v>2018/11 Contribuciones Seg. Social</v>
      </c>
      <c r="AP179" s="11">
        <f t="shared" si="85"/>
        <v>18262.98</v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130</v>
      </c>
      <c r="B180" s="82">
        <v>2018</v>
      </c>
      <c r="C180" s="82">
        <v>11</v>
      </c>
      <c r="D180" s="82"/>
      <c r="E180" s="83" t="s">
        <v>11</v>
      </c>
      <c r="F180" s="83" t="s">
        <v>10</v>
      </c>
      <c r="G180" s="83" t="s">
        <v>82</v>
      </c>
      <c r="H180" s="84">
        <v>44544</v>
      </c>
      <c r="I180" s="85">
        <v>23481.08</v>
      </c>
      <c r="J180" s="85">
        <v>21654.78</v>
      </c>
      <c r="K180" s="85">
        <v>1826.3</v>
      </c>
      <c r="N180" s="3" t="s">
        <v>75</v>
      </c>
      <c r="O180" s="82">
        <v>84</v>
      </c>
      <c r="P180" s="86">
        <v>156.47</v>
      </c>
      <c r="Q180" s="83" t="s">
        <v>83</v>
      </c>
      <c r="R180" s="83" t="s">
        <v>10</v>
      </c>
      <c r="S180" s="83" t="s">
        <v>10</v>
      </c>
      <c r="T180" s="82" t="s">
        <v>87</v>
      </c>
      <c r="U180" s="82" t="s">
        <v>88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130</v>
      </c>
      <c r="B181" s="82">
        <v>2018</v>
      </c>
      <c r="C181" s="82">
        <v>12</v>
      </c>
      <c r="D181" s="82"/>
      <c r="E181" s="83" t="s">
        <v>11</v>
      </c>
      <c r="F181" s="83" t="s">
        <v>10</v>
      </c>
      <c r="G181" s="83" t="s">
        <v>10</v>
      </c>
      <c r="H181" s="84">
        <v>43474</v>
      </c>
      <c r="I181" s="85">
        <v>28765.98</v>
      </c>
      <c r="J181" s="86">
        <v>0</v>
      </c>
      <c r="K181" s="85">
        <v>28765.98</v>
      </c>
      <c r="N181" s="3" t="s">
        <v>75</v>
      </c>
      <c r="O181" s="82">
        <v>84</v>
      </c>
      <c r="P181" s="85">
        <v>1116.8399999999999</v>
      </c>
      <c r="Q181" s="83" t="s">
        <v>81</v>
      </c>
      <c r="R181" s="83" t="s">
        <v>10</v>
      </c>
      <c r="S181" s="83" t="s">
        <v>10</v>
      </c>
      <c r="T181" s="82" t="s">
        <v>91</v>
      </c>
      <c r="U181" s="82" t="s">
        <v>88</v>
      </c>
      <c r="AC181" s="11" t="str">
        <f t="shared" si="74"/>
        <v>P542667</v>
      </c>
      <c r="AD181" s="11" t="str">
        <f t="shared" si="75"/>
        <v>Contribuciones Seg. Social</v>
      </c>
      <c r="AE181" s="11" t="str">
        <f t="shared" si="76"/>
        <v>Declaración Jurada</v>
      </c>
      <c r="AF181" s="11" t="str">
        <f t="shared" si="77"/>
        <v>Declaración Jurada</v>
      </c>
      <c r="AG181" s="11">
        <f t="shared" si="78"/>
        <v>28765.98</v>
      </c>
      <c r="AH181" s="11">
        <f t="shared" si="79"/>
        <v>0</v>
      </c>
      <c r="AI181" s="11">
        <f t="shared" si="80"/>
        <v>28765.98</v>
      </c>
      <c r="AJ181" s="11">
        <f t="shared" si="81"/>
        <v>2018</v>
      </c>
      <c r="AK181" s="11">
        <f t="shared" si="82"/>
        <v>12</v>
      </c>
      <c r="AN181" s="11" t="str">
        <f t="shared" si="83"/>
        <v>2018/12</v>
      </c>
      <c r="AO181" s="11" t="str">
        <f t="shared" si="84"/>
        <v>2018/12 Contribuciones Seg. Social</v>
      </c>
      <c r="AP181" s="11">
        <f t="shared" si="85"/>
        <v>28765.98</v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130</v>
      </c>
      <c r="B182" s="82">
        <v>2018</v>
      </c>
      <c r="C182" s="82">
        <v>12</v>
      </c>
      <c r="D182" s="82"/>
      <c r="E182" s="83" t="s">
        <v>11</v>
      </c>
      <c r="F182" s="83" t="s">
        <v>10</v>
      </c>
      <c r="G182" s="83" t="s">
        <v>82</v>
      </c>
      <c r="H182" s="84">
        <v>44544</v>
      </c>
      <c r="I182" s="85">
        <v>36150.78</v>
      </c>
      <c r="J182" s="85">
        <v>33274.18</v>
      </c>
      <c r="K182" s="85">
        <v>2876.6</v>
      </c>
      <c r="N182" s="3" t="s">
        <v>75</v>
      </c>
      <c r="O182" s="82">
        <v>85</v>
      </c>
      <c r="P182" s="86">
        <v>156.47</v>
      </c>
      <c r="Q182" s="83" t="s">
        <v>83</v>
      </c>
      <c r="R182" s="83" t="s">
        <v>10</v>
      </c>
      <c r="S182" s="83" t="s">
        <v>10</v>
      </c>
      <c r="T182" s="82" t="s">
        <v>87</v>
      </c>
      <c r="U182" s="82" t="s">
        <v>88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A183" s="3" t="s">
        <v>130</v>
      </c>
      <c r="B183" s="82">
        <v>2019</v>
      </c>
      <c r="C183" s="82">
        <v>1</v>
      </c>
      <c r="D183" s="82"/>
      <c r="E183" s="83" t="s">
        <v>11</v>
      </c>
      <c r="F183" s="83" t="s">
        <v>10</v>
      </c>
      <c r="G183" s="83" t="s">
        <v>10</v>
      </c>
      <c r="H183" s="84">
        <v>43507</v>
      </c>
      <c r="I183" s="85">
        <v>22215.61</v>
      </c>
      <c r="J183" s="86">
        <v>0</v>
      </c>
      <c r="K183" s="85">
        <v>22215.61</v>
      </c>
      <c r="N183" s="3" t="s">
        <v>75</v>
      </c>
      <c r="O183" s="82">
        <v>85</v>
      </c>
      <c r="P183" s="85">
        <v>1116.8399999999999</v>
      </c>
      <c r="Q183" s="83" t="s">
        <v>81</v>
      </c>
      <c r="R183" s="83" t="s">
        <v>10</v>
      </c>
      <c r="S183" s="83" t="s">
        <v>10</v>
      </c>
      <c r="T183" s="82" t="s">
        <v>91</v>
      </c>
      <c r="U183" s="82" t="s">
        <v>88</v>
      </c>
      <c r="AC183" s="11" t="str">
        <f t="shared" si="74"/>
        <v>P542667</v>
      </c>
      <c r="AD183" s="11" t="str">
        <f t="shared" si="75"/>
        <v>Contribuciones Seg. Social</v>
      </c>
      <c r="AE183" s="11" t="str">
        <f t="shared" si="76"/>
        <v>Declaración Jurada</v>
      </c>
      <c r="AF183" s="11" t="str">
        <f t="shared" si="77"/>
        <v>Declaración Jurada</v>
      </c>
      <c r="AG183" s="11">
        <f t="shared" si="78"/>
        <v>22215.61</v>
      </c>
      <c r="AH183" s="11">
        <f t="shared" si="79"/>
        <v>0</v>
      </c>
      <c r="AI183" s="11">
        <f t="shared" si="80"/>
        <v>22215.61</v>
      </c>
      <c r="AJ183" s="11">
        <f t="shared" si="81"/>
        <v>2019</v>
      </c>
      <c r="AK183" s="11">
        <f t="shared" si="82"/>
        <v>1</v>
      </c>
      <c r="AN183" s="11" t="str">
        <f t="shared" si="83"/>
        <v xml:space="preserve">2019/1 </v>
      </c>
      <c r="AO183" s="11" t="str">
        <f t="shared" si="84"/>
        <v>2019/1 Contribuciones Seg. Social</v>
      </c>
      <c r="AP183" s="11">
        <f t="shared" si="85"/>
        <v>22215.61</v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130</v>
      </c>
      <c r="B184" s="82">
        <v>2019</v>
      </c>
      <c r="C184" s="82">
        <v>1</v>
      </c>
      <c r="D184" s="82"/>
      <c r="E184" s="83" t="s">
        <v>11</v>
      </c>
      <c r="F184" s="83" t="s">
        <v>10</v>
      </c>
      <c r="G184" s="83" t="s">
        <v>82</v>
      </c>
      <c r="H184" s="84">
        <v>44544</v>
      </c>
      <c r="I184" s="85">
        <v>27207.9</v>
      </c>
      <c r="J184" s="85">
        <v>24986.34</v>
      </c>
      <c r="K184" s="85">
        <v>2221.56</v>
      </c>
      <c r="N184" s="3" t="s">
        <v>75</v>
      </c>
      <c r="O184" s="82">
        <v>86</v>
      </c>
      <c r="P184" s="86">
        <v>156.47</v>
      </c>
      <c r="Q184" s="83" t="s">
        <v>83</v>
      </c>
      <c r="R184" s="83" t="s">
        <v>10</v>
      </c>
      <c r="S184" s="83" t="s">
        <v>10</v>
      </c>
      <c r="T184" s="82" t="s">
        <v>87</v>
      </c>
      <c r="U184" s="82" t="s">
        <v>88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130</v>
      </c>
      <c r="B185" s="82">
        <v>2019</v>
      </c>
      <c r="C185" s="82">
        <v>2</v>
      </c>
      <c r="D185" s="82"/>
      <c r="E185" s="83" t="s">
        <v>11</v>
      </c>
      <c r="F185" s="83" t="s">
        <v>10</v>
      </c>
      <c r="G185" s="83" t="s">
        <v>10</v>
      </c>
      <c r="H185" s="84">
        <v>43535</v>
      </c>
      <c r="I185" s="85">
        <v>18371.32</v>
      </c>
      <c r="J185" s="86">
        <v>0</v>
      </c>
      <c r="K185" s="85">
        <v>18371.32</v>
      </c>
      <c r="N185" s="3" t="s">
        <v>75</v>
      </c>
      <c r="O185" s="82">
        <v>86</v>
      </c>
      <c r="P185" s="85">
        <v>1116.8399999999999</v>
      </c>
      <c r="Q185" s="83" t="s">
        <v>81</v>
      </c>
      <c r="R185" s="83" t="s">
        <v>10</v>
      </c>
      <c r="S185" s="83" t="s">
        <v>10</v>
      </c>
      <c r="T185" s="82" t="s">
        <v>91</v>
      </c>
      <c r="U185" s="82" t="s">
        <v>88</v>
      </c>
      <c r="AC185" s="11" t="str">
        <f t="shared" si="74"/>
        <v>P542667</v>
      </c>
      <c r="AD185" s="11" t="str">
        <f t="shared" si="75"/>
        <v>Contribuciones Seg. Social</v>
      </c>
      <c r="AE185" s="11" t="str">
        <f t="shared" si="76"/>
        <v>Declaración Jurada</v>
      </c>
      <c r="AF185" s="11" t="str">
        <f t="shared" si="77"/>
        <v>Declaración Jurada</v>
      </c>
      <c r="AG185" s="11">
        <f t="shared" si="78"/>
        <v>18371.32</v>
      </c>
      <c r="AH185" s="11">
        <f t="shared" si="79"/>
        <v>0</v>
      </c>
      <c r="AI185" s="11">
        <f t="shared" si="80"/>
        <v>18371.32</v>
      </c>
      <c r="AJ185" s="11">
        <f t="shared" si="81"/>
        <v>2019</v>
      </c>
      <c r="AK185" s="11">
        <f t="shared" si="82"/>
        <v>2</v>
      </c>
      <c r="AN185" s="11" t="str">
        <f t="shared" si="83"/>
        <v xml:space="preserve">2019/2 </v>
      </c>
      <c r="AO185" s="11" t="str">
        <f t="shared" si="84"/>
        <v>2019/2 Contribuciones Seg. Social</v>
      </c>
      <c r="AP185" s="11">
        <f t="shared" si="85"/>
        <v>18371.32</v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130</v>
      </c>
      <c r="B186" s="82">
        <v>2019</v>
      </c>
      <c r="C186" s="82">
        <v>2</v>
      </c>
      <c r="D186" s="82"/>
      <c r="E186" s="83" t="s">
        <v>11</v>
      </c>
      <c r="F186" s="83" t="s">
        <v>10</v>
      </c>
      <c r="G186" s="83" t="s">
        <v>82</v>
      </c>
      <c r="H186" s="84">
        <v>44544</v>
      </c>
      <c r="I186" s="85">
        <v>21829.17</v>
      </c>
      <c r="J186" s="85">
        <v>19992.04</v>
      </c>
      <c r="K186" s="85">
        <v>1837.13</v>
      </c>
      <c r="N186" s="3" t="s">
        <v>75</v>
      </c>
      <c r="O186" s="82">
        <v>87</v>
      </c>
      <c r="P186" s="86">
        <v>156.47</v>
      </c>
      <c r="Q186" s="83" t="s">
        <v>83</v>
      </c>
      <c r="R186" s="83" t="s">
        <v>10</v>
      </c>
      <c r="S186" s="83" t="s">
        <v>10</v>
      </c>
      <c r="T186" s="82" t="s">
        <v>87</v>
      </c>
      <c r="U186" s="82" t="s">
        <v>88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130</v>
      </c>
      <c r="B187" s="82">
        <v>2019</v>
      </c>
      <c r="C187" s="82">
        <v>3</v>
      </c>
      <c r="D187" s="82"/>
      <c r="E187" s="83" t="s">
        <v>11</v>
      </c>
      <c r="F187" s="83" t="s">
        <v>10</v>
      </c>
      <c r="G187" s="83" t="s">
        <v>10</v>
      </c>
      <c r="H187" s="84">
        <v>43564</v>
      </c>
      <c r="I187" s="85">
        <v>20292.29</v>
      </c>
      <c r="J187" s="86">
        <v>0</v>
      </c>
      <c r="K187" s="85">
        <v>20292.29</v>
      </c>
      <c r="N187" s="3" t="s">
        <v>75</v>
      </c>
      <c r="O187" s="82">
        <v>87</v>
      </c>
      <c r="P187" s="85">
        <v>1116.8399999999999</v>
      </c>
      <c r="Q187" s="83" t="s">
        <v>81</v>
      </c>
      <c r="R187" s="83" t="s">
        <v>10</v>
      </c>
      <c r="S187" s="83" t="s">
        <v>10</v>
      </c>
      <c r="T187" s="82" t="s">
        <v>91</v>
      </c>
      <c r="U187" s="82" t="s">
        <v>88</v>
      </c>
      <c r="AC187" s="11" t="str">
        <f t="shared" si="74"/>
        <v>P542667</v>
      </c>
      <c r="AD187" s="11" t="str">
        <f t="shared" si="75"/>
        <v>Contribuciones Seg. Social</v>
      </c>
      <c r="AE187" s="11" t="str">
        <f t="shared" si="76"/>
        <v>Declaración Jurada</v>
      </c>
      <c r="AF187" s="11" t="str">
        <f t="shared" si="77"/>
        <v>Declaración Jurada</v>
      </c>
      <c r="AG187" s="11">
        <f t="shared" si="78"/>
        <v>20292.29</v>
      </c>
      <c r="AH187" s="11">
        <f t="shared" si="79"/>
        <v>0</v>
      </c>
      <c r="AI187" s="11">
        <f t="shared" si="80"/>
        <v>20292.29</v>
      </c>
      <c r="AJ187" s="11">
        <f t="shared" si="81"/>
        <v>2019</v>
      </c>
      <c r="AK187" s="11">
        <f t="shared" si="82"/>
        <v>3</v>
      </c>
      <c r="AN187" s="11" t="str">
        <f t="shared" si="83"/>
        <v xml:space="preserve">2019/3 </v>
      </c>
      <c r="AO187" s="11" t="str">
        <f t="shared" si="84"/>
        <v>2019/3 Contribuciones Seg. Social</v>
      </c>
      <c r="AP187" s="11">
        <f t="shared" si="85"/>
        <v>20292.29</v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130</v>
      </c>
      <c r="B188" s="82">
        <v>2019</v>
      </c>
      <c r="C188" s="82">
        <v>3</v>
      </c>
      <c r="D188" s="82"/>
      <c r="E188" s="83" t="s">
        <v>11</v>
      </c>
      <c r="F188" s="83" t="s">
        <v>10</v>
      </c>
      <c r="G188" s="83" t="s">
        <v>82</v>
      </c>
      <c r="H188" s="84">
        <v>44544</v>
      </c>
      <c r="I188" s="85">
        <v>23274.04</v>
      </c>
      <c r="J188" s="85">
        <v>21244.81</v>
      </c>
      <c r="K188" s="85">
        <v>2029.23</v>
      </c>
      <c r="N188" s="3" t="s">
        <v>75</v>
      </c>
      <c r="O188" s="82">
        <v>88</v>
      </c>
      <c r="P188" s="86">
        <v>156.47</v>
      </c>
      <c r="Q188" s="83" t="s">
        <v>83</v>
      </c>
      <c r="R188" s="83" t="s">
        <v>10</v>
      </c>
      <c r="S188" s="83" t="s">
        <v>10</v>
      </c>
      <c r="T188" s="82" t="s">
        <v>87</v>
      </c>
      <c r="U188" s="82" t="s">
        <v>88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130</v>
      </c>
      <c r="B189" s="82">
        <v>2019</v>
      </c>
      <c r="C189" s="82">
        <v>4</v>
      </c>
      <c r="D189" s="82"/>
      <c r="E189" s="83" t="s">
        <v>11</v>
      </c>
      <c r="F189" s="83" t="s">
        <v>10</v>
      </c>
      <c r="G189" s="83" t="s">
        <v>10</v>
      </c>
      <c r="H189" s="84">
        <v>43594</v>
      </c>
      <c r="I189" s="85">
        <v>19855.810000000001</v>
      </c>
      <c r="J189" s="86">
        <v>0</v>
      </c>
      <c r="K189" s="85">
        <v>19855.810000000001</v>
      </c>
      <c r="N189" s="3" t="s">
        <v>75</v>
      </c>
      <c r="O189" s="82">
        <v>88</v>
      </c>
      <c r="P189" s="85">
        <v>1116.8399999999999</v>
      </c>
      <c r="Q189" s="83" t="s">
        <v>81</v>
      </c>
      <c r="R189" s="83" t="s">
        <v>10</v>
      </c>
      <c r="S189" s="83" t="s">
        <v>10</v>
      </c>
      <c r="T189" s="82" t="s">
        <v>91</v>
      </c>
      <c r="U189" s="82" t="s">
        <v>88</v>
      </c>
      <c r="AC189" s="11" t="str">
        <f t="shared" si="74"/>
        <v>P542667</v>
      </c>
      <c r="AD189" s="11" t="str">
        <f t="shared" si="75"/>
        <v>Contribuciones Seg. Social</v>
      </c>
      <c r="AE189" s="11" t="str">
        <f t="shared" si="76"/>
        <v>Declaración Jurada</v>
      </c>
      <c r="AF189" s="11" t="str">
        <f t="shared" si="77"/>
        <v>Declaración Jurada</v>
      </c>
      <c r="AG189" s="11">
        <f t="shared" si="78"/>
        <v>19855.810000000001</v>
      </c>
      <c r="AH189" s="11">
        <f t="shared" si="79"/>
        <v>0</v>
      </c>
      <c r="AI189" s="11">
        <f t="shared" si="80"/>
        <v>19855.810000000001</v>
      </c>
      <c r="AJ189" s="11">
        <f t="shared" si="81"/>
        <v>2019</v>
      </c>
      <c r="AK189" s="11">
        <f t="shared" si="82"/>
        <v>4</v>
      </c>
      <c r="AN189" s="11" t="str">
        <f t="shared" si="83"/>
        <v xml:space="preserve">2019/4 </v>
      </c>
      <c r="AO189" s="11" t="str">
        <f t="shared" si="84"/>
        <v>2019/4 Contribuciones Seg. Social</v>
      </c>
      <c r="AP189" s="11">
        <f t="shared" si="85"/>
        <v>19855.810000000001</v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A190" s="3" t="s">
        <v>130</v>
      </c>
      <c r="B190" s="82">
        <v>2019</v>
      </c>
      <c r="C190" s="82">
        <v>4</v>
      </c>
      <c r="D190" s="82"/>
      <c r="E190" s="83" t="s">
        <v>11</v>
      </c>
      <c r="F190" s="83" t="s">
        <v>10</v>
      </c>
      <c r="G190" s="83" t="s">
        <v>82</v>
      </c>
      <c r="H190" s="84">
        <v>44544</v>
      </c>
      <c r="I190" s="85">
        <v>22026.84</v>
      </c>
      <c r="J190" s="85">
        <v>20041.259999999998</v>
      </c>
      <c r="K190" s="85">
        <v>1985.58</v>
      </c>
      <c r="N190" s="3" t="s">
        <v>75</v>
      </c>
      <c r="O190" s="82">
        <v>89</v>
      </c>
      <c r="P190" s="86">
        <v>156.47</v>
      </c>
      <c r="Q190" s="83" t="s">
        <v>83</v>
      </c>
      <c r="R190" s="83" t="s">
        <v>10</v>
      </c>
      <c r="S190" s="83" t="s">
        <v>10</v>
      </c>
      <c r="T190" s="82" t="s">
        <v>87</v>
      </c>
      <c r="U190" s="82" t="s">
        <v>88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130</v>
      </c>
      <c r="B191" s="82">
        <v>2019</v>
      </c>
      <c r="C191" s="82">
        <v>5</v>
      </c>
      <c r="D191" s="82"/>
      <c r="E191" s="83" t="s">
        <v>11</v>
      </c>
      <c r="F191" s="83" t="s">
        <v>10</v>
      </c>
      <c r="G191" s="83" t="s">
        <v>10</v>
      </c>
      <c r="H191" s="84">
        <v>43626</v>
      </c>
      <c r="I191" s="85">
        <v>31937.64</v>
      </c>
      <c r="J191" s="86">
        <v>0</v>
      </c>
      <c r="K191" s="85">
        <v>31937.64</v>
      </c>
      <c r="N191" s="3" t="s">
        <v>75</v>
      </c>
      <c r="O191" s="82">
        <v>89</v>
      </c>
      <c r="P191" s="85">
        <v>1116.8399999999999</v>
      </c>
      <c r="Q191" s="83" t="s">
        <v>81</v>
      </c>
      <c r="R191" s="83" t="s">
        <v>10</v>
      </c>
      <c r="S191" s="83" t="s">
        <v>10</v>
      </c>
      <c r="T191" s="82" t="s">
        <v>91</v>
      </c>
      <c r="U191" s="82" t="s">
        <v>88</v>
      </c>
      <c r="AC191" s="11" t="str">
        <f t="shared" si="74"/>
        <v>P542667</v>
      </c>
      <c r="AD191" s="11" t="str">
        <f t="shared" si="75"/>
        <v>Contribuciones Seg. Social</v>
      </c>
      <c r="AE191" s="11" t="str">
        <f t="shared" si="76"/>
        <v>Declaración Jurada</v>
      </c>
      <c r="AF191" s="11" t="str">
        <f t="shared" si="77"/>
        <v>Declaración Jurada</v>
      </c>
      <c r="AG191" s="11">
        <f t="shared" si="78"/>
        <v>31937.64</v>
      </c>
      <c r="AH191" s="11">
        <f t="shared" si="79"/>
        <v>0</v>
      </c>
      <c r="AI191" s="11">
        <f t="shared" si="80"/>
        <v>31937.64</v>
      </c>
      <c r="AJ191" s="11">
        <f t="shared" si="81"/>
        <v>2019</v>
      </c>
      <c r="AK191" s="11">
        <f t="shared" si="82"/>
        <v>5</v>
      </c>
      <c r="AN191" s="11" t="str">
        <f t="shared" si="83"/>
        <v xml:space="preserve">2019/5 </v>
      </c>
      <c r="AO191" s="11" t="str">
        <f t="shared" si="84"/>
        <v>2019/5 Contribuciones Seg. Social</v>
      </c>
      <c r="AP191" s="11">
        <f t="shared" si="85"/>
        <v>31937.64</v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130</v>
      </c>
      <c r="B192" s="82">
        <v>2019</v>
      </c>
      <c r="C192" s="82">
        <v>5</v>
      </c>
      <c r="D192" s="82"/>
      <c r="E192" s="83" t="s">
        <v>11</v>
      </c>
      <c r="F192" s="83" t="s">
        <v>10</v>
      </c>
      <c r="G192" s="83" t="s">
        <v>82</v>
      </c>
      <c r="H192" s="84">
        <v>44544</v>
      </c>
      <c r="I192" s="85">
        <v>34188.82</v>
      </c>
      <c r="J192" s="85">
        <v>30995.06</v>
      </c>
      <c r="K192" s="85">
        <v>3193.76</v>
      </c>
      <c r="N192" s="3" t="s">
        <v>75</v>
      </c>
      <c r="O192" s="82">
        <v>90</v>
      </c>
      <c r="P192" s="86">
        <v>156.47</v>
      </c>
      <c r="Q192" s="83" t="s">
        <v>83</v>
      </c>
      <c r="R192" s="83" t="s">
        <v>10</v>
      </c>
      <c r="S192" s="83" t="s">
        <v>10</v>
      </c>
      <c r="T192" s="82" t="s">
        <v>87</v>
      </c>
      <c r="U192" s="82" t="s">
        <v>88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130</v>
      </c>
      <c r="B193" s="82">
        <v>2019</v>
      </c>
      <c r="C193" s="82">
        <v>6</v>
      </c>
      <c r="D193" s="82"/>
      <c r="E193" s="83" t="s">
        <v>11</v>
      </c>
      <c r="F193" s="83" t="s">
        <v>10</v>
      </c>
      <c r="G193" s="83" t="s">
        <v>10</v>
      </c>
      <c r="H193" s="84">
        <v>43656</v>
      </c>
      <c r="I193" s="85">
        <v>35611.21</v>
      </c>
      <c r="J193" s="86">
        <v>0</v>
      </c>
      <c r="K193" s="85">
        <v>35611.21</v>
      </c>
      <c r="N193" s="3" t="s">
        <v>75</v>
      </c>
      <c r="O193" s="82">
        <v>90</v>
      </c>
      <c r="P193" s="85">
        <v>1116.8399999999999</v>
      </c>
      <c r="Q193" s="83" t="s">
        <v>81</v>
      </c>
      <c r="R193" s="83" t="s">
        <v>10</v>
      </c>
      <c r="S193" s="83" t="s">
        <v>10</v>
      </c>
      <c r="T193" s="82" t="s">
        <v>91</v>
      </c>
      <c r="U193" s="82" t="s">
        <v>88</v>
      </c>
      <c r="AC193" s="11" t="str">
        <f t="shared" si="74"/>
        <v>P542667</v>
      </c>
      <c r="AD193" s="11" t="str">
        <f t="shared" si="75"/>
        <v>Contribuciones Seg. Social</v>
      </c>
      <c r="AE193" s="11" t="str">
        <f t="shared" si="76"/>
        <v>Declaración Jurada</v>
      </c>
      <c r="AF193" s="11" t="str">
        <f t="shared" si="77"/>
        <v>Declaración Jurada</v>
      </c>
      <c r="AG193" s="11">
        <f t="shared" si="78"/>
        <v>35611.21</v>
      </c>
      <c r="AH193" s="11">
        <f t="shared" si="79"/>
        <v>0</v>
      </c>
      <c r="AI193" s="11">
        <f t="shared" si="80"/>
        <v>35611.21</v>
      </c>
      <c r="AJ193" s="11">
        <f t="shared" si="81"/>
        <v>2019</v>
      </c>
      <c r="AK193" s="11">
        <f t="shared" si="82"/>
        <v>6</v>
      </c>
      <c r="AN193" s="11" t="str">
        <f t="shared" si="83"/>
        <v xml:space="preserve">2019/6 </v>
      </c>
      <c r="AO193" s="11" t="str">
        <f t="shared" si="84"/>
        <v>2019/6 Contribuciones Seg. Social</v>
      </c>
      <c r="AP193" s="11">
        <f t="shared" si="85"/>
        <v>35611.21</v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130</v>
      </c>
      <c r="B194" s="82">
        <v>2019</v>
      </c>
      <c r="C194" s="82">
        <v>6</v>
      </c>
      <c r="D194" s="82"/>
      <c r="E194" s="83" t="s">
        <v>11</v>
      </c>
      <c r="F194" s="83" t="s">
        <v>10</v>
      </c>
      <c r="G194" s="83" t="s">
        <v>82</v>
      </c>
      <c r="H194" s="84">
        <v>44544</v>
      </c>
      <c r="I194" s="85">
        <v>36667.199999999997</v>
      </c>
      <c r="J194" s="85">
        <v>33106.080000000002</v>
      </c>
      <c r="K194" s="85">
        <v>3561.12</v>
      </c>
      <c r="N194" s="3" t="s">
        <v>75</v>
      </c>
      <c r="O194" s="82">
        <v>91</v>
      </c>
      <c r="P194" s="86">
        <v>156.47</v>
      </c>
      <c r="Q194" s="83" t="s">
        <v>83</v>
      </c>
      <c r="R194" s="83" t="s">
        <v>10</v>
      </c>
      <c r="S194" s="83" t="s">
        <v>10</v>
      </c>
      <c r="T194" s="82" t="s">
        <v>87</v>
      </c>
      <c r="U194" s="82" t="s">
        <v>88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A195" s="3" t="s">
        <v>130</v>
      </c>
      <c r="B195" s="82">
        <v>2019</v>
      </c>
      <c r="C195" s="82">
        <v>7</v>
      </c>
      <c r="D195" s="82"/>
      <c r="E195" s="83" t="s">
        <v>11</v>
      </c>
      <c r="F195" s="83" t="s">
        <v>10</v>
      </c>
      <c r="G195" s="83" t="s">
        <v>10</v>
      </c>
      <c r="H195" s="84">
        <v>43686</v>
      </c>
      <c r="I195" s="85">
        <v>28706.91</v>
      </c>
      <c r="J195" s="86">
        <v>0</v>
      </c>
      <c r="K195" s="85">
        <v>28706.91</v>
      </c>
      <c r="N195" s="3" t="s">
        <v>75</v>
      </c>
      <c r="O195" s="82">
        <v>91</v>
      </c>
      <c r="P195" s="85">
        <v>1116.8399999999999</v>
      </c>
      <c r="Q195" s="83" t="s">
        <v>81</v>
      </c>
      <c r="R195" s="83" t="s">
        <v>10</v>
      </c>
      <c r="S195" s="83" t="s">
        <v>10</v>
      </c>
      <c r="T195" s="82" t="s">
        <v>91</v>
      </c>
      <c r="U195" s="82" t="s">
        <v>88</v>
      </c>
      <c r="AC195" s="11" t="str">
        <f t="shared" si="74"/>
        <v>P542667</v>
      </c>
      <c r="AD195" s="11" t="str">
        <f t="shared" si="75"/>
        <v>Contribuciones Seg. Social</v>
      </c>
      <c r="AE195" s="11" t="str">
        <f t="shared" si="76"/>
        <v>Declaración Jurada</v>
      </c>
      <c r="AF195" s="11" t="str">
        <f t="shared" si="77"/>
        <v>Declaración Jurada</v>
      </c>
      <c r="AG195" s="11">
        <f t="shared" si="78"/>
        <v>28706.91</v>
      </c>
      <c r="AH195" s="11">
        <f t="shared" si="79"/>
        <v>0</v>
      </c>
      <c r="AI195" s="11">
        <f t="shared" si="80"/>
        <v>28706.91</v>
      </c>
      <c r="AJ195" s="11">
        <f t="shared" si="81"/>
        <v>2019</v>
      </c>
      <c r="AK195" s="11">
        <f t="shared" si="82"/>
        <v>7</v>
      </c>
      <c r="AN195" s="11" t="str">
        <f t="shared" si="83"/>
        <v xml:space="preserve">2019/7 </v>
      </c>
      <c r="AO195" s="11" t="str">
        <f t="shared" si="84"/>
        <v>2019/7 Contribuciones Seg. Social</v>
      </c>
      <c r="AP195" s="11">
        <f t="shared" si="85"/>
        <v>28706.91</v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130</v>
      </c>
      <c r="B196" s="82">
        <v>2019</v>
      </c>
      <c r="C196" s="82">
        <v>7</v>
      </c>
      <c r="D196" s="82"/>
      <c r="E196" s="83" t="s">
        <v>11</v>
      </c>
      <c r="F196" s="83" t="s">
        <v>10</v>
      </c>
      <c r="G196" s="83" t="s">
        <v>82</v>
      </c>
      <c r="H196" s="84">
        <v>44544</v>
      </c>
      <c r="I196" s="85">
        <v>28245.59</v>
      </c>
      <c r="J196" s="85">
        <v>25374.9</v>
      </c>
      <c r="K196" s="85">
        <v>2870.69</v>
      </c>
      <c r="N196" s="3" t="s">
        <v>75</v>
      </c>
      <c r="O196" s="82">
        <v>92</v>
      </c>
      <c r="P196" s="86">
        <v>156.47</v>
      </c>
      <c r="Q196" s="83" t="s">
        <v>83</v>
      </c>
      <c r="R196" s="83" t="s">
        <v>10</v>
      </c>
      <c r="S196" s="83" t="s">
        <v>10</v>
      </c>
      <c r="T196" s="82" t="s">
        <v>87</v>
      </c>
      <c r="U196" s="82" t="s">
        <v>88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130</v>
      </c>
      <c r="B197" s="82">
        <v>2019</v>
      </c>
      <c r="C197" s="82">
        <v>8</v>
      </c>
      <c r="D197" s="82"/>
      <c r="E197" s="83" t="s">
        <v>11</v>
      </c>
      <c r="F197" s="83" t="s">
        <v>10</v>
      </c>
      <c r="G197" s="83" t="s">
        <v>10</v>
      </c>
      <c r="H197" s="84">
        <v>43717</v>
      </c>
      <c r="I197" s="85">
        <v>28072.17</v>
      </c>
      <c r="J197" s="86">
        <v>0</v>
      </c>
      <c r="K197" s="85">
        <v>28072.17</v>
      </c>
      <c r="N197" s="3" t="s">
        <v>75</v>
      </c>
      <c r="O197" s="82">
        <v>92</v>
      </c>
      <c r="P197" s="85">
        <v>1116.8399999999999</v>
      </c>
      <c r="Q197" s="83" t="s">
        <v>81</v>
      </c>
      <c r="R197" s="83" t="s">
        <v>10</v>
      </c>
      <c r="S197" s="83" t="s">
        <v>10</v>
      </c>
      <c r="T197" s="82" t="s">
        <v>91</v>
      </c>
      <c r="U197" s="82" t="s">
        <v>88</v>
      </c>
      <c r="AC197" s="11" t="str">
        <f t="shared" si="74"/>
        <v>P542667</v>
      </c>
      <c r="AD197" s="11" t="str">
        <f t="shared" si="75"/>
        <v>Contribuciones Seg. Social</v>
      </c>
      <c r="AE197" s="11" t="str">
        <f t="shared" si="76"/>
        <v>Declaración Jurada</v>
      </c>
      <c r="AF197" s="11" t="str">
        <f t="shared" si="77"/>
        <v>Declaración Jurada</v>
      </c>
      <c r="AG197" s="11">
        <f t="shared" si="78"/>
        <v>28072.17</v>
      </c>
      <c r="AH197" s="11">
        <f t="shared" si="79"/>
        <v>0</v>
      </c>
      <c r="AI197" s="11">
        <f t="shared" si="80"/>
        <v>28072.17</v>
      </c>
      <c r="AJ197" s="11">
        <f t="shared" si="81"/>
        <v>2019</v>
      </c>
      <c r="AK197" s="11">
        <f t="shared" si="82"/>
        <v>8</v>
      </c>
      <c r="AN197" s="11" t="str">
        <f t="shared" si="83"/>
        <v xml:space="preserve">2019/8 </v>
      </c>
      <c r="AO197" s="11" t="str">
        <f t="shared" si="84"/>
        <v>2019/8 Contribuciones Seg. Social</v>
      </c>
      <c r="AP197" s="11">
        <f t="shared" si="85"/>
        <v>28072.17</v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A198" s="3" t="s">
        <v>130</v>
      </c>
      <c r="B198" s="82">
        <v>2019</v>
      </c>
      <c r="C198" s="82">
        <v>8</v>
      </c>
      <c r="D198" s="82"/>
      <c r="E198" s="83" t="s">
        <v>11</v>
      </c>
      <c r="F198" s="83" t="s">
        <v>10</v>
      </c>
      <c r="G198" s="83" t="s">
        <v>82</v>
      </c>
      <c r="H198" s="84">
        <v>44544</v>
      </c>
      <c r="I198" s="85">
        <v>26293.24</v>
      </c>
      <c r="J198" s="85">
        <v>23486.02</v>
      </c>
      <c r="K198" s="85">
        <v>2807.22</v>
      </c>
      <c r="N198" s="3" t="s">
        <v>75</v>
      </c>
      <c r="O198" s="82">
        <v>93</v>
      </c>
      <c r="P198" s="86">
        <v>156.47</v>
      </c>
      <c r="Q198" s="83" t="s">
        <v>83</v>
      </c>
      <c r="R198" s="83" t="s">
        <v>10</v>
      </c>
      <c r="S198" s="83" t="s">
        <v>10</v>
      </c>
      <c r="T198" s="82" t="s">
        <v>87</v>
      </c>
      <c r="U198" s="82" t="s">
        <v>88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A199" s="3" t="s">
        <v>130</v>
      </c>
      <c r="B199" s="82">
        <v>2019</v>
      </c>
      <c r="C199" s="82">
        <v>9</v>
      </c>
      <c r="D199" s="82"/>
      <c r="E199" s="83" t="s">
        <v>11</v>
      </c>
      <c r="F199" s="83" t="s">
        <v>10</v>
      </c>
      <c r="G199" s="83" t="s">
        <v>10</v>
      </c>
      <c r="H199" s="84">
        <v>43747</v>
      </c>
      <c r="I199" s="85">
        <v>20982.63</v>
      </c>
      <c r="J199" s="86">
        <v>0</v>
      </c>
      <c r="K199" s="85">
        <v>20982.63</v>
      </c>
      <c r="N199" s="3" t="s">
        <v>75</v>
      </c>
      <c r="O199" s="82">
        <v>93</v>
      </c>
      <c r="P199" s="85">
        <v>1116.8399999999999</v>
      </c>
      <c r="Q199" s="83" t="s">
        <v>81</v>
      </c>
      <c r="R199" s="83" t="s">
        <v>10</v>
      </c>
      <c r="S199" s="83" t="s">
        <v>10</v>
      </c>
      <c r="T199" s="82" t="s">
        <v>91</v>
      </c>
      <c r="U199" s="82" t="s">
        <v>88</v>
      </c>
      <c r="AC199" s="11" t="str">
        <f t="shared" si="74"/>
        <v>P542667</v>
      </c>
      <c r="AD199" s="11" t="str">
        <f t="shared" si="75"/>
        <v>Contribuciones Seg. Social</v>
      </c>
      <c r="AE199" s="11" t="str">
        <f t="shared" si="76"/>
        <v>Declaración Jurada</v>
      </c>
      <c r="AF199" s="11" t="str">
        <f t="shared" si="77"/>
        <v>Declaración Jurada</v>
      </c>
      <c r="AG199" s="11">
        <f t="shared" si="78"/>
        <v>20982.63</v>
      </c>
      <c r="AH199" s="11">
        <f t="shared" si="79"/>
        <v>0</v>
      </c>
      <c r="AI199" s="11">
        <f t="shared" si="80"/>
        <v>20982.63</v>
      </c>
      <c r="AJ199" s="11">
        <f t="shared" si="81"/>
        <v>2019</v>
      </c>
      <c r="AK199" s="11">
        <f t="shared" si="82"/>
        <v>9</v>
      </c>
      <c r="AN199" s="11" t="str">
        <f t="shared" si="83"/>
        <v xml:space="preserve">2019/9 </v>
      </c>
      <c r="AO199" s="11" t="str">
        <f t="shared" si="84"/>
        <v>2019/9 Contribuciones Seg. Social</v>
      </c>
      <c r="AP199" s="11">
        <f t="shared" si="85"/>
        <v>20982.63</v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A200" s="3" t="s">
        <v>130</v>
      </c>
      <c r="B200" s="82">
        <v>2019</v>
      </c>
      <c r="C200" s="82">
        <v>9</v>
      </c>
      <c r="D200" s="82"/>
      <c r="E200" s="83" t="s">
        <v>11</v>
      </c>
      <c r="F200" s="83" t="s">
        <v>10</v>
      </c>
      <c r="G200" s="83" t="s">
        <v>82</v>
      </c>
      <c r="H200" s="84">
        <v>44544</v>
      </c>
      <c r="I200" s="85">
        <v>18622.080000000002</v>
      </c>
      <c r="J200" s="85">
        <v>16523.82</v>
      </c>
      <c r="K200" s="85">
        <v>2098.2600000000002</v>
      </c>
      <c r="N200" s="3" t="s">
        <v>75</v>
      </c>
      <c r="O200" s="82">
        <v>94</v>
      </c>
      <c r="P200" s="86">
        <v>156.47</v>
      </c>
      <c r="Q200" s="83" t="s">
        <v>83</v>
      </c>
      <c r="R200" s="83" t="s">
        <v>10</v>
      </c>
      <c r="S200" s="83" t="s">
        <v>10</v>
      </c>
      <c r="T200" s="82" t="s">
        <v>87</v>
      </c>
      <c r="U200" s="82" t="s">
        <v>88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A201" s="3" t="s">
        <v>130</v>
      </c>
      <c r="B201" s="82">
        <v>2019</v>
      </c>
      <c r="C201" s="82">
        <v>10</v>
      </c>
      <c r="D201" s="82"/>
      <c r="E201" s="83" t="s">
        <v>11</v>
      </c>
      <c r="F201" s="83" t="s">
        <v>10</v>
      </c>
      <c r="G201" s="83" t="s">
        <v>10</v>
      </c>
      <c r="H201" s="84">
        <v>43780</v>
      </c>
      <c r="I201" s="85">
        <v>26595.439999999999</v>
      </c>
      <c r="J201" s="86">
        <v>0</v>
      </c>
      <c r="K201" s="85">
        <v>26595.439999999999</v>
      </c>
      <c r="N201" s="3" t="s">
        <v>75</v>
      </c>
      <c r="O201" s="82">
        <v>94</v>
      </c>
      <c r="P201" s="85">
        <v>1116.8399999999999</v>
      </c>
      <c r="Q201" s="83" t="s">
        <v>81</v>
      </c>
      <c r="R201" s="83" t="s">
        <v>10</v>
      </c>
      <c r="S201" s="83" t="s">
        <v>10</v>
      </c>
      <c r="T201" s="82" t="s">
        <v>91</v>
      </c>
      <c r="U201" s="82" t="s">
        <v>88</v>
      </c>
      <c r="AC201" s="11" t="str">
        <f t="shared" si="74"/>
        <v>P542667</v>
      </c>
      <c r="AD201" s="11" t="str">
        <f t="shared" si="75"/>
        <v>Contribuciones Seg. Social</v>
      </c>
      <c r="AE201" s="11" t="str">
        <f t="shared" si="76"/>
        <v>Declaración Jurada</v>
      </c>
      <c r="AF201" s="11" t="str">
        <f t="shared" si="77"/>
        <v>Declaración Jurada</v>
      </c>
      <c r="AG201" s="11">
        <f t="shared" si="78"/>
        <v>26595.439999999999</v>
      </c>
      <c r="AH201" s="11">
        <f t="shared" si="79"/>
        <v>0</v>
      </c>
      <c r="AI201" s="11">
        <f t="shared" si="80"/>
        <v>26595.439999999999</v>
      </c>
      <c r="AJ201" s="11">
        <f t="shared" si="81"/>
        <v>2019</v>
      </c>
      <c r="AK201" s="11">
        <f t="shared" si="82"/>
        <v>10</v>
      </c>
      <c r="AN201" s="11" t="str">
        <f t="shared" si="83"/>
        <v>2019/10</v>
      </c>
      <c r="AO201" s="11" t="str">
        <f t="shared" si="84"/>
        <v>2019/10 Contribuciones Seg. Social</v>
      </c>
      <c r="AP201" s="11">
        <f t="shared" si="85"/>
        <v>26595.439999999999</v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130</v>
      </c>
      <c r="B202" s="82">
        <v>2019</v>
      </c>
      <c r="C202" s="82">
        <v>10</v>
      </c>
      <c r="D202" s="82"/>
      <c r="E202" s="83" t="s">
        <v>11</v>
      </c>
      <c r="F202" s="83" t="s">
        <v>10</v>
      </c>
      <c r="G202" s="83" t="s">
        <v>82</v>
      </c>
      <c r="H202" s="84">
        <v>44544</v>
      </c>
      <c r="I202" s="85">
        <v>22088.58</v>
      </c>
      <c r="J202" s="85">
        <v>19429.04</v>
      </c>
      <c r="K202" s="85">
        <v>2659.54</v>
      </c>
      <c r="N202" s="3" t="s">
        <v>75</v>
      </c>
      <c r="O202" s="82">
        <v>95</v>
      </c>
      <c r="P202" s="86">
        <v>156.47</v>
      </c>
      <c r="Q202" s="83" t="s">
        <v>83</v>
      </c>
      <c r="R202" s="83" t="s">
        <v>10</v>
      </c>
      <c r="S202" s="83" t="s">
        <v>10</v>
      </c>
      <c r="T202" s="82" t="s">
        <v>87</v>
      </c>
      <c r="U202" s="82" t="s">
        <v>88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130</v>
      </c>
      <c r="B203" s="82">
        <v>2019</v>
      </c>
      <c r="C203" s="82">
        <v>11</v>
      </c>
      <c r="D203" s="82"/>
      <c r="E203" s="83" t="s">
        <v>11</v>
      </c>
      <c r="F203" s="83" t="s">
        <v>10</v>
      </c>
      <c r="G203" s="83" t="s">
        <v>10</v>
      </c>
      <c r="H203" s="84">
        <v>43808</v>
      </c>
      <c r="I203" s="85">
        <v>45470.26</v>
      </c>
      <c r="J203" s="86">
        <v>0</v>
      </c>
      <c r="K203" s="85">
        <v>45470.26</v>
      </c>
      <c r="N203" s="3" t="s">
        <v>75</v>
      </c>
      <c r="O203" s="82">
        <v>95</v>
      </c>
      <c r="P203" s="85">
        <v>1116.8399999999999</v>
      </c>
      <c r="Q203" s="83" t="s">
        <v>81</v>
      </c>
      <c r="R203" s="83" t="s">
        <v>10</v>
      </c>
      <c r="S203" s="83" t="s">
        <v>10</v>
      </c>
      <c r="T203" s="82" t="s">
        <v>91</v>
      </c>
      <c r="U203" s="82" t="s">
        <v>88</v>
      </c>
      <c r="AC203" s="11" t="str">
        <f t="shared" si="74"/>
        <v>P542667</v>
      </c>
      <c r="AD203" s="11" t="str">
        <f t="shared" si="75"/>
        <v>Contribuciones Seg. Social</v>
      </c>
      <c r="AE203" s="11" t="str">
        <f t="shared" si="76"/>
        <v>Declaración Jurada</v>
      </c>
      <c r="AF203" s="11" t="str">
        <f t="shared" si="77"/>
        <v>Declaración Jurada</v>
      </c>
      <c r="AG203" s="11">
        <f t="shared" si="78"/>
        <v>45470.26</v>
      </c>
      <c r="AH203" s="11">
        <f t="shared" si="79"/>
        <v>0</v>
      </c>
      <c r="AI203" s="11">
        <f t="shared" si="80"/>
        <v>45470.26</v>
      </c>
      <c r="AJ203" s="11">
        <f t="shared" si="81"/>
        <v>2019</v>
      </c>
      <c r="AK203" s="11">
        <f t="shared" si="82"/>
        <v>11</v>
      </c>
      <c r="AN203" s="11" t="str">
        <f t="shared" si="83"/>
        <v>2019/11</v>
      </c>
      <c r="AO203" s="11" t="str">
        <f t="shared" si="84"/>
        <v>2019/11 Contribuciones Seg. Social</v>
      </c>
      <c r="AP203" s="11">
        <f t="shared" si="85"/>
        <v>45470.26</v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130</v>
      </c>
      <c r="B204" s="82">
        <v>2019</v>
      </c>
      <c r="C204" s="82">
        <v>11</v>
      </c>
      <c r="D204" s="82"/>
      <c r="E204" s="83" t="s">
        <v>11</v>
      </c>
      <c r="F204" s="83" t="s">
        <v>10</v>
      </c>
      <c r="G204" s="83" t="s">
        <v>82</v>
      </c>
      <c r="H204" s="84">
        <v>44544</v>
      </c>
      <c r="I204" s="85">
        <v>35498.629999999997</v>
      </c>
      <c r="J204" s="85">
        <v>30951.599999999999</v>
      </c>
      <c r="K204" s="85">
        <v>4547.03</v>
      </c>
      <c r="N204" s="3" t="s">
        <v>75</v>
      </c>
      <c r="O204" s="82">
        <v>96</v>
      </c>
      <c r="P204" s="86">
        <v>118.64</v>
      </c>
      <c r="Q204" s="83" t="s">
        <v>83</v>
      </c>
      <c r="R204" s="83" t="s">
        <v>10</v>
      </c>
      <c r="S204" s="83" t="s">
        <v>10</v>
      </c>
      <c r="T204" s="82" t="s">
        <v>87</v>
      </c>
      <c r="U204" s="82" t="s">
        <v>88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A205" s="3" t="s">
        <v>130</v>
      </c>
      <c r="B205" s="82">
        <v>2019</v>
      </c>
      <c r="C205" s="82">
        <v>12</v>
      </c>
      <c r="D205" s="82"/>
      <c r="E205" s="83" t="s">
        <v>11</v>
      </c>
      <c r="F205" s="83" t="s">
        <v>10</v>
      </c>
      <c r="G205" s="83" t="s">
        <v>10</v>
      </c>
      <c r="H205" s="84">
        <v>43839</v>
      </c>
      <c r="I205" s="85">
        <v>58182.77</v>
      </c>
      <c r="J205" s="86">
        <v>0</v>
      </c>
      <c r="K205" s="85">
        <v>58182.77</v>
      </c>
      <c r="N205" s="3" t="s">
        <v>75</v>
      </c>
      <c r="O205" s="82">
        <v>96</v>
      </c>
      <c r="P205" s="86">
        <v>37.83</v>
      </c>
      <c r="Q205" s="83" t="s">
        <v>83</v>
      </c>
      <c r="R205" s="83" t="s">
        <v>10</v>
      </c>
      <c r="S205" s="83" t="s">
        <v>82</v>
      </c>
      <c r="T205" s="82" t="s">
        <v>87</v>
      </c>
      <c r="U205" s="82" t="s">
        <v>88</v>
      </c>
      <c r="AC205" s="11" t="str">
        <f t="shared" si="74"/>
        <v>P542667</v>
      </c>
      <c r="AD205" s="11" t="str">
        <f t="shared" si="75"/>
        <v>Contribuciones Seg. Social</v>
      </c>
      <c r="AE205" s="11" t="str">
        <f t="shared" si="76"/>
        <v>Declaración Jurada</v>
      </c>
      <c r="AF205" s="11" t="str">
        <f t="shared" si="77"/>
        <v>Declaración Jurada</v>
      </c>
      <c r="AG205" s="11">
        <f t="shared" si="78"/>
        <v>58182.77</v>
      </c>
      <c r="AH205" s="11">
        <f t="shared" si="79"/>
        <v>0</v>
      </c>
      <c r="AI205" s="11">
        <f t="shared" si="80"/>
        <v>58182.77</v>
      </c>
      <c r="AJ205" s="11">
        <f t="shared" si="81"/>
        <v>2019</v>
      </c>
      <c r="AK205" s="11">
        <f t="shared" si="82"/>
        <v>12</v>
      </c>
      <c r="AN205" s="11" t="str">
        <f t="shared" si="83"/>
        <v>2019/12</v>
      </c>
      <c r="AO205" s="11" t="str">
        <f t="shared" si="84"/>
        <v>2019/12 Contribuciones Seg. Social</v>
      </c>
      <c r="AP205" s="11">
        <f t="shared" si="85"/>
        <v>58182.77</v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130</v>
      </c>
      <c r="B206" s="82">
        <v>2019</v>
      </c>
      <c r="C206" s="82">
        <v>12</v>
      </c>
      <c r="D206" s="82"/>
      <c r="E206" s="83" t="s">
        <v>11</v>
      </c>
      <c r="F206" s="83" t="s">
        <v>10</v>
      </c>
      <c r="G206" s="83" t="s">
        <v>82</v>
      </c>
      <c r="H206" s="84">
        <v>44544</v>
      </c>
      <c r="I206" s="85">
        <v>42586.3</v>
      </c>
      <c r="J206" s="85">
        <v>36768.019999999997</v>
      </c>
      <c r="K206" s="85">
        <v>5818.28</v>
      </c>
      <c r="N206" s="3" t="s">
        <v>75</v>
      </c>
      <c r="O206" s="82">
        <v>96</v>
      </c>
      <c r="P206" s="85">
        <v>1116.8399999999999</v>
      </c>
      <c r="Q206" s="83" t="s">
        <v>81</v>
      </c>
      <c r="R206" s="83" t="s">
        <v>10</v>
      </c>
      <c r="S206" s="83" t="s">
        <v>10</v>
      </c>
      <c r="T206" s="82" t="s">
        <v>91</v>
      </c>
      <c r="U206" s="82" t="s">
        <v>88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130</v>
      </c>
      <c r="B207" s="82">
        <v>2020</v>
      </c>
      <c r="C207" s="82">
        <v>1</v>
      </c>
      <c r="D207" s="82"/>
      <c r="E207" s="83" t="s">
        <v>11</v>
      </c>
      <c r="F207" s="83" t="s">
        <v>10</v>
      </c>
      <c r="G207" s="83" t="s">
        <v>10</v>
      </c>
      <c r="H207" s="84">
        <v>43871</v>
      </c>
      <c r="I207" s="85">
        <v>33490.699999999997</v>
      </c>
      <c r="J207" s="86">
        <v>0</v>
      </c>
      <c r="K207" s="85">
        <v>33490.699999999997</v>
      </c>
      <c r="N207" s="3" t="s">
        <v>75</v>
      </c>
      <c r="O207" s="82">
        <v>97</v>
      </c>
      <c r="P207" s="86">
        <v>156.47</v>
      </c>
      <c r="Q207" s="83" t="s">
        <v>83</v>
      </c>
      <c r="R207" s="83" t="s">
        <v>10</v>
      </c>
      <c r="S207" s="83" t="s">
        <v>82</v>
      </c>
      <c r="T207" s="82" t="s">
        <v>87</v>
      </c>
      <c r="U207" s="82" t="s">
        <v>88</v>
      </c>
      <c r="AC207" s="11" t="str">
        <f t="shared" si="74"/>
        <v>P542667</v>
      </c>
      <c r="AD207" s="11" t="str">
        <f t="shared" si="75"/>
        <v>Contribuciones Seg. Social</v>
      </c>
      <c r="AE207" s="11" t="str">
        <f t="shared" si="76"/>
        <v>Declaración Jurada</v>
      </c>
      <c r="AF207" s="11" t="str">
        <f t="shared" si="77"/>
        <v>Declaración Jurada</v>
      </c>
      <c r="AG207" s="11">
        <f t="shared" si="78"/>
        <v>33490.699999999997</v>
      </c>
      <c r="AH207" s="11">
        <f t="shared" si="79"/>
        <v>0</v>
      </c>
      <c r="AI207" s="11">
        <f t="shared" si="80"/>
        <v>33490.699999999997</v>
      </c>
      <c r="AJ207" s="11">
        <f t="shared" si="81"/>
        <v>2020</v>
      </c>
      <c r="AK207" s="11">
        <f t="shared" si="82"/>
        <v>1</v>
      </c>
      <c r="AN207" s="11" t="str">
        <f t="shared" si="83"/>
        <v xml:space="preserve">2020/1 </v>
      </c>
      <c r="AO207" s="11" t="str">
        <f t="shared" si="84"/>
        <v>2020/1 Contribuciones Seg. Social</v>
      </c>
      <c r="AP207" s="11">
        <f t="shared" si="85"/>
        <v>33490.699999999997</v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130</v>
      </c>
      <c r="B208" s="82">
        <v>2020</v>
      </c>
      <c r="C208" s="82">
        <v>1</v>
      </c>
      <c r="D208" s="82"/>
      <c r="E208" s="83" t="s">
        <v>11</v>
      </c>
      <c r="F208" s="83" t="s">
        <v>10</v>
      </c>
      <c r="G208" s="83" t="s">
        <v>82</v>
      </c>
      <c r="H208" s="84">
        <v>44544</v>
      </c>
      <c r="I208" s="85">
        <v>23267.33</v>
      </c>
      <c r="J208" s="85">
        <v>19918.259999999998</v>
      </c>
      <c r="K208" s="85">
        <v>3349.07</v>
      </c>
      <c r="N208" s="3" t="s">
        <v>75</v>
      </c>
      <c r="O208" s="82">
        <v>97</v>
      </c>
      <c r="P208" s="85">
        <v>1116.8399999999999</v>
      </c>
      <c r="Q208" s="83" t="s">
        <v>81</v>
      </c>
      <c r="R208" s="83" t="s">
        <v>10</v>
      </c>
      <c r="S208" s="83" t="s">
        <v>10</v>
      </c>
      <c r="T208" s="82" t="s">
        <v>91</v>
      </c>
      <c r="U208" s="82" t="s">
        <v>88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130</v>
      </c>
      <c r="B209" s="82">
        <v>2020</v>
      </c>
      <c r="C209" s="82">
        <v>2</v>
      </c>
      <c r="D209" s="82"/>
      <c r="E209" s="83" t="s">
        <v>11</v>
      </c>
      <c r="F209" s="83" t="s">
        <v>10</v>
      </c>
      <c r="G209" s="83" t="s">
        <v>10</v>
      </c>
      <c r="H209" s="84">
        <v>43899</v>
      </c>
      <c r="I209" s="85">
        <v>21605.68</v>
      </c>
      <c r="J209" s="86">
        <v>0</v>
      </c>
      <c r="K209" s="85">
        <v>21605.68</v>
      </c>
      <c r="N209" s="3" t="s">
        <v>75</v>
      </c>
      <c r="O209" s="82">
        <v>98</v>
      </c>
      <c r="P209" s="86">
        <v>156.47</v>
      </c>
      <c r="Q209" s="83" t="s">
        <v>83</v>
      </c>
      <c r="R209" s="83" t="s">
        <v>10</v>
      </c>
      <c r="S209" s="83" t="s">
        <v>82</v>
      </c>
      <c r="T209" s="82" t="s">
        <v>87</v>
      </c>
      <c r="U209" s="82" t="s">
        <v>88</v>
      </c>
      <c r="AC209" s="11" t="str">
        <f t="shared" si="74"/>
        <v>P542667</v>
      </c>
      <c r="AD209" s="11" t="str">
        <f t="shared" si="75"/>
        <v>Contribuciones Seg. Social</v>
      </c>
      <c r="AE209" s="11" t="str">
        <f t="shared" si="76"/>
        <v>Declaración Jurada</v>
      </c>
      <c r="AF209" s="11" t="str">
        <f t="shared" si="77"/>
        <v>Declaración Jurada</v>
      </c>
      <c r="AG209" s="11">
        <f t="shared" si="78"/>
        <v>21605.68</v>
      </c>
      <c r="AH209" s="11">
        <f t="shared" si="79"/>
        <v>0</v>
      </c>
      <c r="AI209" s="11">
        <f t="shared" si="80"/>
        <v>21605.68</v>
      </c>
      <c r="AJ209" s="11">
        <f t="shared" si="81"/>
        <v>2020</v>
      </c>
      <c r="AK209" s="11">
        <f t="shared" si="82"/>
        <v>2</v>
      </c>
      <c r="AN209" s="11" t="str">
        <f t="shared" si="83"/>
        <v xml:space="preserve">2020/2 </v>
      </c>
      <c r="AO209" s="11" t="str">
        <f t="shared" si="84"/>
        <v>2020/2 Contribuciones Seg. Social</v>
      </c>
      <c r="AP209" s="11">
        <f t="shared" si="85"/>
        <v>21605.68</v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A210" s="3" t="s">
        <v>130</v>
      </c>
      <c r="B210" s="82">
        <v>2020</v>
      </c>
      <c r="C210" s="82">
        <v>2</v>
      </c>
      <c r="D210" s="82"/>
      <c r="E210" s="83" t="s">
        <v>11</v>
      </c>
      <c r="F210" s="83" t="s">
        <v>10</v>
      </c>
      <c r="G210" s="83" t="s">
        <v>82</v>
      </c>
      <c r="H210" s="84">
        <v>44544</v>
      </c>
      <c r="I210" s="85">
        <v>14258.45</v>
      </c>
      <c r="J210" s="85">
        <v>12097.88</v>
      </c>
      <c r="K210" s="85">
        <v>2160.5700000000002</v>
      </c>
      <c r="N210" s="3" t="s">
        <v>75</v>
      </c>
      <c r="O210" s="82">
        <v>98</v>
      </c>
      <c r="P210" s="85">
        <v>1116.8399999999999</v>
      </c>
      <c r="Q210" s="83" t="s">
        <v>81</v>
      </c>
      <c r="R210" s="83" t="s">
        <v>10</v>
      </c>
      <c r="S210" s="83" t="s">
        <v>10</v>
      </c>
      <c r="T210" s="82" t="s">
        <v>91</v>
      </c>
      <c r="U210" s="82" t="s">
        <v>88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:55" ht="20.100000000000001" customHeight="1" thickBot="1">
      <c r="A211" s="3" t="s">
        <v>130</v>
      </c>
      <c r="B211" s="82">
        <v>2020</v>
      </c>
      <c r="C211" s="82">
        <v>3</v>
      </c>
      <c r="D211" s="82"/>
      <c r="E211" s="83" t="s">
        <v>11</v>
      </c>
      <c r="F211" s="83" t="s">
        <v>106</v>
      </c>
      <c r="G211" s="83" t="s">
        <v>10</v>
      </c>
      <c r="H211" s="84">
        <v>43998</v>
      </c>
      <c r="I211" s="85">
        <v>1181.08</v>
      </c>
      <c r="J211" s="86">
        <v>0</v>
      </c>
      <c r="K211" s="85">
        <v>1181.08</v>
      </c>
      <c r="N211" s="3" t="s">
        <v>75</v>
      </c>
      <c r="O211" s="82">
        <v>99</v>
      </c>
      <c r="P211" s="86">
        <v>156.47</v>
      </c>
      <c r="Q211" s="83" t="s">
        <v>83</v>
      </c>
      <c r="R211" s="83" t="s">
        <v>10</v>
      </c>
      <c r="S211" s="83" t="s">
        <v>82</v>
      </c>
      <c r="T211" s="82" t="s">
        <v>87</v>
      </c>
      <c r="U211" s="82" t="s">
        <v>88</v>
      </c>
      <c r="AC211" s="11" t="str">
        <f t="shared" si="74"/>
        <v>P542667</v>
      </c>
      <c r="AD211" s="11" t="str">
        <f t="shared" si="75"/>
        <v>Contribuciones Seg. Social</v>
      </c>
      <c r="AE211" s="11" t="str">
        <f t="shared" si="76"/>
        <v>Dj Seg. Soc. Sipa Dto. 332</v>
      </c>
      <c r="AF211" s="11" t="str">
        <f t="shared" si="77"/>
        <v>Declaración Jurada</v>
      </c>
      <c r="AG211" s="11">
        <f t="shared" si="78"/>
        <v>1181.08</v>
      </c>
      <c r="AH211" s="11">
        <f t="shared" si="79"/>
        <v>0</v>
      </c>
      <c r="AI211" s="11">
        <f t="shared" si="80"/>
        <v>1181.08</v>
      </c>
      <c r="AJ211" s="11">
        <f t="shared" si="81"/>
        <v>2020</v>
      </c>
      <c r="AK211" s="11">
        <f t="shared" si="82"/>
        <v>3</v>
      </c>
      <c r="AN211" s="11" t="str">
        <f t="shared" si="83"/>
        <v xml:space="preserve">2020/3 </v>
      </c>
      <c r="AO211" s="11" t="str">
        <f t="shared" si="84"/>
        <v>2020/3 Contribuciones Seg. Social</v>
      </c>
      <c r="AP211" s="11">
        <f t="shared" si="85"/>
        <v>1181.08</v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:55" ht="20.100000000000001" customHeight="1" thickBot="1">
      <c r="A212" s="3" t="s">
        <v>130</v>
      </c>
      <c r="B212" s="82">
        <v>2020</v>
      </c>
      <c r="C212" s="82">
        <v>3</v>
      </c>
      <c r="D212" s="82"/>
      <c r="E212" s="83" t="s">
        <v>11</v>
      </c>
      <c r="F212" s="83" t="s">
        <v>106</v>
      </c>
      <c r="G212" s="83" t="s">
        <v>82</v>
      </c>
      <c r="H212" s="84">
        <v>44544</v>
      </c>
      <c r="I212" s="86">
        <v>673.46</v>
      </c>
      <c r="J212" s="86">
        <v>555.35</v>
      </c>
      <c r="K212" s="86">
        <v>118.11</v>
      </c>
      <c r="N212" s="3" t="s">
        <v>75</v>
      </c>
      <c r="O212" s="82">
        <v>99</v>
      </c>
      <c r="P212" s="85">
        <v>1116.8399999999999</v>
      </c>
      <c r="Q212" s="83" t="s">
        <v>81</v>
      </c>
      <c r="R212" s="83" t="s">
        <v>10</v>
      </c>
      <c r="S212" s="83" t="s">
        <v>10</v>
      </c>
      <c r="T212" s="82" t="s">
        <v>91</v>
      </c>
      <c r="U212" s="82" t="s">
        <v>88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:55" ht="20.100000000000001" customHeight="1" thickBot="1">
      <c r="A213" s="3" t="s">
        <v>130</v>
      </c>
      <c r="B213" s="82">
        <v>2020</v>
      </c>
      <c r="C213" s="82">
        <v>3</v>
      </c>
      <c r="D213" s="82"/>
      <c r="E213" s="83" t="s">
        <v>11</v>
      </c>
      <c r="F213" s="83" t="s">
        <v>131</v>
      </c>
      <c r="G213" s="83" t="s">
        <v>10</v>
      </c>
      <c r="H213" s="84">
        <v>43937</v>
      </c>
      <c r="I213" s="85">
        <v>13959.49</v>
      </c>
      <c r="J213" s="86">
        <v>0</v>
      </c>
      <c r="K213" s="85">
        <v>13959.49</v>
      </c>
      <c r="N213" s="3" t="s">
        <v>75</v>
      </c>
      <c r="O213" s="82">
        <v>100</v>
      </c>
      <c r="P213" s="86">
        <v>156.47</v>
      </c>
      <c r="Q213" s="83" t="s">
        <v>83</v>
      </c>
      <c r="R213" s="83" t="s">
        <v>10</v>
      </c>
      <c r="S213" s="83" t="s">
        <v>82</v>
      </c>
      <c r="T213" s="82" t="s">
        <v>87</v>
      </c>
      <c r="U213" s="82" t="s">
        <v>88</v>
      </c>
      <c r="AC213" s="11" t="str">
        <f t="shared" si="74"/>
        <v>P542667</v>
      </c>
      <c r="AD213" s="11" t="str">
        <f t="shared" si="75"/>
        <v>Contribuciones Seg. Social</v>
      </c>
      <c r="AE213" s="11" t="str">
        <f t="shared" si="76"/>
        <v>Dj Seg. Soc. No Sipa Dto. 332</v>
      </c>
      <c r="AF213" s="11" t="str">
        <f t="shared" si="77"/>
        <v>Declaración Jurada</v>
      </c>
      <c r="AG213" s="11">
        <f t="shared" si="78"/>
        <v>13959.49</v>
      </c>
      <c r="AH213" s="11">
        <f t="shared" si="79"/>
        <v>0</v>
      </c>
      <c r="AI213" s="11">
        <f t="shared" si="80"/>
        <v>13959.49</v>
      </c>
      <c r="AJ213" s="11">
        <f t="shared" si="81"/>
        <v>2020</v>
      </c>
      <c r="AK213" s="11">
        <f t="shared" si="82"/>
        <v>3</v>
      </c>
      <c r="AN213" s="11" t="str">
        <f t="shared" si="83"/>
        <v xml:space="preserve">2020/3 </v>
      </c>
      <c r="AO213" s="11" t="str">
        <f t="shared" si="84"/>
        <v>2020/3 Contribuciones Seg. Social</v>
      </c>
      <c r="AP213" s="11">
        <f t="shared" si="85"/>
        <v>13959.49</v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130</v>
      </c>
      <c r="B214" s="82">
        <v>2020</v>
      </c>
      <c r="C214" s="82">
        <v>3</v>
      </c>
      <c r="D214" s="82"/>
      <c r="E214" s="83" t="s">
        <v>11</v>
      </c>
      <c r="F214" s="83" t="s">
        <v>131</v>
      </c>
      <c r="G214" s="83" t="s">
        <v>82</v>
      </c>
      <c r="H214" s="84">
        <v>44544</v>
      </c>
      <c r="I214" s="85">
        <v>8657.77</v>
      </c>
      <c r="J214" s="85">
        <v>7261.82</v>
      </c>
      <c r="K214" s="85">
        <v>1395.95</v>
      </c>
      <c r="N214" s="3" t="s">
        <v>75</v>
      </c>
      <c r="O214" s="82">
        <v>100</v>
      </c>
      <c r="P214" s="85">
        <v>1116.8399999999999</v>
      </c>
      <c r="Q214" s="83" t="s">
        <v>81</v>
      </c>
      <c r="R214" s="83" t="s">
        <v>10</v>
      </c>
      <c r="S214" s="83" t="s">
        <v>10</v>
      </c>
      <c r="T214" s="82" t="s">
        <v>91</v>
      </c>
      <c r="U214" s="82" t="s">
        <v>88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A215" s="3" t="s">
        <v>130</v>
      </c>
      <c r="B215" s="82">
        <v>2020</v>
      </c>
      <c r="C215" s="82">
        <v>4</v>
      </c>
      <c r="D215" s="82"/>
      <c r="E215" s="83" t="s">
        <v>11</v>
      </c>
      <c r="F215" s="83" t="s">
        <v>106</v>
      </c>
      <c r="G215" s="83" t="s">
        <v>10</v>
      </c>
      <c r="H215" s="84">
        <v>44027</v>
      </c>
      <c r="I215" s="86">
        <v>127.36</v>
      </c>
      <c r="J215" s="86">
        <v>0</v>
      </c>
      <c r="K215" s="86">
        <v>127.36</v>
      </c>
      <c r="N215" s="3" t="s">
        <v>75</v>
      </c>
      <c r="O215" s="82">
        <v>101</v>
      </c>
      <c r="P215" s="86">
        <v>156.47</v>
      </c>
      <c r="Q215" s="83" t="s">
        <v>83</v>
      </c>
      <c r="R215" s="83" t="s">
        <v>10</v>
      </c>
      <c r="S215" s="83" t="s">
        <v>82</v>
      </c>
      <c r="T215" s="82" t="s">
        <v>87</v>
      </c>
      <c r="U215" s="82" t="s">
        <v>88</v>
      </c>
      <c r="AC215" s="11" t="str">
        <f t="shared" si="74"/>
        <v>P542667</v>
      </c>
      <c r="AD215" s="11" t="str">
        <f t="shared" si="75"/>
        <v>Contribuciones Seg. Social</v>
      </c>
      <c r="AE215" s="11" t="str">
        <f t="shared" si="76"/>
        <v>Dj Seg. Soc. Sipa Dto. 332</v>
      </c>
      <c r="AF215" s="11" t="str">
        <f t="shared" si="77"/>
        <v>Declaración Jurada</v>
      </c>
      <c r="AG215" s="11">
        <f t="shared" si="78"/>
        <v>127.36</v>
      </c>
      <c r="AH215" s="11">
        <f t="shared" si="79"/>
        <v>0</v>
      </c>
      <c r="AI215" s="11">
        <f t="shared" si="80"/>
        <v>127.36</v>
      </c>
      <c r="AJ215" s="11">
        <f t="shared" si="81"/>
        <v>2020</v>
      </c>
      <c r="AK215" s="11">
        <f t="shared" si="82"/>
        <v>4</v>
      </c>
      <c r="AN215" s="11" t="str">
        <f t="shared" si="83"/>
        <v xml:space="preserve">2020/4 </v>
      </c>
      <c r="AO215" s="11" t="str">
        <f t="shared" si="84"/>
        <v>2020/4 Contribuciones Seg. Social</v>
      </c>
      <c r="AP215" s="11">
        <f t="shared" si="85"/>
        <v>127.36</v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A216" s="3" t="s">
        <v>130</v>
      </c>
      <c r="B216" s="82">
        <v>2020</v>
      </c>
      <c r="C216" s="82">
        <v>4</v>
      </c>
      <c r="D216" s="82"/>
      <c r="E216" s="83" t="s">
        <v>11</v>
      </c>
      <c r="F216" s="83" t="s">
        <v>106</v>
      </c>
      <c r="G216" s="83" t="s">
        <v>82</v>
      </c>
      <c r="H216" s="84">
        <v>44544</v>
      </c>
      <c r="I216" s="86">
        <v>69.38</v>
      </c>
      <c r="J216" s="86">
        <v>56.64</v>
      </c>
      <c r="K216" s="86">
        <v>12.74</v>
      </c>
      <c r="N216" s="3" t="s">
        <v>75</v>
      </c>
      <c r="O216" s="82">
        <v>101</v>
      </c>
      <c r="P216" s="85">
        <v>1116.8399999999999</v>
      </c>
      <c r="Q216" s="83" t="s">
        <v>81</v>
      </c>
      <c r="R216" s="83" t="s">
        <v>10</v>
      </c>
      <c r="S216" s="83" t="s">
        <v>10</v>
      </c>
      <c r="T216" s="82" t="s">
        <v>91</v>
      </c>
      <c r="U216" s="82" t="s">
        <v>88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A217" s="3" t="s">
        <v>130</v>
      </c>
      <c r="B217" s="82">
        <v>2020</v>
      </c>
      <c r="C217" s="82">
        <v>4</v>
      </c>
      <c r="D217" s="82"/>
      <c r="E217" s="83" t="s">
        <v>11</v>
      </c>
      <c r="F217" s="83" t="s">
        <v>131</v>
      </c>
      <c r="G217" s="83" t="s">
        <v>10</v>
      </c>
      <c r="H217" s="84">
        <v>43969</v>
      </c>
      <c r="I217" s="85">
        <v>17263</v>
      </c>
      <c r="J217" s="86">
        <v>0</v>
      </c>
      <c r="K217" s="85">
        <v>17263</v>
      </c>
      <c r="N217" s="3" t="s">
        <v>75</v>
      </c>
      <c r="O217" s="82">
        <v>102</v>
      </c>
      <c r="P217" s="86">
        <v>156.47</v>
      </c>
      <c r="Q217" s="83" t="s">
        <v>83</v>
      </c>
      <c r="R217" s="83" t="s">
        <v>10</v>
      </c>
      <c r="S217" s="83" t="s">
        <v>82</v>
      </c>
      <c r="T217" s="82" t="s">
        <v>87</v>
      </c>
      <c r="U217" s="82" t="s">
        <v>88</v>
      </c>
      <c r="AC217" s="11" t="str">
        <f t="shared" si="74"/>
        <v>P542667</v>
      </c>
      <c r="AD217" s="11" t="str">
        <f t="shared" si="75"/>
        <v>Contribuciones Seg. Social</v>
      </c>
      <c r="AE217" s="11" t="str">
        <f t="shared" si="76"/>
        <v>Dj Seg. Soc. No Sipa Dto. 332</v>
      </c>
      <c r="AF217" s="11" t="str">
        <f t="shared" si="77"/>
        <v>Declaración Jurada</v>
      </c>
      <c r="AG217" s="11">
        <f t="shared" si="78"/>
        <v>17263</v>
      </c>
      <c r="AH217" s="11">
        <f t="shared" si="79"/>
        <v>0</v>
      </c>
      <c r="AI217" s="11">
        <f t="shared" si="80"/>
        <v>17263</v>
      </c>
      <c r="AJ217" s="11">
        <f t="shared" si="81"/>
        <v>2020</v>
      </c>
      <c r="AK217" s="11">
        <f t="shared" si="82"/>
        <v>4</v>
      </c>
      <c r="AN217" s="11" t="str">
        <f t="shared" si="83"/>
        <v xml:space="preserve">2020/4 </v>
      </c>
      <c r="AO217" s="11" t="str">
        <f t="shared" si="84"/>
        <v>2020/4 Contribuciones Seg. Social</v>
      </c>
      <c r="AP217" s="11">
        <f t="shared" si="85"/>
        <v>17263</v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A218" s="3" t="s">
        <v>130</v>
      </c>
      <c r="B218" s="82">
        <v>2020</v>
      </c>
      <c r="C218" s="82">
        <v>4</v>
      </c>
      <c r="D218" s="82"/>
      <c r="E218" s="83" t="s">
        <v>11</v>
      </c>
      <c r="F218" s="83" t="s">
        <v>131</v>
      </c>
      <c r="G218" s="83" t="s">
        <v>82</v>
      </c>
      <c r="H218" s="84">
        <v>44544</v>
      </c>
      <c r="I218" s="85">
        <v>10246.280000000001</v>
      </c>
      <c r="J218" s="85">
        <v>8519.98</v>
      </c>
      <c r="K218" s="85">
        <v>1726.3</v>
      </c>
      <c r="N218" s="3" t="s">
        <v>75</v>
      </c>
      <c r="O218" s="82">
        <v>102</v>
      </c>
      <c r="P218" s="85">
        <v>1116.8399999999999</v>
      </c>
      <c r="Q218" s="83" t="s">
        <v>81</v>
      </c>
      <c r="R218" s="83" t="s">
        <v>10</v>
      </c>
      <c r="S218" s="83" t="s">
        <v>10</v>
      </c>
      <c r="T218" s="82" t="s">
        <v>91</v>
      </c>
      <c r="U218" s="82" t="s">
        <v>88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A219" s="3" t="s">
        <v>130</v>
      </c>
      <c r="B219" s="82">
        <v>2020</v>
      </c>
      <c r="C219" s="82">
        <v>5</v>
      </c>
      <c r="D219" s="82"/>
      <c r="E219" s="83" t="s">
        <v>11</v>
      </c>
      <c r="F219" s="83" t="s">
        <v>106</v>
      </c>
      <c r="G219" s="83" t="s">
        <v>10</v>
      </c>
      <c r="H219" s="84">
        <v>44055</v>
      </c>
      <c r="I219" s="85">
        <v>1359.97</v>
      </c>
      <c r="J219" s="86">
        <v>0</v>
      </c>
      <c r="K219" s="85">
        <v>1359.97</v>
      </c>
      <c r="N219" s="3" t="s">
        <v>75</v>
      </c>
      <c r="O219" s="82">
        <v>103</v>
      </c>
      <c r="P219" s="86">
        <v>156.47</v>
      </c>
      <c r="Q219" s="83" t="s">
        <v>83</v>
      </c>
      <c r="R219" s="83" t="s">
        <v>10</v>
      </c>
      <c r="S219" s="83" t="s">
        <v>82</v>
      </c>
      <c r="T219" s="82" t="s">
        <v>87</v>
      </c>
      <c r="U219" s="82" t="s">
        <v>88</v>
      </c>
      <c r="AC219" s="11" t="str">
        <f t="shared" si="74"/>
        <v>P542667</v>
      </c>
      <c r="AD219" s="11" t="str">
        <f t="shared" si="75"/>
        <v>Contribuciones Seg. Social</v>
      </c>
      <c r="AE219" s="11" t="str">
        <f t="shared" si="76"/>
        <v>Dj Seg. Soc. Sipa Dto. 332</v>
      </c>
      <c r="AF219" s="11" t="str">
        <f t="shared" si="77"/>
        <v>Declaración Jurada</v>
      </c>
      <c r="AG219" s="11">
        <f t="shared" si="78"/>
        <v>1359.97</v>
      </c>
      <c r="AH219" s="11">
        <f t="shared" si="79"/>
        <v>0</v>
      </c>
      <c r="AI219" s="11">
        <f t="shared" si="80"/>
        <v>1359.97</v>
      </c>
      <c r="AJ219" s="11">
        <f t="shared" si="81"/>
        <v>2020</v>
      </c>
      <c r="AK219" s="11">
        <f t="shared" si="82"/>
        <v>5</v>
      </c>
      <c r="AN219" s="11" t="str">
        <f t="shared" si="83"/>
        <v xml:space="preserve">2020/5 </v>
      </c>
      <c r="AO219" s="11" t="str">
        <f t="shared" si="84"/>
        <v>2020/5 Contribuciones Seg. Social</v>
      </c>
      <c r="AP219" s="11">
        <f t="shared" si="85"/>
        <v>1359.97</v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A220" s="3" t="s">
        <v>130</v>
      </c>
      <c r="B220" s="82">
        <v>2020</v>
      </c>
      <c r="C220" s="82">
        <v>5</v>
      </c>
      <c r="D220" s="82"/>
      <c r="E220" s="83" t="s">
        <v>11</v>
      </c>
      <c r="F220" s="83" t="s">
        <v>106</v>
      </c>
      <c r="G220" s="83" t="s">
        <v>82</v>
      </c>
      <c r="H220" s="84">
        <v>44544</v>
      </c>
      <c r="I220" s="86">
        <v>707.05</v>
      </c>
      <c r="J220" s="86">
        <v>571.04999999999995</v>
      </c>
      <c r="K220" s="86">
        <v>136</v>
      </c>
      <c r="N220" s="3" t="s">
        <v>75</v>
      </c>
      <c r="O220" s="82">
        <v>103</v>
      </c>
      <c r="P220" s="85">
        <v>1116.8399999999999</v>
      </c>
      <c r="Q220" s="83" t="s">
        <v>81</v>
      </c>
      <c r="R220" s="83" t="s">
        <v>10</v>
      </c>
      <c r="S220" s="83" t="s">
        <v>10</v>
      </c>
      <c r="T220" s="82" t="s">
        <v>91</v>
      </c>
      <c r="U220" s="82" t="s">
        <v>88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A221" s="3" t="s">
        <v>130</v>
      </c>
      <c r="B221" s="82">
        <v>2020</v>
      </c>
      <c r="C221" s="82">
        <v>5</v>
      </c>
      <c r="D221" s="82"/>
      <c r="E221" s="83" t="s">
        <v>11</v>
      </c>
      <c r="F221" s="83" t="s">
        <v>131</v>
      </c>
      <c r="G221" s="83" t="s">
        <v>10</v>
      </c>
      <c r="H221" s="84">
        <v>43991</v>
      </c>
      <c r="I221" s="85">
        <v>8288.0499999999993</v>
      </c>
      <c r="J221" s="86">
        <v>0</v>
      </c>
      <c r="K221" s="85">
        <v>8288.0499999999993</v>
      </c>
      <c r="N221" s="3" t="s">
        <v>75</v>
      </c>
      <c r="O221" s="82">
        <v>104</v>
      </c>
      <c r="P221" s="86">
        <v>156.47</v>
      </c>
      <c r="Q221" s="83" t="s">
        <v>83</v>
      </c>
      <c r="R221" s="83" t="s">
        <v>10</v>
      </c>
      <c r="S221" s="83" t="s">
        <v>82</v>
      </c>
      <c r="T221" s="82" t="s">
        <v>87</v>
      </c>
      <c r="U221" s="82" t="s">
        <v>88</v>
      </c>
      <c r="AC221" s="11" t="str">
        <f t="shared" si="74"/>
        <v>P542667</v>
      </c>
      <c r="AD221" s="11" t="str">
        <f t="shared" si="75"/>
        <v>Contribuciones Seg. Social</v>
      </c>
      <c r="AE221" s="11" t="str">
        <f t="shared" si="76"/>
        <v>Dj Seg. Soc. No Sipa Dto. 332</v>
      </c>
      <c r="AF221" s="11" t="str">
        <f t="shared" si="77"/>
        <v>Declaración Jurada</v>
      </c>
      <c r="AG221" s="11">
        <f t="shared" si="78"/>
        <v>8288.0499999999993</v>
      </c>
      <c r="AH221" s="11">
        <f t="shared" si="79"/>
        <v>0</v>
      </c>
      <c r="AI221" s="11">
        <f t="shared" si="80"/>
        <v>8288.0499999999993</v>
      </c>
      <c r="AJ221" s="11">
        <f t="shared" si="81"/>
        <v>2020</v>
      </c>
      <c r="AK221" s="11">
        <f t="shared" si="82"/>
        <v>5</v>
      </c>
      <c r="AN221" s="11" t="str">
        <f t="shared" si="83"/>
        <v xml:space="preserve">2020/5 </v>
      </c>
      <c r="AO221" s="11" t="str">
        <f t="shared" si="84"/>
        <v>2020/5 Contribuciones Seg. Social</v>
      </c>
      <c r="AP221" s="11">
        <f t="shared" si="85"/>
        <v>8288.0499999999993</v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A222" s="3" t="s">
        <v>130</v>
      </c>
      <c r="B222" s="82">
        <v>2020</v>
      </c>
      <c r="C222" s="82">
        <v>5</v>
      </c>
      <c r="D222" s="82"/>
      <c r="E222" s="83" t="s">
        <v>11</v>
      </c>
      <c r="F222" s="83" t="s">
        <v>131</v>
      </c>
      <c r="G222" s="83" t="s">
        <v>82</v>
      </c>
      <c r="H222" s="84">
        <v>44544</v>
      </c>
      <c r="I222" s="85">
        <v>4774.25</v>
      </c>
      <c r="J222" s="85">
        <v>3945.44</v>
      </c>
      <c r="K222" s="86">
        <v>828.81</v>
      </c>
      <c r="N222" s="3" t="s">
        <v>75</v>
      </c>
      <c r="O222" s="82">
        <v>104</v>
      </c>
      <c r="P222" s="85">
        <v>1116.8399999999999</v>
      </c>
      <c r="Q222" s="83" t="s">
        <v>81</v>
      </c>
      <c r="R222" s="83" t="s">
        <v>10</v>
      </c>
      <c r="S222" s="83" t="s">
        <v>10</v>
      </c>
      <c r="T222" s="82" t="s">
        <v>91</v>
      </c>
      <c r="U222" s="82" t="s">
        <v>88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:55" ht="20.100000000000001" customHeight="1" thickBot="1">
      <c r="A223" s="3" t="s">
        <v>130</v>
      </c>
      <c r="B223" s="82">
        <v>2020</v>
      </c>
      <c r="C223" s="82">
        <v>6</v>
      </c>
      <c r="D223" s="82"/>
      <c r="E223" s="83" t="s">
        <v>11</v>
      </c>
      <c r="F223" s="83" t="s">
        <v>10</v>
      </c>
      <c r="G223" s="83" t="s">
        <v>10</v>
      </c>
      <c r="H223" s="84">
        <v>44025</v>
      </c>
      <c r="I223" s="85">
        <v>15888.69</v>
      </c>
      <c r="J223" s="86">
        <v>0</v>
      </c>
      <c r="K223" s="85">
        <v>15888.69</v>
      </c>
      <c r="N223" s="3" t="s">
        <v>75</v>
      </c>
      <c r="O223" s="82">
        <v>105</v>
      </c>
      <c r="P223" s="86">
        <v>156.47</v>
      </c>
      <c r="Q223" s="83" t="s">
        <v>83</v>
      </c>
      <c r="R223" s="83" t="s">
        <v>10</v>
      </c>
      <c r="S223" s="83" t="s">
        <v>82</v>
      </c>
      <c r="T223" s="82" t="s">
        <v>87</v>
      </c>
      <c r="U223" s="82" t="s">
        <v>88</v>
      </c>
      <c r="AC223" s="11" t="str">
        <f t="shared" si="95"/>
        <v>P542667</v>
      </c>
      <c r="AD223" s="11" t="str">
        <f t="shared" si="96"/>
        <v>Contribuciones Seg. Social</v>
      </c>
      <c r="AE223" s="11" t="str">
        <f t="shared" si="97"/>
        <v>Declaración Jurada</v>
      </c>
      <c r="AF223" s="11" t="str">
        <f t="shared" si="98"/>
        <v>Declaración Jurada</v>
      </c>
      <c r="AG223" s="11">
        <f t="shared" si="99"/>
        <v>15888.69</v>
      </c>
      <c r="AH223" s="11">
        <f t="shared" si="100"/>
        <v>0</v>
      </c>
      <c r="AI223" s="11">
        <f t="shared" si="101"/>
        <v>15888.69</v>
      </c>
      <c r="AJ223" s="11">
        <f t="shared" si="102"/>
        <v>2020</v>
      </c>
      <c r="AK223" s="11">
        <f t="shared" si="103"/>
        <v>6</v>
      </c>
      <c r="AN223" s="11" t="str">
        <f t="shared" si="104"/>
        <v xml:space="preserve">2020/6 </v>
      </c>
      <c r="AO223" s="11" t="str">
        <f t="shared" si="105"/>
        <v>2020/6 Contribuciones Seg. Social</v>
      </c>
      <c r="AP223" s="11">
        <f t="shared" si="106"/>
        <v>15888.69</v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:55" ht="20.100000000000001" customHeight="1" thickBot="1">
      <c r="A224" s="3" t="s">
        <v>130</v>
      </c>
      <c r="B224" s="82">
        <v>2020</v>
      </c>
      <c r="C224" s="82">
        <v>6</v>
      </c>
      <c r="D224" s="82"/>
      <c r="E224" s="83" t="s">
        <v>11</v>
      </c>
      <c r="F224" s="83" t="s">
        <v>10</v>
      </c>
      <c r="G224" s="83" t="s">
        <v>82</v>
      </c>
      <c r="H224" s="84">
        <v>44544</v>
      </c>
      <c r="I224" s="85">
        <v>8684.44</v>
      </c>
      <c r="J224" s="85">
        <v>7095.57</v>
      </c>
      <c r="K224" s="85">
        <v>1588.87</v>
      </c>
      <c r="N224" s="3" t="s">
        <v>75</v>
      </c>
      <c r="O224" s="82">
        <v>105</v>
      </c>
      <c r="P224" s="85">
        <v>1116.8399999999999</v>
      </c>
      <c r="Q224" s="83" t="s">
        <v>81</v>
      </c>
      <c r="R224" s="83" t="s">
        <v>10</v>
      </c>
      <c r="S224" s="83" t="s">
        <v>10</v>
      </c>
      <c r="T224" s="82" t="s">
        <v>91</v>
      </c>
      <c r="U224" s="82" t="s">
        <v>88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:55" ht="20.100000000000001" customHeight="1" thickBot="1">
      <c r="A225" s="3" t="s">
        <v>130</v>
      </c>
      <c r="B225" s="82">
        <v>2020</v>
      </c>
      <c r="C225" s="82">
        <v>7</v>
      </c>
      <c r="D225" s="82"/>
      <c r="E225" s="83" t="s">
        <v>11</v>
      </c>
      <c r="F225" s="83" t="s">
        <v>131</v>
      </c>
      <c r="G225" s="83" t="s">
        <v>10</v>
      </c>
      <c r="H225" s="84">
        <v>44053</v>
      </c>
      <c r="I225" s="85">
        <v>7003.57</v>
      </c>
      <c r="J225" s="86">
        <v>0</v>
      </c>
      <c r="K225" s="85">
        <v>7003.57</v>
      </c>
      <c r="N225" s="3" t="s">
        <v>75</v>
      </c>
      <c r="O225" s="82">
        <v>106</v>
      </c>
      <c r="P225" s="86">
        <v>156.47</v>
      </c>
      <c r="Q225" s="83" t="s">
        <v>83</v>
      </c>
      <c r="R225" s="83" t="s">
        <v>10</v>
      </c>
      <c r="S225" s="83" t="s">
        <v>82</v>
      </c>
      <c r="T225" s="82" t="s">
        <v>87</v>
      </c>
      <c r="U225" s="82" t="s">
        <v>88</v>
      </c>
      <c r="AC225" s="11" t="str">
        <f t="shared" si="95"/>
        <v>P542667</v>
      </c>
      <c r="AD225" s="11" t="str">
        <f t="shared" si="96"/>
        <v>Contribuciones Seg. Social</v>
      </c>
      <c r="AE225" s="11" t="str">
        <f t="shared" si="97"/>
        <v>Dj Seg. Soc. No Sipa Dto. 332</v>
      </c>
      <c r="AF225" s="11" t="str">
        <f t="shared" si="98"/>
        <v>Declaración Jurada</v>
      </c>
      <c r="AG225" s="11">
        <f t="shared" si="99"/>
        <v>7003.57</v>
      </c>
      <c r="AH225" s="11">
        <f t="shared" si="100"/>
        <v>0</v>
      </c>
      <c r="AI225" s="11">
        <f t="shared" si="101"/>
        <v>7003.57</v>
      </c>
      <c r="AJ225" s="11">
        <f t="shared" si="102"/>
        <v>2020</v>
      </c>
      <c r="AK225" s="11">
        <f t="shared" si="103"/>
        <v>7</v>
      </c>
      <c r="AN225" s="11" t="str">
        <f t="shared" si="104"/>
        <v xml:space="preserve">2020/7 </v>
      </c>
      <c r="AO225" s="11" t="str">
        <f t="shared" si="105"/>
        <v>2020/7 Contribuciones Seg. Social</v>
      </c>
      <c r="AP225" s="11">
        <f t="shared" si="106"/>
        <v>7003.57</v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:55" ht="20.100000000000001" customHeight="1" thickBot="1">
      <c r="A226" s="3" t="s">
        <v>130</v>
      </c>
      <c r="B226" s="82">
        <v>2020</v>
      </c>
      <c r="C226" s="82">
        <v>7</v>
      </c>
      <c r="D226" s="82"/>
      <c r="E226" s="83" t="s">
        <v>11</v>
      </c>
      <c r="F226" s="83" t="s">
        <v>131</v>
      </c>
      <c r="G226" s="83" t="s">
        <v>82</v>
      </c>
      <c r="H226" s="84">
        <v>44544</v>
      </c>
      <c r="I226" s="85">
        <v>3654.04</v>
      </c>
      <c r="J226" s="85">
        <v>2953.68</v>
      </c>
      <c r="K226" s="86">
        <v>700.36</v>
      </c>
      <c r="N226" s="3" t="s">
        <v>75</v>
      </c>
      <c r="O226" s="82">
        <v>106</v>
      </c>
      <c r="P226" s="85">
        <v>1116.8399999999999</v>
      </c>
      <c r="Q226" s="83" t="s">
        <v>81</v>
      </c>
      <c r="R226" s="83" t="s">
        <v>10</v>
      </c>
      <c r="S226" s="83" t="s">
        <v>10</v>
      </c>
      <c r="T226" s="82" t="s">
        <v>91</v>
      </c>
      <c r="U226" s="82" t="s">
        <v>88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:55" ht="20.100000000000001" customHeight="1" thickBot="1">
      <c r="A227" s="3" t="s">
        <v>130</v>
      </c>
      <c r="B227" s="82">
        <v>2020</v>
      </c>
      <c r="C227" s="82">
        <v>8</v>
      </c>
      <c r="D227" s="82"/>
      <c r="E227" s="83" t="s">
        <v>11</v>
      </c>
      <c r="F227" s="83" t="s">
        <v>106</v>
      </c>
      <c r="G227" s="83" t="s">
        <v>10</v>
      </c>
      <c r="H227" s="84">
        <v>44151</v>
      </c>
      <c r="I227" s="86">
        <v>110.91</v>
      </c>
      <c r="J227" s="86">
        <v>0</v>
      </c>
      <c r="K227" s="86">
        <v>110.91</v>
      </c>
      <c r="N227" s="3" t="s">
        <v>75</v>
      </c>
      <c r="O227" s="82">
        <v>107</v>
      </c>
      <c r="P227" s="86">
        <v>156.47</v>
      </c>
      <c r="Q227" s="83" t="s">
        <v>83</v>
      </c>
      <c r="R227" s="83" t="s">
        <v>10</v>
      </c>
      <c r="S227" s="83" t="s">
        <v>82</v>
      </c>
      <c r="T227" s="82" t="s">
        <v>87</v>
      </c>
      <c r="U227" s="82" t="s">
        <v>88</v>
      </c>
      <c r="AC227" s="11" t="str">
        <f t="shared" si="95"/>
        <v>P542667</v>
      </c>
      <c r="AD227" s="11" t="str">
        <f t="shared" si="96"/>
        <v>Contribuciones Seg. Social</v>
      </c>
      <c r="AE227" s="11" t="str">
        <f t="shared" si="97"/>
        <v>Dj Seg. Soc. Sipa Dto. 332</v>
      </c>
      <c r="AF227" s="11" t="str">
        <f t="shared" si="98"/>
        <v>Declaración Jurada</v>
      </c>
      <c r="AG227" s="11">
        <f t="shared" si="99"/>
        <v>110.91</v>
      </c>
      <c r="AH227" s="11">
        <f t="shared" si="100"/>
        <v>0</v>
      </c>
      <c r="AI227" s="11">
        <f t="shared" si="101"/>
        <v>110.91</v>
      </c>
      <c r="AJ227" s="11">
        <f t="shared" si="102"/>
        <v>2020</v>
      </c>
      <c r="AK227" s="11">
        <f t="shared" si="103"/>
        <v>8</v>
      </c>
      <c r="AN227" s="11" t="str">
        <f t="shared" si="104"/>
        <v xml:space="preserve">2020/8 </v>
      </c>
      <c r="AO227" s="11" t="str">
        <f t="shared" si="105"/>
        <v>2020/8 Contribuciones Seg. Social</v>
      </c>
      <c r="AP227" s="11">
        <f t="shared" si="106"/>
        <v>110.91</v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:55" ht="20.100000000000001" customHeight="1" thickBot="1">
      <c r="A228" s="3" t="s">
        <v>130</v>
      </c>
      <c r="B228" s="82">
        <v>2020</v>
      </c>
      <c r="C228" s="82">
        <v>8</v>
      </c>
      <c r="D228" s="82"/>
      <c r="E228" s="83" t="s">
        <v>11</v>
      </c>
      <c r="F228" s="83" t="s">
        <v>106</v>
      </c>
      <c r="G228" s="83" t="s">
        <v>82</v>
      </c>
      <c r="H228" s="84">
        <v>44544</v>
      </c>
      <c r="I228" s="86">
        <v>47.63</v>
      </c>
      <c r="J228" s="86">
        <v>36.54</v>
      </c>
      <c r="K228" s="86">
        <v>11.09</v>
      </c>
      <c r="N228" s="3" t="s">
        <v>75</v>
      </c>
      <c r="O228" s="82">
        <v>107</v>
      </c>
      <c r="P228" s="85">
        <v>1116.8399999999999</v>
      </c>
      <c r="Q228" s="83" t="s">
        <v>81</v>
      </c>
      <c r="R228" s="83" t="s">
        <v>10</v>
      </c>
      <c r="S228" s="83" t="s">
        <v>10</v>
      </c>
      <c r="T228" s="82" t="s">
        <v>91</v>
      </c>
      <c r="U228" s="82" t="s">
        <v>88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:55" ht="20.100000000000001" customHeight="1" thickBot="1">
      <c r="A229" s="3" t="s">
        <v>130</v>
      </c>
      <c r="B229" s="82">
        <v>2020</v>
      </c>
      <c r="C229" s="82">
        <v>8</v>
      </c>
      <c r="D229" s="82"/>
      <c r="E229" s="83" t="s">
        <v>11</v>
      </c>
      <c r="F229" s="83" t="s">
        <v>131</v>
      </c>
      <c r="G229" s="83" t="s">
        <v>10</v>
      </c>
      <c r="H229" s="84">
        <v>44088</v>
      </c>
      <c r="I229" s="85">
        <v>5500.99</v>
      </c>
      <c r="J229" s="86">
        <v>0</v>
      </c>
      <c r="K229" s="85">
        <v>5500.99</v>
      </c>
      <c r="N229" s="3" t="s">
        <v>75</v>
      </c>
      <c r="O229" s="82">
        <v>108</v>
      </c>
      <c r="P229" s="86">
        <v>156.47</v>
      </c>
      <c r="Q229" s="83" t="s">
        <v>83</v>
      </c>
      <c r="R229" s="83" t="s">
        <v>10</v>
      </c>
      <c r="S229" s="83" t="s">
        <v>82</v>
      </c>
      <c r="T229" s="82" t="s">
        <v>87</v>
      </c>
      <c r="U229" s="82" t="s">
        <v>88</v>
      </c>
      <c r="AC229" s="11" t="str">
        <f t="shared" si="95"/>
        <v>P542667</v>
      </c>
      <c r="AD229" s="11" t="str">
        <f t="shared" si="96"/>
        <v>Contribuciones Seg. Social</v>
      </c>
      <c r="AE229" s="11" t="str">
        <f t="shared" si="97"/>
        <v>Dj Seg. Soc. No Sipa Dto. 332</v>
      </c>
      <c r="AF229" s="11" t="str">
        <f t="shared" si="98"/>
        <v>Declaración Jurada</v>
      </c>
      <c r="AG229" s="11">
        <f t="shared" si="99"/>
        <v>5500.99</v>
      </c>
      <c r="AH229" s="11">
        <f t="shared" si="100"/>
        <v>0</v>
      </c>
      <c r="AI229" s="11">
        <f t="shared" si="101"/>
        <v>5500.99</v>
      </c>
      <c r="AJ229" s="11">
        <f t="shared" si="102"/>
        <v>2020</v>
      </c>
      <c r="AK229" s="11">
        <f t="shared" si="103"/>
        <v>8</v>
      </c>
      <c r="AN229" s="11" t="str">
        <f t="shared" si="104"/>
        <v xml:space="preserve">2020/8 </v>
      </c>
      <c r="AO229" s="11" t="str">
        <f t="shared" si="105"/>
        <v>2020/8 Contribuciones Seg. Social</v>
      </c>
      <c r="AP229" s="11">
        <f t="shared" si="106"/>
        <v>5500.99</v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:55" ht="20.100000000000001" customHeight="1" thickBot="1">
      <c r="A230" s="3" t="s">
        <v>130</v>
      </c>
      <c r="B230" s="82">
        <v>2020</v>
      </c>
      <c r="C230" s="82">
        <v>8</v>
      </c>
      <c r="D230" s="82"/>
      <c r="E230" s="83" t="s">
        <v>11</v>
      </c>
      <c r="F230" s="83" t="s">
        <v>131</v>
      </c>
      <c r="G230" s="83" t="s">
        <v>82</v>
      </c>
      <c r="H230" s="84">
        <v>44544</v>
      </c>
      <c r="I230" s="85">
        <v>2698.02</v>
      </c>
      <c r="J230" s="85">
        <v>2147.92</v>
      </c>
      <c r="K230" s="86">
        <v>550.1</v>
      </c>
      <c r="N230" s="3" t="s">
        <v>75</v>
      </c>
      <c r="O230" s="82">
        <v>108</v>
      </c>
      <c r="P230" s="85">
        <v>1116.8399999999999</v>
      </c>
      <c r="Q230" s="83" t="s">
        <v>81</v>
      </c>
      <c r="R230" s="83" t="s">
        <v>10</v>
      </c>
      <c r="S230" s="83" t="s">
        <v>10</v>
      </c>
      <c r="T230" s="82" t="s">
        <v>91</v>
      </c>
      <c r="U230" s="82" t="s">
        <v>88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:55" ht="20.100000000000001" customHeight="1" thickBot="1">
      <c r="A231" s="3" t="s">
        <v>130</v>
      </c>
      <c r="B231" s="82">
        <v>2020</v>
      </c>
      <c r="C231" s="82">
        <v>9</v>
      </c>
      <c r="D231" s="82"/>
      <c r="E231" s="83" t="s">
        <v>11</v>
      </c>
      <c r="F231" s="83" t="s">
        <v>106</v>
      </c>
      <c r="G231" s="83" t="s">
        <v>10</v>
      </c>
      <c r="H231" s="84">
        <v>44179</v>
      </c>
      <c r="I231" s="86">
        <v>633.88</v>
      </c>
      <c r="J231" s="86">
        <v>0</v>
      </c>
      <c r="K231" s="86">
        <v>633.88</v>
      </c>
      <c r="N231" s="3" t="s">
        <v>75</v>
      </c>
      <c r="O231" s="82">
        <v>109</v>
      </c>
      <c r="P231" s="86">
        <v>156.47</v>
      </c>
      <c r="Q231" s="83" t="s">
        <v>83</v>
      </c>
      <c r="R231" s="83" t="s">
        <v>10</v>
      </c>
      <c r="S231" s="83" t="s">
        <v>82</v>
      </c>
      <c r="T231" s="82" t="s">
        <v>87</v>
      </c>
      <c r="U231" s="82" t="s">
        <v>88</v>
      </c>
      <c r="AC231" s="11" t="str">
        <f t="shared" si="95"/>
        <v>P542667</v>
      </c>
      <c r="AD231" s="11" t="str">
        <f t="shared" si="96"/>
        <v>Contribuciones Seg. Social</v>
      </c>
      <c r="AE231" s="11" t="str">
        <f t="shared" si="97"/>
        <v>Dj Seg. Soc. Sipa Dto. 332</v>
      </c>
      <c r="AF231" s="11" t="str">
        <f t="shared" si="98"/>
        <v>Declaración Jurada</v>
      </c>
      <c r="AG231" s="11">
        <f t="shared" si="99"/>
        <v>633.88</v>
      </c>
      <c r="AH231" s="11">
        <f t="shared" si="100"/>
        <v>0</v>
      </c>
      <c r="AI231" s="11">
        <f t="shared" si="101"/>
        <v>633.88</v>
      </c>
      <c r="AJ231" s="11">
        <f t="shared" si="102"/>
        <v>2020</v>
      </c>
      <c r="AK231" s="11">
        <f t="shared" si="103"/>
        <v>9</v>
      </c>
      <c r="AN231" s="11" t="str">
        <f t="shared" si="104"/>
        <v xml:space="preserve">2020/9 </v>
      </c>
      <c r="AO231" s="11" t="str">
        <f t="shared" si="105"/>
        <v>2020/9 Contribuciones Seg. Social</v>
      </c>
      <c r="AP231" s="11">
        <f t="shared" si="106"/>
        <v>633.88</v>
      </c>
      <c r="AT231" s="11" t="str">
        <f t="shared" si="107"/>
        <v/>
      </c>
      <c r="AU231" s="11" t="str">
        <f t="shared" si="108"/>
        <v/>
      </c>
      <c r="AV231" s="11" t="str">
        <f t="shared" si="109"/>
        <v/>
      </c>
      <c r="AW231" s="11" t="str">
        <f t="shared" si="110"/>
        <v/>
      </c>
      <c r="AX231" s="11" t="str">
        <f t="shared" si="111"/>
        <v/>
      </c>
      <c r="AY231" s="11" t="str">
        <f t="shared" si="92"/>
        <v/>
      </c>
      <c r="AZ231" s="11" t="str">
        <f t="shared" si="112"/>
        <v/>
      </c>
      <c r="BA231" s="11" t="str">
        <f t="shared" si="94"/>
        <v xml:space="preserve"> </v>
      </c>
      <c r="BB231" s="11" t="str">
        <f>IFERROR(IF(AW231="","",VLOOKUP(AW231,SUSS!R:S,2,FALSE)),AY231*SUSS!$M$2)</f>
        <v/>
      </c>
      <c r="BC231" s="11" t="str">
        <f t="shared" si="93"/>
        <v/>
      </c>
    </row>
    <row r="232" spans="1:55" ht="20.100000000000001" customHeight="1" thickBot="1">
      <c r="A232" s="3" t="s">
        <v>130</v>
      </c>
      <c r="B232" s="82">
        <v>2020</v>
      </c>
      <c r="C232" s="82">
        <v>9</v>
      </c>
      <c r="D232" s="82"/>
      <c r="E232" s="83" t="s">
        <v>11</v>
      </c>
      <c r="F232" s="83" t="s">
        <v>106</v>
      </c>
      <c r="G232" s="83" t="s">
        <v>82</v>
      </c>
      <c r="H232" s="84">
        <v>44544</v>
      </c>
      <c r="I232" s="86">
        <v>254.34</v>
      </c>
      <c r="J232" s="86">
        <v>190.95</v>
      </c>
      <c r="K232" s="86">
        <v>63.39</v>
      </c>
      <c r="N232" s="3" t="s">
        <v>75</v>
      </c>
      <c r="O232" s="82">
        <v>109</v>
      </c>
      <c r="P232" s="86">
        <v>901.46</v>
      </c>
      <c r="Q232" s="83" t="s">
        <v>81</v>
      </c>
      <c r="R232" s="83" t="s">
        <v>10</v>
      </c>
      <c r="S232" s="83" t="s">
        <v>10</v>
      </c>
      <c r="T232" s="82" t="s">
        <v>91</v>
      </c>
      <c r="U232" s="82" t="s">
        <v>88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/>
      </c>
      <c r="AU232" s="11" t="str">
        <f t="shared" si="108"/>
        <v/>
      </c>
      <c r="AV232" s="11" t="str">
        <f t="shared" si="109"/>
        <v/>
      </c>
      <c r="AW232" s="11" t="str">
        <f t="shared" si="110"/>
        <v/>
      </c>
      <c r="AX232" s="11" t="str">
        <f t="shared" si="111"/>
        <v/>
      </c>
      <c r="AY232" s="11" t="str">
        <f t="shared" si="92"/>
        <v/>
      </c>
      <c r="AZ232" s="11" t="str">
        <f t="shared" si="112"/>
        <v/>
      </c>
      <c r="BA232" s="11" t="str">
        <f t="shared" si="94"/>
        <v xml:space="preserve"> </v>
      </c>
      <c r="BB232" s="11" t="str">
        <f>IFERROR(IF(AW232="","",VLOOKUP(AW232,SUSS!R:S,2,FALSE)),AY232*SUSS!$M$2)</f>
        <v/>
      </c>
      <c r="BC232" s="11" t="str">
        <f t="shared" si="93"/>
        <v/>
      </c>
    </row>
    <row r="233" spans="1:55" ht="20.100000000000001" customHeight="1" thickBot="1">
      <c r="A233" s="3" t="s">
        <v>130</v>
      </c>
      <c r="B233" s="82">
        <v>2020</v>
      </c>
      <c r="C233" s="82">
        <v>9</v>
      </c>
      <c r="D233" s="82"/>
      <c r="E233" s="83" t="s">
        <v>11</v>
      </c>
      <c r="F233" s="83" t="s">
        <v>131</v>
      </c>
      <c r="G233" s="83" t="s">
        <v>10</v>
      </c>
      <c r="H233" s="84">
        <v>44118</v>
      </c>
      <c r="I233" s="85">
        <v>3748.57</v>
      </c>
      <c r="J233" s="86">
        <v>0</v>
      </c>
      <c r="K233" s="85">
        <v>3748.57</v>
      </c>
      <c r="N233" s="3" t="s">
        <v>75</v>
      </c>
      <c r="O233" s="82">
        <v>109</v>
      </c>
      <c r="P233" s="86">
        <v>215.38</v>
      </c>
      <c r="Q233" s="83" t="s">
        <v>81</v>
      </c>
      <c r="R233" s="83" t="s">
        <v>10</v>
      </c>
      <c r="S233" s="83" t="s">
        <v>82</v>
      </c>
      <c r="T233" s="82" t="s">
        <v>91</v>
      </c>
      <c r="U233" s="82" t="s">
        <v>88</v>
      </c>
      <c r="AC233" s="11" t="str">
        <f t="shared" si="95"/>
        <v>P542667</v>
      </c>
      <c r="AD233" s="11" t="str">
        <f t="shared" si="96"/>
        <v>Contribuciones Seg. Social</v>
      </c>
      <c r="AE233" s="11" t="str">
        <f t="shared" si="97"/>
        <v>Dj Seg. Soc. No Sipa Dto. 332</v>
      </c>
      <c r="AF233" s="11" t="str">
        <f t="shared" si="98"/>
        <v>Declaración Jurada</v>
      </c>
      <c r="AG233" s="11">
        <f t="shared" si="99"/>
        <v>3748.57</v>
      </c>
      <c r="AH233" s="11">
        <f t="shared" si="100"/>
        <v>0</v>
      </c>
      <c r="AI233" s="11">
        <f t="shared" si="101"/>
        <v>3748.57</v>
      </c>
      <c r="AJ233" s="11">
        <f t="shared" si="102"/>
        <v>2020</v>
      </c>
      <c r="AK233" s="11">
        <f t="shared" si="103"/>
        <v>9</v>
      </c>
      <c r="AN233" s="11" t="str">
        <f t="shared" si="104"/>
        <v xml:space="preserve">2020/9 </v>
      </c>
      <c r="AO233" s="11" t="str">
        <f t="shared" si="105"/>
        <v>2020/9 Contribuciones Seg. Social</v>
      </c>
      <c r="AP233" s="11">
        <f t="shared" si="106"/>
        <v>3748.57</v>
      </c>
      <c r="AT233" s="11" t="str">
        <f t="shared" si="107"/>
        <v/>
      </c>
      <c r="AU233" s="11" t="str">
        <f t="shared" si="108"/>
        <v/>
      </c>
      <c r="AV233" s="11" t="str">
        <f t="shared" si="109"/>
        <v/>
      </c>
      <c r="AW233" s="11" t="str">
        <f t="shared" si="110"/>
        <v/>
      </c>
      <c r="AX233" s="11" t="str">
        <f t="shared" si="111"/>
        <v/>
      </c>
      <c r="AY233" s="11" t="str">
        <f t="shared" si="92"/>
        <v/>
      </c>
      <c r="AZ233" s="11" t="str">
        <f t="shared" si="112"/>
        <v/>
      </c>
      <c r="BA233" s="11" t="str">
        <f t="shared" si="94"/>
        <v xml:space="preserve"> </v>
      </c>
      <c r="BB233" s="11" t="str">
        <f>IFERROR(IF(AW233="","",VLOOKUP(AW233,SUSS!R:S,2,FALSE)),AY233*SUSS!$M$2)</f>
        <v/>
      </c>
      <c r="BC233" s="11" t="str">
        <f t="shared" si="93"/>
        <v/>
      </c>
    </row>
    <row r="234" spans="1:55" ht="20.100000000000001" customHeight="1" thickBot="1">
      <c r="A234" s="3" t="s">
        <v>130</v>
      </c>
      <c r="B234" s="82">
        <v>2020</v>
      </c>
      <c r="C234" s="82">
        <v>9</v>
      </c>
      <c r="D234" s="82"/>
      <c r="E234" s="83" t="s">
        <v>11</v>
      </c>
      <c r="F234" s="83" t="s">
        <v>131</v>
      </c>
      <c r="G234" s="83" t="s">
        <v>82</v>
      </c>
      <c r="H234" s="84">
        <v>44544</v>
      </c>
      <c r="I234" s="85">
        <v>1730.51</v>
      </c>
      <c r="J234" s="85">
        <v>1355.65</v>
      </c>
      <c r="K234" s="86">
        <v>374.86</v>
      </c>
      <c r="N234" s="3" t="s">
        <v>75</v>
      </c>
      <c r="O234" s="82">
        <v>110</v>
      </c>
      <c r="P234" s="86">
        <v>156.47</v>
      </c>
      <c r="Q234" s="83" t="s">
        <v>83</v>
      </c>
      <c r="R234" s="83" t="s">
        <v>10</v>
      </c>
      <c r="S234" s="83" t="s">
        <v>82</v>
      </c>
      <c r="T234" s="82" t="s">
        <v>87</v>
      </c>
      <c r="U234" s="82" t="s">
        <v>88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/>
      </c>
      <c r="AU234" s="11" t="str">
        <f t="shared" si="108"/>
        <v/>
      </c>
      <c r="AV234" s="11" t="str">
        <f t="shared" si="109"/>
        <v/>
      </c>
      <c r="AW234" s="11" t="str">
        <f t="shared" si="110"/>
        <v/>
      </c>
      <c r="AX234" s="11" t="str">
        <f t="shared" si="111"/>
        <v/>
      </c>
      <c r="AY234" s="11" t="str">
        <f t="shared" si="92"/>
        <v/>
      </c>
      <c r="AZ234" s="11" t="str">
        <f t="shared" si="112"/>
        <v/>
      </c>
      <c r="BA234" s="11" t="str">
        <f t="shared" si="94"/>
        <v xml:space="preserve"> </v>
      </c>
      <c r="BB234" s="11" t="str">
        <f>IFERROR(IF(AW234="","",VLOOKUP(AW234,SUSS!R:S,2,FALSE)),AY234*SUSS!$M$2)</f>
        <v/>
      </c>
      <c r="BC234" s="11" t="str">
        <f t="shared" si="93"/>
        <v/>
      </c>
    </row>
    <row r="235" spans="1:55" ht="20.100000000000001" customHeight="1" thickBot="1">
      <c r="A235" s="3" t="s">
        <v>130</v>
      </c>
      <c r="B235" s="82">
        <v>2020</v>
      </c>
      <c r="C235" s="82">
        <v>10</v>
      </c>
      <c r="D235" s="82"/>
      <c r="E235" s="83" t="s">
        <v>11</v>
      </c>
      <c r="F235" s="83" t="s">
        <v>131</v>
      </c>
      <c r="G235" s="83" t="s">
        <v>10</v>
      </c>
      <c r="H235" s="84">
        <v>44147</v>
      </c>
      <c r="I235" s="85">
        <v>2271.65</v>
      </c>
      <c r="J235" s="86">
        <v>0</v>
      </c>
      <c r="K235" s="85">
        <v>2271.65</v>
      </c>
      <c r="N235" s="3" t="s">
        <v>75</v>
      </c>
      <c r="O235" s="82">
        <v>110</v>
      </c>
      <c r="P235" s="85">
        <v>1116.8399999999999</v>
      </c>
      <c r="Q235" s="83" t="s">
        <v>81</v>
      </c>
      <c r="R235" s="83" t="s">
        <v>10</v>
      </c>
      <c r="S235" s="83" t="s">
        <v>82</v>
      </c>
      <c r="T235" s="82" t="s">
        <v>91</v>
      </c>
      <c r="U235" s="82" t="s">
        <v>88</v>
      </c>
      <c r="AC235" s="11" t="str">
        <f t="shared" si="95"/>
        <v>P542667</v>
      </c>
      <c r="AD235" s="11" t="str">
        <f t="shared" si="96"/>
        <v>Contribuciones Seg. Social</v>
      </c>
      <c r="AE235" s="11" t="str">
        <f t="shared" si="97"/>
        <v>Dj Seg. Soc. No Sipa Dto. 332</v>
      </c>
      <c r="AF235" s="11" t="str">
        <f t="shared" si="98"/>
        <v>Declaración Jurada</v>
      </c>
      <c r="AG235" s="11">
        <f t="shared" si="99"/>
        <v>2271.65</v>
      </c>
      <c r="AH235" s="11">
        <f t="shared" si="100"/>
        <v>0</v>
      </c>
      <c r="AI235" s="11">
        <f t="shared" si="101"/>
        <v>2271.65</v>
      </c>
      <c r="AJ235" s="11">
        <f t="shared" si="102"/>
        <v>2020</v>
      </c>
      <c r="AK235" s="11">
        <f t="shared" si="103"/>
        <v>10</v>
      </c>
      <c r="AN235" s="11" t="str">
        <f t="shared" si="104"/>
        <v>2020/10</v>
      </c>
      <c r="AO235" s="11" t="str">
        <f t="shared" si="105"/>
        <v>2020/10 Contribuciones Seg. Social</v>
      </c>
      <c r="AP235" s="11">
        <f t="shared" si="106"/>
        <v>2271.65</v>
      </c>
      <c r="AT235" s="11" t="str">
        <f t="shared" si="107"/>
        <v/>
      </c>
      <c r="AU235" s="11" t="str">
        <f t="shared" si="108"/>
        <v/>
      </c>
      <c r="AV235" s="11" t="str">
        <f t="shared" si="109"/>
        <v/>
      </c>
      <c r="AW235" s="11" t="str">
        <f t="shared" si="110"/>
        <v/>
      </c>
      <c r="AX235" s="11" t="str">
        <f t="shared" si="111"/>
        <v/>
      </c>
      <c r="AY235" s="11" t="str">
        <f t="shared" si="92"/>
        <v/>
      </c>
      <c r="AZ235" s="11" t="str">
        <f t="shared" si="112"/>
        <v/>
      </c>
      <c r="BA235" s="11" t="str">
        <f t="shared" si="94"/>
        <v xml:space="preserve"> </v>
      </c>
      <c r="BB235" s="11" t="str">
        <f>IFERROR(IF(AW235="","",VLOOKUP(AW235,SUSS!R:S,2,FALSE)),AY235*SUSS!$M$2)</f>
        <v/>
      </c>
      <c r="BC235" s="11" t="str">
        <f t="shared" si="93"/>
        <v/>
      </c>
    </row>
    <row r="236" spans="1:55" ht="20.100000000000001" customHeight="1" thickBot="1">
      <c r="A236" s="3" t="s">
        <v>130</v>
      </c>
      <c r="B236" s="82">
        <v>2020</v>
      </c>
      <c r="C236" s="82">
        <v>10</v>
      </c>
      <c r="D236" s="82"/>
      <c r="E236" s="83" t="s">
        <v>11</v>
      </c>
      <c r="F236" s="83" t="s">
        <v>131</v>
      </c>
      <c r="G236" s="83" t="s">
        <v>82</v>
      </c>
      <c r="H236" s="84">
        <v>44544</v>
      </c>
      <c r="I236" s="86">
        <v>984.67</v>
      </c>
      <c r="J236" s="86">
        <v>757.5</v>
      </c>
      <c r="K236" s="86">
        <v>227.17</v>
      </c>
      <c r="N236" s="3" t="s">
        <v>75</v>
      </c>
      <c r="O236" s="82">
        <v>111</v>
      </c>
      <c r="P236" s="86">
        <v>156.47</v>
      </c>
      <c r="Q236" s="83" t="s">
        <v>83</v>
      </c>
      <c r="R236" s="83" t="s">
        <v>10</v>
      </c>
      <c r="S236" s="83" t="s">
        <v>82</v>
      </c>
      <c r="T236" s="82" t="s">
        <v>87</v>
      </c>
      <c r="U236" s="82" t="s">
        <v>88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/>
      </c>
      <c r="AU236" s="11" t="str">
        <f t="shared" si="108"/>
        <v/>
      </c>
      <c r="AV236" s="11" t="str">
        <f t="shared" si="109"/>
        <v/>
      </c>
      <c r="AW236" s="11" t="str">
        <f t="shared" si="110"/>
        <v/>
      </c>
      <c r="AX236" s="11" t="str">
        <f t="shared" si="111"/>
        <v/>
      </c>
      <c r="AY236" s="11" t="str">
        <f t="shared" si="92"/>
        <v/>
      </c>
      <c r="AZ236" s="11" t="str">
        <f t="shared" si="112"/>
        <v/>
      </c>
      <c r="BA236" s="11" t="str">
        <f t="shared" si="94"/>
        <v xml:space="preserve"> </v>
      </c>
      <c r="BB236" s="11" t="str">
        <f>IFERROR(IF(AW236="","",VLOOKUP(AW236,SUSS!R:S,2,FALSE)),AY236*SUSS!$M$2)</f>
        <v/>
      </c>
      <c r="BC236" s="11" t="str">
        <f t="shared" si="93"/>
        <v/>
      </c>
    </row>
    <row r="237" spans="1:55" ht="20.100000000000001" customHeight="1" thickBot="1">
      <c r="A237" s="3" t="s">
        <v>130</v>
      </c>
      <c r="B237" s="82">
        <v>2020</v>
      </c>
      <c r="C237" s="82">
        <v>11</v>
      </c>
      <c r="D237" s="82"/>
      <c r="E237" s="83" t="s">
        <v>11</v>
      </c>
      <c r="F237" s="83" t="s">
        <v>131</v>
      </c>
      <c r="G237" s="83" t="s">
        <v>10</v>
      </c>
      <c r="H237" s="84">
        <v>44174</v>
      </c>
      <c r="I237" s="85">
        <v>3091.6</v>
      </c>
      <c r="J237" s="86">
        <v>0</v>
      </c>
      <c r="K237" s="85">
        <v>3091.6</v>
      </c>
      <c r="N237" s="3" t="s">
        <v>75</v>
      </c>
      <c r="O237" s="82">
        <v>111</v>
      </c>
      <c r="P237" s="85">
        <v>1116.8399999999999</v>
      </c>
      <c r="Q237" s="83" t="s">
        <v>81</v>
      </c>
      <c r="R237" s="83" t="s">
        <v>10</v>
      </c>
      <c r="S237" s="83" t="s">
        <v>82</v>
      </c>
      <c r="T237" s="82" t="s">
        <v>91</v>
      </c>
      <c r="U237" s="82" t="s">
        <v>88</v>
      </c>
      <c r="AC237" s="11" t="str">
        <f t="shared" si="95"/>
        <v>P542667</v>
      </c>
      <c r="AD237" s="11" t="str">
        <f t="shared" si="96"/>
        <v>Contribuciones Seg. Social</v>
      </c>
      <c r="AE237" s="11" t="str">
        <f t="shared" si="97"/>
        <v>Dj Seg. Soc. No Sipa Dto. 332</v>
      </c>
      <c r="AF237" s="11" t="str">
        <f t="shared" si="98"/>
        <v>Declaración Jurada</v>
      </c>
      <c r="AG237" s="11">
        <f t="shared" si="99"/>
        <v>3091.6</v>
      </c>
      <c r="AH237" s="11">
        <f t="shared" si="100"/>
        <v>0</v>
      </c>
      <c r="AI237" s="11">
        <f t="shared" si="101"/>
        <v>3091.6</v>
      </c>
      <c r="AJ237" s="11">
        <f t="shared" si="102"/>
        <v>2020</v>
      </c>
      <c r="AK237" s="11">
        <f t="shared" si="103"/>
        <v>11</v>
      </c>
      <c r="AN237" s="11" t="str">
        <f t="shared" si="104"/>
        <v>2020/11</v>
      </c>
      <c r="AO237" s="11" t="str">
        <f t="shared" si="105"/>
        <v>2020/11 Contribuciones Seg. Social</v>
      </c>
      <c r="AP237" s="11">
        <f t="shared" si="106"/>
        <v>3091.6</v>
      </c>
      <c r="AT237" s="11" t="str">
        <f t="shared" si="107"/>
        <v/>
      </c>
      <c r="AU237" s="11" t="str">
        <f t="shared" si="108"/>
        <v/>
      </c>
      <c r="AV237" s="11" t="str">
        <f t="shared" si="109"/>
        <v/>
      </c>
      <c r="AW237" s="11" t="str">
        <f t="shared" si="110"/>
        <v/>
      </c>
      <c r="AX237" s="11" t="str">
        <f t="shared" si="111"/>
        <v/>
      </c>
      <c r="AY237" s="11" t="str">
        <f t="shared" si="92"/>
        <v/>
      </c>
      <c r="AZ237" s="11" t="str">
        <f t="shared" si="112"/>
        <v/>
      </c>
      <c r="BA237" s="11" t="str">
        <f t="shared" si="94"/>
        <v xml:space="preserve"> </v>
      </c>
      <c r="BB237" s="11" t="str">
        <f>IFERROR(IF(AW237="","",VLOOKUP(AW237,SUSS!R:S,2,FALSE)),AY237*SUSS!$M$2)</f>
        <v/>
      </c>
      <c r="BC237" s="11" t="str">
        <f t="shared" si="93"/>
        <v/>
      </c>
    </row>
    <row r="238" spans="1:55" ht="20.100000000000001" customHeight="1" thickBot="1">
      <c r="A238" s="3" t="s">
        <v>130</v>
      </c>
      <c r="B238" s="82">
        <v>2020</v>
      </c>
      <c r="C238" s="82">
        <v>11</v>
      </c>
      <c r="D238" s="82"/>
      <c r="E238" s="83" t="s">
        <v>11</v>
      </c>
      <c r="F238" s="83" t="s">
        <v>131</v>
      </c>
      <c r="G238" s="83" t="s">
        <v>82</v>
      </c>
      <c r="H238" s="84">
        <v>44544</v>
      </c>
      <c r="I238" s="85">
        <v>1256.06</v>
      </c>
      <c r="J238" s="86">
        <v>946.9</v>
      </c>
      <c r="K238" s="86">
        <v>309.16000000000003</v>
      </c>
      <c r="N238" s="3" t="s">
        <v>75</v>
      </c>
      <c r="O238" s="82">
        <v>112</v>
      </c>
      <c r="P238" s="86">
        <v>156.47</v>
      </c>
      <c r="Q238" s="83" t="s">
        <v>83</v>
      </c>
      <c r="R238" s="83" t="s">
        <v>10</v>
      </c>
      <c r="S238" s="83" t="s">
        <v>82</v>
      </c>
      <c r="T238" s="82" t="s">
        <v>87</v>
      </c>
      <c r="U238" s="82" t="s">
        <v>88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/>
      </c>
      <c r="AU238" s="11" t="str">
        <f t="shared" si="108"/>
        <v/>
      </c>
      <c r="AV238" s="11" t="str">
        <f t="shared" si="109"/>
        <v/>
      </c>
      <c r="AW238" s="11" t="str">
        <f t="shared" si="110"/>
        <v/>
      </c>
      <c r="AX238" s="11" t="str">
        <f t="shared" si="111"/>
        <v/>
      </c>
      <c r="AY238" s="11" t="str">
        <f t="shared" si="92"/>
        <v/>
      </c>
      <c r="AZ238" s="11" t="str">
        <f t="shared" si="112"/>
        <v/>
      </c>
      <c r="BA238" s="11" t="str">
        <f t="shared" si="94"/>
        <v xml:space="preserve"> </v>
      </c>
      <c r="BB238" s="11" t="str">
        <f>IFERROR(IF(AW238="","",VLOOKUP(AW238,SUSS!R:S,2,FALSE)),AY238*SUSS!$M$2)</f>
        <v/>
      </c>
      <c r="BC238" s="11" t="str">
        <f t="shared" si="93"/>
        <v/>
      </c>
    </row>
    <row r="239" spans="1:55" ht="20.100000000000001" customHeight="1" thickBot="1">
      <c r="A239" s="3" t="s">
        <v>130</v>
      </c>
      <c r="B239" s="82">
        <v>2020</v>
      </c>
      <c r="C239" s="82">
        <v>12</v>
      </c>
      <c r="D239" s="82"/>
      <c r="E239" s="83" t="s">
        <v>11</v>
      </c>
      <c r="F239" s="83" t="s">
        <v>106</v>
      </c>
      <c r="G239" s="83" t="s">
        <v>10</v>
      </c>
      <c r="H239" s="84">
        <v>44266</v>
      </c>
      <c r="I239" s="85">
        <v>4280.09</v>
      </c>
      <c r="J239" s="86">
        <v>0</v>
      </c>
      <c r="K239" s="85">
        <v>4280.09</v>
      </c>
      <c r="N239" s="3" t="s">
        <v>75</v>
      </c>
      <c r="O239" s="82">
        <v>112</v>
      </c>
      <c r="P239" s="85">
        <v>1116.8399999999999</v>
      </c>
      <c r="Q239" s="83" t="s">
        <v>81</v>
      </c>
      <c r="R239" s="83" t="s">
        <v>10</v>
      </c>
      <c r="S239" s="83" t="s">
        <v>82</v>
      </c>
      <c r="T239" s="82" t="s">
        <v>91</v>
      </c>
      <c r="U239" s="82" t="s">
        <v>88</v>
      </c>
      <c r="AC239" s="11" t="str">
        <f t="shared" si="95"/>
        <v>P542667</v>
      </c>
      <c r="AD239" s="11" t="str">
        <f t="shared" si="96"/>
        <v>Contribuciones Seg. Social</v>
      </c>
      <c r="AE239" s="11" t="str">
        <f t="shared" si="97"/>
        <v>Dj Seg. Soc. Sipa Dto. 332</v>
      </c>
      <c r="AF239" s="11" t="str">
        <f t="shared" si="98"/>
        <v>Declaración Jurada</v>
      </c>
      <c r="AG239" s="11">
        <f t="shared" si="99"/>
        <v>4280.09</v>
      </c>
      <c r="AH239" s="11">
        <f t="shared" si="100"/>
        <v>0</v>
      </c>
      <c r="AI239" s="11">
        <f t="shared" si="101"/>
        <v>4280.09</v>
      </c>
      <c r="AJ239" s="11">
        <f t="shared" si="102"/>
        <v>2020</v>
      </c>
      <c r="AK239" s="11">
        <f t="shared" si="103"/>
        <v>12</v>
      </c>
      <c r="AN239" s="11" t="str">
        <f t="shared" si="104"/>
        <v>2020/12</v>
      </c>
      <c r="AO239" s="11" t="str">
        <f t="shared" si="105"/>
        <v>2020/12 Contribuciones Seg. Social</v>
      </c>
      <c r="AP239" s="11">
        <f t="shared" si="106"/>
        <v>4280.09</v>
      </c>
      <c r="AT239" s="11" t="str">
        <f t="shared" si="107"/>
        <v/>
      </c>
      <c r="AU239" s="11" t="str">
        <f t="shared" si="108"/>
        <v/>
      </c>
      <c r="AV239" s="11" t="str">
        <f t="shared" si="109"/>
        <v/>
      </c>
      <c r="AW239" s="11" t="str">
        <f t="shared" si="110"/>
        <v/>
      </c>
      <c r="AX239" s="11" t="str">
        <f t="shared" si="111"/>
        <v/>
      </c>
      <c r="AY239" s="11" t="str">
        <f t="shared" si="92"/>
        <v/>
      </c>
      <c r="AZ239" s="11" t="str">
        <f t="shared" si="112"/>
        <v/>
      </c>
      <c r="BA239" s="11" t="str">
        <f t="shared" si="94"/>
        <v xml:space="preserve"> </v>
      </c>
      <c r="BB239" s="11" t="str">
        <f>IFERROR(IF(AW239="","",VLOOKUP(AW239,SUSS!R:S,2,FALSE)),AY239*SUSS!$M$2)</f>
        <v/>
      </c>
      <c r="BC239" s="11" t="str">
        <f t="shared" si="93"/>
        <v/>
      </c>
    </row>
    <row r="240" spans="1:55" ht="20.100000000000001" customHeight="1" thickBot="1">
      <c r="A240" s="3" t="s">
        <v>130</v>
      </c>
      <c r="B240" s="82">
        <v>2020</v>
      </c>
      <c r="C240" s="82">
        <v>12</v>
      </c>
      <c r="D240" s="82"/>
      <c r="E240" s="83" t="s">
        <v>11</v>
      </c>
      <c r="F240" s="83" t="s">
        <v>106</v>
      </c>
      <c r="G240" s="83" t="s">
        <v>82</v>
      </c>
      <c r="H240" s="84">
        <v>44544</v>
      </c>
      <c r="I240" s="85">
        <v>1304.79</v>
      </c>
      <c r="J240" s="86">
        <v>876.78</v>
      </c>
      <c r="K240" s="86">
        <v>428.01</v>
      </c>
      <c r="N240" s="3" t="s">
        <v>75</v>
      </c>
      <c r="O240" s="82">
        <v>113</v>
      </c>
      <c r="P240" s="86">
        <v>156.47</v>
      </c>
      <c r="Q240" s="83" t="s">
        <v>83</v>
      </c>
      <c r="R240" s="83" t="s">
        <v>10</v>
      </c>
      <c r="S240" s="83" t="s">
        <v>82</v>
      </c>
      <c r="T240" s="82" t="s">
        <v>87</v>
      </c>
      <c r="U240" s="82" t="s">
        <v>88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/>
      </c>
      <c r="AU240" s="11" t="str">
        <f t="shared" si="108"/>
        <v/>
      </c>
      <c r="AV240" s="11" t="str">
        <f t="shared" si="109"/>
        <v/>
      </c>
      <c r="AW240" s="11" t="str">
        <f t="shared" si="110"/>
        <v/>
      </c>
      <c r="AX240" s="11" t="str">
        <f t="shared" si="111"/>
        <v/>
      </c>
      <c r="AY240" s="11" t="str">
        <f t="shared" si="92"/>
        <v/>
      </c>
      <c r="AZ240" s="11" t="str">
        <f t="shared" si="112"/>
        <v/>
      </c>
      <c r="BA240" s="11" t="str">
        <f t="shared" si="94"/>
        <v xml:space="preserve"> </v>
      </c>
      <c r="BB240" s="11" t="str">
        <f>IFERROR(IF(AW240="","",VLOOKUP(AW240,SUSS!R:S,2,FALSE)),AY240*SUSS!$M$2)</f>
        <v/>
      </c>
      <c r="BC240" s="11" t="str">
        <f t="shared" si="93"/>
        <v/>
      </c>
    </row>
    <row r="241" spans="1:55" ht="20.100000000000001" customHeight="1" thickBot="1">
      <c r="A241" s="3" t="s">
        <v>130</v>
      </c>
      <c r="B241" s="82">
        <v>2021</v>
      </c>
      <c r="C241" s="82">
        <v>1</v>
      </c>
      <c r="D241" s="82"/>
      <c r="E241" s="83" t="s">
        <v>11</v>
      </c>
      <c r="F241" s="83" t="s">
        <v>10</v>
      </c>
      <c r="G241" s="83" t="s">
        <v>10</v>
      </c>
      <c r="H241" s="84">
        <v>44236</v>
      </c>
      <c r="I241" s="85">
        <v>2798.6</v>
      </c>
      <c r="J241" s="86">
        <v>0</v>
      </c>
      <c r="K241" s="85">
        <v>2798.6</v>
      </c>
      <c r="N241" s="3" t="s">
        <v>75</v>
      </c>
      <c r="O241" s="82">
        <v>113</v>
      </c>
      <c r="P241" s="85">
        <v>1116.8399999999999</v>
      </c>
      <c r="Q241" s="83" t="s">
        <v>81</v>
      </c>
      <c r="R241" s="83" t="s">
        <v>10</v>
      </c>
      <c r="S241" s="83" t="s">
        <v>82</v>
      </c>
      <c r="T241" s="82" t="s">
        <v>91</v>
      </c>
      <c r="U241" s="82" t="s">
        <v>88</v>
      </c>
      <c r="AC241" s="11" t="str">
        <f t="shared" si="95"/>
        <v>P542667</v>
      </c>
      <c r="AD241" s="11" t="str">
        <f t="shared" si="96"/>
        <v>Contribuciones Seg. Social</v>
      </c>
      <c r="AE241" s="11" t="str">
        <f t="shared" si="97"/>
        <v>Declaración Jurada</v>
      </c>
      <c r="AF241" s="11" t="str">
        <f t="shared" si="98"/>
        <v>Declaración Jurada</v>
      </c>
      <c r="AG241" s="11">
        <f t="shared" si="99"/>
        <v>2798.6</v>
      </c>
      <c r="AH241" s="11">
        <f t="shared" si="100"/>
        <v>0</v>
      </c>
      <c r="AI241" s="11">
        <f t="shared" si="101"/>
        <v>2798.6</v>
      </c>
      <c r="AJ241" s="11">
        <f t="shared" si="102"/>
        <v>2021</v>
      </c>
      <c r="AK241" s="11">
        <f t="shared" si="103"/>
        <v>1</v>
      </c>
      <c r="AN241" s="11" t="str">
        <f t="shared" si="104"/>
        <v xml:space="preserve">2021/1 </v>
      </c>
      <c r="AO241" s="11" t="str">
        <f t="shared" si="105"/>
        <v>2021/1 Contribuciones Seg. Social</v>
      </c>
      <c r="AP241" s="11">
        <f t="shared" si="106"/>
        <v>2798.6</v>
      </c>
      <c r="AT241" s="11" t="str">
        <f t="shared" si="107"/>
        <v/>
      </c>
      <c r="AU241" s="11" t="str">
        <f t="shared" si="108"/>
        <v/>
      </c>
      <c r="AV241" s="11" t="str">
        <f t="shared" si="109"/>
        <v/>
      </c>
      <c r="AW241" s="11" t="str">
        <f t="shared" si="110"/>
        <v/>
      </c>
      <c r="AX241" s="11" t="str">
        <f t="shared" si="111"/>
        <v/>
      </c>
      <c r="AY241" s="11" t="str">
        <f t="shared" si="92"/>
        <v/>
      </c>
      <c r="AZ241" s="11" t="str">
        <f t="shared" si="112"/>
        <v/>
      </c>
      <c r="BA241" s="11" t="str">
        <f t="shared" si="94"/>
        <v xml:space="preserve"> </v>
      </c>
      <c r="BB241" s="11" t="str">
        <f>IFERROR(IF(AW241="","",VLOOKUP(AW241,SUSS!R:S,2,FALSE)),AY241*SUSS!$M$2)</f>
        <v/>
      </c>
      <c r="BC241" s="11" t="str">
        <f t="shared" si="93"/>
        <v/>
      </c>
    </row>
    <row r="242" spans="1:55" ht="20.100000000000001" customHeight="1" thickBot="1">
      <c r="A242" s="3" t="s">
        <v>130</v>
      </c>
      <c r="B242" s="82">
        <v>2021</v>
      </c>
      <c r="C242" s="82">
        <v>1</v>
      </c>
      <c r="D242" s="82"/>
      <c r="E242" s="83" t="s">
        <v>11</v>
      </c>
      <c r="F242" s="83" t="s">
        <v>10</v>
      </c>
      <c r="G242" s="83" t="s">
        <v>82</v>
      </c>
      <c r="H242" s="84">
        <v>44544</v>
      </c>
      <c r="I242" s="86">
        <v>953.16</v>
      </c>
      <c r="J242" s="86">
        <v>673.3</v>
      </c>
      <c r="K242" s="86">
        <v>279.86</v>
      </c>
      <c r="N242" s="3" t="s">
        <v>75</v>
      </c>
      <c r="O242" s="82">
        <v>114</v>
      </c>
      <c r="P242" s="86">
        <v>156.47</v>
      </c>
      <c r="Q242" s="83" t="s">
        <v>83</v>
      </c>
      <c r="R242" s="83" t="s">
        <v>10</v>
      </c>
      <c r="S242" s="83" t="s">
        <v>82</v>
      </c>
      <c r="T242" s="82" t="s">
        <v>87</v>
      </c>
      <c r="U242" s="82" t="s">
        <v>88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/>
      </c>
      <c r="AU242" s="11" t="str">
        <f t="shared" si="108"/>
        <v/>
      </c>
      <c r="AV242" s="11" t="str">
        <f t="shared" si="109"/>
        <v/>
      </c>
      <c r="AW242" s="11" t="str">
        <f t="shared" si="110"/>
        <v/>
      </c>
      <c r="AX242" s="11" t="str">
        <f t="shared" si="111"/>
        <v/>
      </c>
      <c r="AY242" s="11" t="str">
        <f t="shared" si="92"/>
        <v/>
      </c>
      <c r="AZ242" s="11" t="str">
        <f t="shared" si="112"/>
        <v/>
      </c>
      <c r="BA242" s="11" t="str">
        <f t="shared" si="94"/>
        <v xml:space="preserve"> </v>
      </c>
      <c r="BB242" s="11" t="str">
        <f>IFERROR(IF(AW242="","",VLOOKUP(AW242,SUSS!R:S,2,FALSE)),AY242*SUSS!$M$2)</f>
        <v/>
      </c>
      <c r="BC242" s="11" t="str">
        <f t="shared" si="93"/>
        <v/>
      </c>
    </row>
    <row r="243" spans="1:55" ht="20.100000000000001" customHeight="1" thickBot="1">
      <c r="A243" s="3" t="s">
        <v>130</v>
      </c>
      <c r="B243" s="82">
        <v>2021</v>
      </c>
      <c r="C243" s="82">
        <v>2</v>
      </c>
      <c r="D243" s="82"/>
      <c r="E243" s="83" t="s">
        <v>11</v>
      </c>
      <c r="F243" s="83" t="s">
        <v>10</v>
      </c>
      <c r="G243" s="83" t="s">
        <v>10</v>
      </c>
      <c r="H243" s="84">
        <v>44264</v>
      </c>
      <c r="I243" s="85">
        <v>1606.46</v>
      </c>
      <c r="J243" s="86">
        <v>0</v>
      </c>
      <c r="K243" s="85">
        <v>1606.46</v>
      </c>
      <c r="N243" s="3" t="s">
        <v>75</v>
      </c>
      <c r="O243" s="82">
        <v>114</v>
      </c>
      <c r="P243" s="85">
        <v>1116.8399999999999</v>
      </c>
      <c r="Q243" s="83" t="s">
        <v>81</v>
      </c>
      <c r="R243" s="83" t="s">
        <v>10</v>
      </c>
      <c r="S243" s="83" t="s">
        <v>82</v>
      </c>
      <c r="T243" s="82" t="s">
        <v>91</v>
      </c>
      <c r="U243" s="82" t="s">
        <v>88</v>
      </c>
      <c r="AC243" s="11" t="str">
        <f t="shared" si="95"/>
        <v>P542667</v>
      </c>
      <c r="AD243" s="11" t="str">
        <f t="shared" si="96"/>
        <v>Contribuciones Seg. Social</v>
      </c>
      <c r="AE243" s="11" t="str">
        <f t="shared" si="97"/>
        <v>Declaración Jurada</v>
      </c>
      <c r="AF243" s="11" t="str">
        <f t="shared" si="98"/>
        <v>Declaración Jurada</v>
      </c>
      <c r="AG243" s="11">
        <f t="shared" si="99"/>
        <v>1606.46</v>
      </c>
      <c r="AH243" s="11">
        <f t="shared" si="100"/>
        <v>0</v>
      </c>
      <c r="AI243" s="11">
        <f t="shared" si="101"/>
        <v>1606.46</v>
      </c>
      <c r="AJ243" s="11">
        <f t="shared" si="102"/>
        <v>2021</v>
      </c>
      <c r="AK243" s="11">
        <f t="shared" si="103"/>
        <v>2</v>
      </c>
      <c r="AN243" s="11" t="str">
        <f t="shared" si="104"/>
        <v xml:space="preserve">2021/2 </v>
      </c>
      <c r="AO243" s="11" t="str">
        <f t="shared" si="105"/>
        <v>2021/2 Contribuciones Seg. Social</v>
      </c>
      <c r="AP243" s="11">
        <f t="shared" si="106"/>
        <v>1606.46</v>
      </c>
      <c r="AT243" s="11" t="str">
        <f t="shared" si="107"/>
        <v/>
      </c>
      <c r="AU243" s="11" t="str">
        <f t="shared" si="108"/>
        <v/>
      </c>
      <c r="AV243" s="11" t="str">
        <f t="shared" si="109"/>
        <v/>
      </c>
      <c r="AW243" s="11" t="str">
        <f t="shared" si="110"/>
        <v/>
      </c>
      <c r="AX243" s="11" t="str">
        <f t="shared" si="111"/>
        <v/>
      </c>
      <c r="AY243" s="11" t="str">
        <f t="shared" si="92"/>
        <v/>
      </c>
      <c r="AZ243" s="11" t="str">
        <f t="shared" si="112"/>
        <v/>
      </c>
      <c r="BA243" s="11" t="str">
        <f t="shared" si="94"/>
        <v xml:space="preserve"> </v>
      </c>
      <c r="BB243" s="11" t="str">
        <f>IFERROR(IF(AW243="","",VLOOKUP(AW243,SUSS!R:S,2,FALSE)),AY243*SUSS!$M$2)</f>
        <v/>
      </c>
      <c r="BC243" s="11" t="str">
        <f t="shared" si="93"/>
        <v/>
      </c>
    </row>
    <row r="244" spans="1:55" ht="20.100000000000001" customHeight="1" thickBot="1">
      <c r="A244" s="3" t="s">
        <v>130</v>
      </c>
      <c r="B244" s="82">
        <v>2021</v>
      </c>
      <c r="C244" s="82">
        <v>2</v>
      </c>
      <c r="D244" s="82"/>
      <c r="E244" s="83" t="s">
        <v>11</v>
      </c>
      <c r="F244" s="83" t="s">
        <v>10</v>
      </c>
      <c r="G244" s="83" t="s">
        <v>82</v>
      </c>
      <c r="H244" s="84">
        <v>44544</v>
      </c>
      <c r="I244" s="86">
        <v>493.32</v>
      </c>
      <c r="J244" s="86">
        <v>332.67</v>
      </c>
      <c r="K244" s="86">
        <v>160.65</v>
      </c>
      <c r="N244" s="3" t="s">
        <v>75</v>
      </c>
      <c r="O244" s="82">
        <v>115</v>
      </c>
      <c r="P244" s="86">
        <v>156.47</v>
      </c>
      <c r="Q244" s="83" t="s">
        <v>83</v>
      </c>
      <c r="R244" s="83" t="s">
        <v>10</v>
      </c>
      <c r="S244" s="83" t="s">
        <v>82</v>
      </c>
      <c r="T244" s="82" t="s">
        <v>87</v>
      </c>
      <c r="U244" s="82" t="s">
        <v>88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/>
      </c>
      <c r="AU244" s="11" t="str">
        <f t="shared" si="108"/>
        <v/>
      </c>
      <c r="AV244" s="11" t="str">
        <f t="shared" si="109"/>
        <v/>
      </c>
      <c r="AW244" s="11" t="str">
        <f t="shared" si="110"/>
        <v/>
      </c>
      <c r="AX244" s="11" t="str">
        <f t="shared" si="111"/>
        <v/>
      </c>
      <c r="AY244" s="11" t="str">
        <f t="shared" si="92"/>
        <v/>
      </c>
      <c r="AZ244" s="11" t="str">
        <f t="shared" si="112"/>
        <v/>
      </c>
      <c r="BA244" s="11" t="str">
        <f t="shared" si="94"/>
        <v xml:space="preserve"> </v>
      </c>
      <c r="BB244" s="11" t="str">
        <f>IFERROR(IF(AW244="","",VLOOKUP(AW244,SUSS!R:S,2,FALSE)),AY244*SUSS!$M$2)</f>
        <v/>
      </c>
      <c r="BC244" s="11" t="str">
        <f t="shared" si="93"/>
        <v/>
      </c>
    </row>
    <row r="245" spans="1:55" ht="20.100000000000001" customHeight="1" thickBot="1">
      <c r="A245" s="3" t="s">
        <v>130</v>
      </c>
      <c r="B245" s="82">
        <v>2021</v>
      </c>
      <c r="C245" s="82">
        <v>3</v>
      </c>
      <c r="D245" s="82"/>
      <c r="E245" s="83" t="s">
        <v>11</v>
      </c>
      <c r="F245" s="83" t="s">
        <v>10</v>
      </c>
      <c r="G245" s="83" t="s">
        <v>10</v>
      </c>
      <c r="H245" s="84">
        <v>44295</v>
      </c>
      <c r="I245" s="85">
        <v>1606.46</v>
      </c>
      <c r="J245" s="86">
        <v>0</v>
      </c>
      <c r="K245" s="85">
        <v>1606.46</v>
      </c>
      <c r="N245" s="3" t="s">
        <v>75</v>
      </c>
      <c r="O245" s="82">
        <v>115</v>
      </c>
      <c r="P245" s="85">
        <v>1116.8399999999999</v>
      </c>
      <c r="Q245" s="83" t="s">
        <v>81</v>
      </c>
      <c r="R245" s="83" t="s">
        <v>10</v>
      </c>
      <c r="S245" s="83" t="s">
        <v>82</v>
      </c>
      <c r="T245" s="82" t="s">
        <v>91</v>
      </c>
      <c r="U245" s="82" t="s">
        <v>88</v>
      </c>
      <c r="AC245" s="11" t="str">
        <f t="shared" si="95"/>
        <v>P542667</v>
      </c>
      <c r="AD245" s="11" t="str">
        <f t="shared" si="96"/>
        <v>Contribuciones Seg. Social</v>
      </c>
      <c r="AE245" s="11" t="str">
        <f t="shared" si="97"/>
        <v>Declaración Jurada</v>
      </c>
      <c r="AF245" s="11" t="str">
        <f t="shared" si="98"/>
        <v>Declaración Jurada</v>
      </c>
      <c r="AG245" s="11">
        <f t="shared" si="99"/>
        <v>1606.46</v>
      </c>
      <c r="AH245" s="11">
        <f t="shared" si="100"/>
        <v>0</v>
      </c>
      <c r="AI245" s="11">
        <f t="shared" si="101"/>
        <v>1606.46</v>
      </c>
      <c r="AJ245" s="11">
        <f t="shared" si="102"/>
        <v>2021</v>
      </c>
      <c r="AK245" s="11">
        <f t="shared" si="103"/>
        <v>3</v>
      </c>
      <c r="AN245" s="11" t="str">
        <f t="shared" si="104"/>
        <v xml:space="preserve">2021/3 </v>
      </c>
      <c r="AO245" s="11" t="str">
        <f t="shared" si="105"/>
        <v>2021/3 Contribuciones Seg. Social</v>
      </c>
      <c r="AP245" s="11">
        <f t="shared" si="106"/>
        <v>1606.46</v>
      </c>
      <c r="AT245" s="11" t="str">
        <f t="shared" si="107"/>
        <v/>
      </c>
      <c r="AU245" s="11" t="str">
        <f t="shared" si="108"/>
        <v/>
      </c>
      <c r="AV245" s="11" t="str">
        <f t="shared" si="109"/>
        <v/>
      </c>
      <c r="AW245" s="11" t="str">
        <f t="shared" si="110"/>
        <v/>
      </c>
      <c r="AX245" s="11" t="str">
        <f t="shared" si="111"/>
        <v/>
      </c>
      <c r="AY245" s="11" t="str">
        <f t="shared" si="92"/>
        <v/>
      </c>
      <c r="AZ245" s="11" t="str">
        <f t="shared" si="112"/>
        <v/>
      </c>
      <c r="BA245" s="11" t="str">
        <f t="shared" si="94"/>
        <v xml:space="preserve"> </v>
      </c>
      <c r="BB245" s="11" t="str">
        <f>IFERROR(IF(AW245="","",VLOOKUP(AW245,SUSS!R:S,2,FALSE)),AY245*SUSS!$M$2)</f>
        <v/>
      </c>
      <c r="BC245" s="11" t="str">
        <f t="shared" si="93"/>
        <v/>
      </c>
    </row>
    <row r="246" spans="1:55" ht="20.100000000000001" customHeight="1" thickBot="1">
      <c r="A246" s="3" t="s">
        <v>130</v>
      </c>
      <c r="B246" s="82">
        <v>2021</v>
      </c>
      <c r="C246" s="82">
        <v>3</v>
      </c>
      <c r="D246" s="82"/>
      <c r="E246" s="83" t="s">
        <v>11</v>
      </c>
      <c r="F246" s="83" t="s">
        <v>10</v>
      </c>
      <c r="G246" s="83" t="s">
        <v>82</v>
      </c>
      <c r="H246" s="84">
        <v>44544</v>
      </c>
      <c r="I246" s="86">
        <v>439.5</v>
      </c>
      <c r="J246" s="86">
        <v>278.85000000000002</v>
      </c>
      <c r="K246" s="86">
        <v>160.65</v>
      </c>
      <c r="N246" s="3" t="s">
        <v>75</v>
      </c>
      <c r="O246" s="82">
        <v>116</v>
      </c>
      <c r="P246" s="86">
        <v>156.47</v>
      </c>
      <c r="Q246" s="83" t="s">
        <v>83</v>
      </c>
      <c r="R246" s="83" t="s">
        <v>10</v>
      </c>
      <c r="S246" s="83" t="s">
        <v>82</v>
      </c>
      <c r="T246" s="82" t="s">
        <v>87</v>
      </c>
      <c r="U246" s="82" t="s">
        <v>88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/>
      </c>
      <c r="AU246" s="11" t="str">
        <f t="shared" si="108"/>
        <v/>
      </c>
      <c r="AV246" s="11" t="str">
        <f t="shared" si="109"/>
        <v/>
      </c>
      <c r="AW246" s="11" t="str">
        <f t="shared" si="110"/>
        <v/>
      </c>
      <c r="AX246" s="11" t="str">
        <f t="shared" si="111"/>
        <v/>
      </c>
      <c r="AY246" s="11" t="str">
        <f t="shared" si="92"/>
        <v/>
      </c>
      <c r="AZ246" s="11" t="str">
        <f t="shared" si="112"/>
        <v/>
      </c>
      <c r="BA246" s="11" t="str">
        <f t="shared" si="94"/>
        <v xml:space="preserve"> </v>
      </c>
      <c r="BB246" s="11" t="str">
        <f>IFERROR(IF(AW246="","",VLOOKUP(AW246,SUSS!R:S,2,FALSE)),AY246*SUSS!$M$2)</f>
        <v/>
      </c>
      <c r="BC246" s="11" t="str">
        <f t="shared" si="93"/>
        <v/>
      </c>
    </row>
    <row r="247" spans="1:55" ht="20.100000000000001" customHeight="1" thickBot="1">
      <c r="A247" s="3" t="s">
        <v>130</v>
      </c>
      <c r="B247" s="82">
        <v>2021</v>
      </c>
      <c r="C247" s="82">
        <v>4</v>
      </c>
      <c r="D247" s="82"/>
      <c r="E247" s="83" t="s">
        <v>11</v>
      </c>
      <c r="F247" s="83" t="s">
        <v>10</v>
      </c>
      <c r="G247" s="83" t="s">
        <v>10</v>
      </c>
      <c r="H247" s="84">
        <v>44326</v>
      </c>
      <c r="I247" s="85">
        <v>1295.24</v>
      </c>
      <c r="J247" s="86">
        <v>0</v>
      </c>
      <c r="K247" s="85">
        <v>1295.24</v>
      </c>
      <c r="N247" s="3" t="s">
        <v>75</v>
      </c>
      <c r="O247" s="82">
        <v>116</v>
      </c>
      <c r="P247" s="85">
        <v>1116.8399999999999</v>
      </c>
      <c r="Q247" s="83" t="s">
        <v>81</v>
      </c>
      <c r="R247" s="83" t="s">
        <v>10</v>
      </c>
      <c r="S247" s="83" t="s">
        <v>82</v>
      </c>
      <c r="T247" s="82" t="s">
        <v>91</v>
      </c>
      <c r="U247" s="82" t="s">
        <v>88</v>
      </c>
      <c r="AC247" s="11" t="str">
        <f t="shared" si="95"/>
        <v>P542667</v>
      </c>
      <c r="AD247" s="11" t="str">
        <f t="shared" si="96"/>
        <v>Contribuciones Seg. Social</v>
      </c>
      <c r="AE247" s="11" t="str">
        <f t="shared" si="97"/>
        <v>Declaración Jurada</v>
      </c>
      <c r="AF247" s="11" t="str">
        <f t="shared" si="98"/>
        <v>Declaración Jurada</v>
      </c>
      <c r="AG247" s="11">
        <f t="shared" si="99"/>
        <v>1295.24</v>
      </c>
      <c r="AH247" s="11">
        <f t="shared" si="100"/>
        <v>0</v>
      </c>
      <c r="AI247" s="11">
        <f t="shared" si="101"/>
        <v>1295.24</v>
      </c>
      <c r="AJ247" s="11">
        <f t="shared" si="102"/>
        <v>2021</v>
      </c>
      <c r="AK247" s="11">
        <f t="shared" si="103"/>
        <v>4</v>
      </c>
      <c r="AN247" s="11" t="str">
        <f t="shared" si="104"/>
        <v xml:space="preserve">2021/4 </v>
      </c>
      <c r="AO247" s="11" t="str">
        <f t="shared" si="105"/>
        <v>2021/4 Contribuciones Seg. Social</v>
      </c>
      <c r="AP247" s="11">
        <f t="shared" si="106"/>
        <v>1295.24</v>
      </c>
      <c r="AT247" s="11" t="str">
        <f t="shared" si="107"/>
        <v/>
      </c>
      <c r="AU247" s="11" t="str">
        <f t="shared" si="108"/>
        <v/>
      </c>
      <c r="AV247" s="11" t="str">
        <f t="shared" si="109"/>
        <v/>
      </c>
      <c r="AW247" s="11" t="str">
        <f t="shared" si="110"/>
        <v/>
      </c>
      <c r="AX247" s="11" t="str">
        <f t="shared" si="111"/>
        <v/>
      </c>
      <c r="AY247" s="11" t="str">
        <f t="shared" si="92"/>
        <v/>
      </c>
      <c r="AZ247" s="11" t="str">
        <f t="shared" si="112"/>
        <v/>
      </c>
      <c r="BA247" s="11" t="str">
        <f t="shared" si="94"/>
        <v xml:space="preserve"> </v>
      </c>
      <c r="BB247" s="11" t="str">
        <f>IFERROR(IF(AW247="","",VLOOKUP(AW247,SUSS!R:S,2,FALSE)),AY247*SUSS!$M$2)</f>
        <v/>
      </c>
      <c r="BC247" s="11" t="str">
        <f t="shared" si="93"/>
        <v/>
      </c>
    </row>
    <row r="248" spans="1:55" ht="20.100000000000001" customHeight="1" thickBot="1">
      <c r="A248" s="3" t="s">
        <v>130</v>
      </c>
      <c r="B248" s="82">
        <v>2021</v>
      </c>
      <c r="C248" s="82">
        <v>4</v>
      </c>
      <c r="D248" s="82"/>
      <c r="E248" s="83" t="s">
        <v>11</v>
      </c>
      <c r="F248" s="83" t="s">
        <v>10</v>
      </c>
      <c r="G248" s="83" t="s">
        <v>82</v>
      </c>
      <c r="H248" s="84">
        <v>44544</v>
      </c>
      <c r="I248" s="86">
        <v>309.52</v>
      </c>
      <c r="J248" s="86">
        <v>180</v>
      </c>
      <c r="K248" s="86">
        <v>129.52000000000001</v>
      </c>
      <c r="N248" s="3" t="s">
        <v>75</v>
      </c>
      <c r="O248" s="82">
        <v>117</v>
      </c>
      <c r="P248" s="86">
        <v>156.47</v>
      </c>
      <c r="Q248" s="83" t="s">
        <v>83</v>
      </c>
      <c r="R248" s="83" t="s">
        <v>10</v>
      </c>
      <c r="S248" s="83" t="s">
        <v>82</v>
      </c>
      <c r="T248" s="82" t="s">
        <v>87</v>
      </c>
      <c r="U248" s="82" t="s">
        <v>88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/>
      </c>
      <c r="AU248" s="11" t="str">
        <f t="shared" si="108"/>
        <v/>
      </c>
      <c r="AV248" s="11" t="str">
        <f t="shared" si="109"/>
        <v/>
      </c>
      <c r="AW248" s="11" t="str">
        <f t="shared" si="110"/>
        <v/>
      </c>
      <c r="AX248" s="11" t="str">
        <f t="shared" si="111"/>
        <v/>
      </c>
      <c r="AY248" s="11" t="str">
        <f t="shared" si="92"/>
        <v/>
      </c>
      <c r="AZ248" s="11" t="str">
        <f t="shared" si="112"/>
        <v/>
      </c>
      <c r="BA248" s="11" t="str">
        <f t="shared" si="94"/>
        <v xml:space="preserve"> </v>
      </c>
      <c r="BB248" s="11" t="str">
        <f>IFERROR(IF(AW248="","",VLOOKUP(AW248,SUSS!R:S,2,FALSE)),AY248*SUSS!$M$2)</f>
        <v/>
      </c>
      <c r="BC248" s="11" t="str">
        <f t="shared" si="93"/>
        <v/>
      </c>
    </row>
    <row r="249" spans="1:55" ht="20.100000000000001" customHeight="1" thickBot="1">
      <c r="A249" s="3" t="s">
        <v>130</v>
      </c>
      <c r="B249" s="82">
        <v>2021</v>
      </c>
      <c r="C249" s="82">
        <v>6</v>
      </c>
      <c r="D249" s="82"/>
      <c r="E249" s="83" t="s">
        <v>11</v>
      </c>
      <c r="F249" s="83" t="s">
        <v>10</v>
      </c>
      <c r="G249" s="83" t="s">
        <v>10</v>
      </c>
      <c r="H249" s="84">
        <v>44389</v>
      </c>
      <c r="I249" s="85">
        <v>2159.48</v>
      </c>
      <c r="J249" s="86">
        <v>0</v>
      </c>
      <c r="K249" s="85">
        <v>2159.48</v>
      </c>
      <c r="N249" s="3" t="s">
        <v>75</v>
      </c>
      <c r="O249" s="82">
        <v>117</v>
      </c>
      <c r="P249" s="85">
        <v>1116.8399999999999</v>
      </c>
      <c r="Q249" s="83" t="s">
        <v>81</v>
      </c>
      <c r="R249" s="83" t="s">
        <v>10</v>
      </c>
      <c r="S249" s="83" t="s">
        <v>82</v>
      </c>
      <c r="T249" s="82" t="s">
        <v>91</v>
      </c>
      <c r="U249" s="82" t="s">
        <v>88</v>
      </c>
      <c r="AC249" s="11" t="str">
        <f t="shared" si="95"/>
        <v>P542667</v>
      </c>
      <c r="AD249" s="11" t="str">
        <f t="shared" si="96"/>
        <v>Contribuciones Seg. Social</v>
      </c>
      <c r="AE249" s="11" t="str">
        <f t="shared" si="97"/>
        <v>Declaración Jurada</v>
      </c>
      <c r="AF249" s="11" t="str">
        <f t="shared" si="98"/>
        <v>Declaración Jurada</v>
      </c>
      <c r="AG249" s="11">
        <f t="shared" si="99"/>
        <v>2159.48</v>
      </c>
      <c r="AH249" s="11">
        <f t="shared" si="100"/>
        <v>0</v>
      </c>
      <c r="AI249" s="11">
        <f t="shared" si="101"/>
        <v>2159.48</v>
      </c>
      <c r="AJ249" s="11">
        <f t="shared" si="102"/>
        <v>2021</v>
      </c>
      <c r="AK249" s="11">
        <f t="shared" si="103"/>
        <v>6</v>
      </c>
      <c r="AN249" s="11" t="str">
        <f t="shared" si="104"/>
        <v xml:space="preserve">2021/6 </v>
      </c>
      <c r="AO249" s="11" t="str">
        <f t="shared" si="105"/>
        <v>2021/6 Contribuciones Seg. Social</v>
      </c>
      <c r="AP249" s="11">
        <f t="shared" si="106"/>
        <v>2159.48</v>
      </c>
      <c r="AT249" s="11" t="str">
        <f t="shared" si="107"/>
        <v/>
      </c>
      <c r="AU249" s="11" t="str">
        <f t="shared" si="108"/>
        <v/>
      </c>
      <c r="AV249" s="11" t="str">
        <f t="shared" si="109"/>
        <v/>
      </c>
      <c r="AW249" s="11" t="str">
        <f t="shared" si="110"/>
        <v/>
      </c>
      <c r="AX249" s="11" t="str">
        <f t="shared" si="111"/>
        <v/>
      </c>
      <c r="AY249" s="11" t="str">
        <f t="shared" si="92"/>
        <v/>
      </c>
      <c r="AZ249" s="11" t="str">
        <f t="shared" si="112"/>
        <v/>
      </c>
      <c r="BA249" s="11" t="str">
        <f t="shared" si="94"/>
        <v xml:space="preserve"> </v>
      </c>
      <c r="BB249" s="11" t="str">
        <f>IFERROR(IF(AW249="","",VLOOKUP(AW249,SUSS!R:S,2,FALSE)),AY249*SUSS!$M$2)</f>
        <v/>
      </c>
      <c r="BC249" s="11" t="str">
        <f t="shared" si="93"/>
        <v/>
      </c>
    </row>
    <row r="250" spans="1:55" ht="20.100000000000001" customHeight="1" thickBot="1">
      <c r="A250" s="3" t="s">
        <v>130</v>
      </c>
      <c r="B250" s="82">
        <v>2021</v>
      </c>
      <c r="C250" s="82">
        <v>6</v>
      </c>
      <c r="D250" s="82"/>
      <c r="E250" s="83" t="s">
        <v>11</v>
      </c>
      <c r="F250" s="83" t="s">
        <v>10</v>
      </c>
      <c r="G250" s="83" t="s">
        <v>82</v>
      </c>
      <c r="H250" s="84">
        <v>44544</v>
      </c>
      <c r="I250" s="86">
        <v>366.54</v>
      </c>
      <c r="J250" s="86">
        <v>150.59</v>
      </c>
      <c r="K250" s="86">
        <v>215.95</v>
      </c>
      <c r="N250" s="3" t="s">
        <v>75</v>
      </c>
      <c r="O250" s="82">
        <v>118</v>
      </c>
      <c r="P250" s="86">
        <v>156.47</v>
      </c>
      <c r="Q250" s="83" t="s">
        <v>83</v>
      </c>
      <c r="R250" s="83" t="s">
        <v>10</v>
      </c>
      <c r="S250" s="83" t="s">
        <v>82</v>
      </c>
      <c r="T250" s="82" t="s">
        <v>87</v>
      </c>
      <c r="U250" s="82" t="s">
        <v>88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/>
      </c>
      <c r="AU250" s="11" t="str">
        <f t="shared" si="108"/>
        <v/>
      </c>
      <c r="AV250" s="11" t="str">
        <f t="shared" si="109"/>
        <v/>
      </c>
      <c r="AW250" s="11" t="str">
        <f t="shared" si="110"/>
        <v/>
      </c>
      <c r="AX250" s="11" t="str">
        <f t="shared" si="111"/>
        <v/>
      </c>
      <c r="AY250" s="11" t="str">
        <f t="shared" si="92"/>
        <v/>
      </c>
      <c r="AZ250" s="11" t="str">
        <f t="shared" si="112"/>
        <v/>
      </c>
      <c r="BA250" s="11" t="str">
        <f t="shared" si="94"/>
        <v xml:space="preserve"> </v>
      </c>
      <c r="BB250" s="11" t="str">
        <f>IFERROR(IF(AW250="","",VLOOKUP(AW250,SUSS!R:S,2,FALSE)),AY250*SUSS!$M$2)</f>
        <v/>
      </c>
      <c r="BC250" s="11" t="str">
        <f t="shared" si="93"/>
        <v/>
      </c>
    </row>
    <row r="251" spans="1:55" ht="20.100000000000001" customHeight="1" thickBot="1">
      <c r="N251" s="3" t="s">
        <v>75</v>
      </c>
      <c r="O251" s="82">
        <v>118</v>
      </c>
      <c r="P251" s="85">
        <v>1116.8399999999999</v>
      </c>
      <c r="Q251" s="83" t="s">
        <v>81</v>
      </c>
      <c r="R251" s="83" t="s">
        <v>10</v>
      </c>
      <c r="S251" s="83" t="s">
        <v>82</v>
      </c>
      <c r="T251" s="82" t="s">
        <v>91</v>
      </c>
      <c r="U251" s="82" t="s">
        <v>88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/>
      </c>
      <c r="AU251" s="11" t="str">
        <f t="shared" si="108"/>
        <v/>
      </c>
      <c r="AV251" s="11" t="str">
        <f t="shared" si="109"/>
        <v/>
      </c>
      <c r="AW251" s="11" t="str">
        <f t="shared" si="110"/>
        <v/>
      </c>
      <c r="AX251" s="11" t="str">
        <f t="shared" si="111"/>
        <v/>
      </c>
      <c r="AY251" s="11" t="str">
        <f t="shared" si="92"/>
        <v/>
      </c>
      <c r="AZ251" s="11" t="str">
        <f t="shared" si="112"/>
        <v/>
      </c>
      <c r="BA251" s="11" t="str">
        <f t="shared" si="94"/>
        <v xml:space="preserve"> </v>
      </c>
      <c r="BB251" s="11" t="str">
        <f>IFERROR(IF(AW251="","",VLOOKUP(AW251,SUSS!R:S,2,FALSE)),AY251*SUSS!$M$2)</f>
        <v/>
      </c>
      <c r="BC251" s="11" t="str">
        <f t="shared" si="93"/>
        <v/>
      </c>
    </row>
    <row r="252" spans="1:55" ht="20.100000000000001" customHeight="1" thickBot="1">
      <c r="A252" s="3" t="s">
        <v>173</v>
      </c>
      <c r="B252" s="128" t="s">
        <v>80</v>
      </c>
      <c r="C252"/>
      <c r="D252"/>
      <c r="E252"/>
      <c r="F252"/>
      <c r="G252"/>
      <c r="H252"/>
      <c r="I252"/>
      <c r="J252"/>
      <c r="K252"/>
      <c r="N252" s="3" t="s">
        <v>75</v>
      </c>
      <c r="O252" s="82">
        <v>119</v>
      </c>
      <c r="P252" s="86">
        <v>156.47</v>
      </c>
      <c r="Q252" s="83" t="s">
        <v>83</v>
      </c>
      <c r="R252" s="83" t="s">
        <v>10</v>
      </c>
      <c r="S252" s="83" t="s">
        <v>82</v>
      </c>
      <c r="T252" s="82" t="s">
        <v>87</v>
      </c>
      <c r="U252" s="82" t="s">
        <v>88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/>
      </c>
      <c r="AU252" s="11" t="str">
        <f t="shared" si="108"/>
        <v/>
      </c>
      <c r="AV252" s="11" t="str">
        <f t="shared" si="109"/>
        <v/>
      </c>
      <c r="AW252" s="11" t="str">
        <f t="shared" si="110"/>
        <v/>
      </c>
      <c r="AX252" s="11" t="str">
        <f t="shared" si="111"/>
        <v/>
      </c>
      <c r="AY252" s="11" t="str">
        <f t="shared" si="92"/>
        <v/>
      </c>
      <c r="AZ252" s="11" t="str">
        <f t="shared" si="112"/>
        <v/>
      </c>
      <c r="BA252" s="11" t="str">
        <f t="shared" si="94"/>
        <v xml:space="preserve"> </v>
      </c>
      <c r="BB252" s="11" t="str">
        <f>IFERROR(IF(AW252="","",VLOOKUP(AW252,SUSS!R:S,2,FALSE)),AY252*SUSS!$M$2)</f>
        <v/>
      </c>
      <c r="BC252" s="11" t="str">
        <f t="shared" si="93"/>
        <v/>
      </c>
    </row>
    <row r="253" spans="1:55" ht="20.100000000000001" customHeight="1" thickBot="1">
      <c r="A253" s="3" t="s">
        <v>173</v>
      </c>
      <c r="B253" s="87" t="s">
        <v>0</v>
      </c>
      <c r="C253" s="87" t="s">
        <v>1</v>
      </c>
      <c r="D253" s="87" t="s">
        <v>2</v>
      </c>
      <c r="E253" s="87" t="s">
        <v>3</v>
      </c>
      <c r="F253" s="87" t="s">
        <v>4</v>
      </c>
      <c r="G253" s="87" t="s">
        <v>5</v>
      </c>
      <c r="H253" s="87" t="s">
        <v>6</v>
      </c>
      <c r="I253" s="87" t="s">
        <v>7</v>
      </c>
      <c r="J253" s="87" t="s">
        <v>8</v>
      </c>
      <c r="K253" s="87" t="s">
        <v>9</v>
      </c>
      <c r="N253" s="3" t="s">
        <v>75</v>
      </c>
      <c r="O253" s="82">
        <v>119</v>
      </c>
      <c r="P253" s="85">
        <v>1116.8399999999999</v>
      </c>
      <c r="Q253" s="83" t="s">
        <v>81</v>
      </c>
      <c r="R253" s="83" t="s">
        <v>10</v>
      </c>
      <c r="S253" s="83" t="s">
        <v>82</v>
      </c>
      <c r="T253" s="82" t="s">
        <v>91</v>
      </c>
      <c r="U253" s="82" t="s">
        <v>88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/>
      </c>
      <c r="AU253" s="11" t="str">
        <f t="shared" si="108"/>
        <v/>
      </c>
      <c r="AV253" s="11" t="str">
        <f t="shared" si="109"/>
        <v/>
      </c>
      <c r="AW253" s="11" t="str">
        <f t="shared" si="110"/>
        <v/>
      </c>
      <c r="AX253" s="11" t="str">
        <f t="shared" si="111"/>
        <v/>
      </c>
      <c r="AY253" s="11" t="str">
        <f t="shared" si="92"/>
        <v/>
      </c>
      <c r="AZ253" s="11" t="str">
        <f t="shared" si="112"/>
        <v/>
      </c>
      <c r="BA253" s="11" t="str">
        <f t="shared" si="94"/>
        <v xml:space="preserve"> </v>
      </c>
      <c r="BB253" s="11" t="str">
        <f>IFERROR(IF(AW253="","",VLOOKUP(AW253,SUSS!R:S,2,FALSE)),AY253*SUSS!$M$2)</f>
        <v/>
      </c>
      <c r="BC253" s="11" t="str">
        <f t="shared" si="93"/>
        <v/>
      </c>
    </row>
    <row r="254" spans="1:55" ht="20.100000000000001" customHeight="1" thickBot="1">
      <c r="A254" s="3" t="s">
        <v>173</v>
      </c>
      <c r="B254" s="77">
        <v>2015</v>
      </c>
      <c r="C254" s="77">
        <v>9</v>
      </c>
      <c r="D254" s="77"/>
      <c r="E254" s="78" t="s">
        <v>81</v>
      </c>
      <c r="F254" s="78" t="s">
        <v>174</v>
      </c>
      <c r="G254" s="78" t="s">
        <v>174</v>
      </c>
      <c r="H254" s="79">
        <v>43251</v>
      </c>
      <c r="I254" s="80">
        <v>55951.76</v>
      </c>
      <c r="J254" s="81">
        <v>0</v>
      </c>
      <c r="K254" s="80">
        <v>55951.76</v>
      </c>
      <c r="N254" s="3" t="s">
        <v>75</v>
      </c>
      <c r="O254" s="82">
        <v>120</v>
      </c>
      <c r="P254" s="86">
        <v>156.6</v>
      </c>
      <c r="Q254" s="83" t="s">
        <v>83</v>
      </c>
      <c r="R254" s="83" t="s">
        <v>10</v>
      </c>
      <c r="S254" s="83" t="s">
        <v>82</v>
      </c>
      <c r="T254" s="82" t="s">
        <v>87</v>
      </c>
      <c r="U254" s="82" t="s">
        <v>88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/>
      </c>
      <c r="AU254" s="11" t="str">
        <f t="shared" si="108"/>
        <v/>
      </c>
      <c r="AV254" s="11" t="str">
        <f t="shared" si="109"/>
        <v/>
      </c>
      <c r="AW254" s="11" t="str">
        <f t="shared" si="110"/>
        <v/>
      </c>
      <c r="AX254" s="11" t="str">
        <f t="shared" si="111"/>
        <v/>
      </c>
      <c r="AY254" s="11" t="str">
        <f t="shared" si="92"/>
        <v/>
      </c>
      <c r="AZ254" s="11" t="str">
        <f t="shared" si="112"/>
        <v/>
      </c>
      <c r="BA254" s="11" t="str">
        <f t="shared" si="94"/>
        <v xml:space="preserve"> </v>
      </c>
      <c r="BB254" s="11" t="str">
        <f>IFERROR(IF(AW254="","",VLOOKUP(AW254,SUSS!R:S,2,FALSE)),AY254*SUSS!$M$2)</f>
        <v/>
      </c>
      <c r="BC254" s="11" t="str">
        <f t="shared" si="93"/>
        <v/>
      </c>
    </row>
    <row r="255" spans="1:55" ht="20.100000000000001" customHeight="1" thickBot="1">
      <c r="A255" s="3" t="s">
        <v>173</v>
      </c>
      <c r="B255" s="82">
        <v>2016</v>
      </c>
      <c r="C255" s="82">
        <v>8</v>
      </c>
      <c r="D255" s="82"/>
      <c r="E255" s="83" t="s">
        <v>81</v>
      </c>
      <c r="F255" s="83" t="s">
        <v>174</v>
      </c>
      <c r="G255" s="83" t="s">
        <v>174</v>
      </c>
      <c r="H255" s="84">
        <v>43819</v>
      </c>
      <c r="I255" s="85">
        <v>46612.6</v>
      </c>
      <c r="J255" s="86">
        <v>0</v>
      </c>
      <c r="K255" s="85">
        <v>46612.6</v>
      </c>
      <c r="N255" s="3" t="s">
        <v>75</v>
      </c>
      <c r="O255" s="82">
        <v>120</v>
      </c>
      <c r="P255" s="85">
        <v>1116.22</v>
      </c>
      <c r="Q255" s="83" t="s">
        <v>81</v>
      </c>
      <c r="R255" s="83" t="s">
        <v>10</v>
      </c>
      <c r="S255" s="83" t="s">
        <v>82</v>
      </c>
      <c r="T255" s="82" t="s">
        <v>91</v>
      </c>
      <c r="U255" s="82" t="s">
        <v>88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/>
      </c>
      <c r="AU255" s="11" t="str">
        <f t="shared" si="108"/>
        <v/>
      </c>
      <c r="AV255" s="11" t="str">
        <f t="shared" si="109"/>
        <v/>
      </c>
      <c r="AW255" s="11" t="str">
        <f t="shared" si="110"/>
        <v/>
      </c>
      <c r="AX255" s="11" t="str">
        <f t="shared" si="111"/>
        <v/>
      </c>
      <c r="AY255" s="11" t="str">
        <f t="shared" si="92"/>
        <v/>
      </c>
      <c r="AZ255" s="11" t="str">
        <f t="shared" si="112"/>
        <v/>
      </c>
      <c r="BA255" s="11" t="str">
        <f t="shared" si="94"/>
        <v xml:space="preserve"> </v>
      </c>
      <c r="BB255" s="11" t="str">
        <f>IFERROR(IF(AW255="","",VLOOKUP(AW255,SUSS!R:S,2,FALSE)),AY255*SUSS!$M$2)</f>
        <v/>
      </c>
      <c r="BC255" s="11" t="str">
        <f t="shared" si="93"/>
        <v/>
      </c>
    </row>
    <row r="256" spans="1:55" ht="20.100000000000001" customHeight="1" thickBot="1">
      <c r="A256" s="3" t="s">
        <v>173</v>
      </c>
      <c r="B256" s="82">
        <v>2016</v>
      </c>
      <c r="C256" s="82"/>
      <c r="D256" s="82"/>
      <c r="E256" s="83" t="s">
        <v>83</v>
      </c>
      <c r="F256" s="83" t="s">
        <v>174</v>
      </c>
      <c r="G256" s="83" t="s">
        <v>174</v>
      </c>
      <c r="H256" s="84">
        <v>43819</v>
      </c>
      <c r="I256" s="85">
        <v>25324.51</v>
      </c>
      <c r="J256" s="86">
        <v>0</v>
      </c>
      <c r="K256" s="85">
        <v>25324.51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/>
      </c>
      <c r="AU256" s="11" t="str">
        <f t="shared" si="108"/>
        <v/>
      </c>
      <c r="AV256" s="11" t="str">
        <f t="shared" si="109"/>
        <v/>
      </c>
      <c r="AW256" s="11" t="str">
        <f t="shared" si="110"/>
        <v/>
      </c>
      <c r="AX256" s="11" t="str">
        <f t="shared" si="111"/>
        <v/>
      </c>
      <c r="AY256" s="11" t="str">
        <f t="shared" si="92"/>
        <v/>
      </c>
      <c r="AZ256" s="11" t="str">
        <f t="shared" si="112"/>
        <v/>
      </c>
      <c r="BA256" s="11" t="str">
        <f t="shared" si="94"/>
        <v xml:space="preserve"> </v>
      </c>
      <c r="BB256" s="11" t="str">
        <f>IFERROR(IF(AW256="","",VLOOKUP(AW256,SUSS!R:S,2,FALSE)),AY256*SUSS!$M$2)</f>
        <v/>
      </c>
      <c r="BC256" s="11" t="str">
        <f t="shared" si="93"/>
        <v/>
      </c>
    </row>
    <row r="257" spans="1:55" ht="20.100000000000001" customHeight="1" thickBot="1">
      <c r="A257" s="3" t="s">
        <v>173</v>
      </c>
      <c r="B257" s="82">
        <v>2017</v>
      </c>
      <c r="C257" s="82">
        <v>3</v>
      </c>
      <c r="D257" s="82"/>
      <c r="E257" s="83" t="s">
        <v>81</v>
      </c>
      <c r="F257" s="83" t="s">
        <v>174</v>
      </c>
      <c r="G257" s="83" t="s">
        <v>174</v>
      </c>
      <c r="H257" s="84">
        <v>43425</v>
      </c>
      <c r="I257" s="85">
        <v>77959.77</v>
      </c>
      <c r="J257" s="86">
        <v>0</v>
      </c>
      <c r="K257" s="85">
        <v>77959.77</v>
      </c>
      <c r="N257" s="3" t="s">
        <v>93</v>
      </c>
      <c r="O257" s="76" t="s">
        <v>17</v>
      </c>
      <c r="P257"/>
      <c r="Q257"/>
      <c r="R257"/>
      <c r="S257"/>
      <c r="T257"/>
      <c r="U257"/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/>
      </c>
      <c r="AU257" s="11" t="str">
        <f t="shared" si="108"/>
        <v/>
      </c>
      <c r="AV257" s="11" t="str">
        <f t="shared" si="109"/>
        <v/>
      </c>
      <c r="AW257" s="11" t="str">
        <f t="shared" si="110"/>
        <v/>
      </c>
      <c r="AX257" s="11" t="str">
        <f t="shared" si="111"/>
        <v/>
      </c>
      <c r="AY257" s="11" t="str">
        <f t="shared" si="92"/>
        <v/>
      </c>
      <c r="AZ257" s="11" t="str">
        <f t="shared" si="112"/>
        <v/>
      </c>
      <c r="BA257" s="11" t="str">
        <f t="shared" si="94"/>
        <v xml:space="preserve"> </v>
      </c>
      <c r="BB257" s="11" t="str">
        <f>IFERROR(IF(AW257="","",VLOOKUP(AW257,SUSS!R:S,2,FALSE)),AY257*SUSS!$M$2)</f>
        <v/>
      </c>
      <c r="BC257" s="11" t="str">
        <f t="shared" si="93"/>
        <v/>
      </c>
    </row>
    <row r="258" spans="1:55" ht="20.100000000000001" customHeight="1" thickBot="1">
      <c r="A258" s="3" t="s">
        <v>173</v>
      </c>
      <c r="B258" s="128" t="s">
        <v>97</v>
      </c>
      <c r="C258"/>
      <c r="D258"/>
      <c r="E258"/>
      <c r="F258"/>
      <c r="G258"/>
      <c r="H258"/>
      <c r="I258"/>
      <c r="J258"/>
      <c r="K258"/>
      <c r="N258" s="3" t="s">
        <v>93</v>
      </c>
      <c r="O258" s="87" t="s">
        <v>13</v>
      </c>
      <c r="P258" s="87" t="s">
        <v>14</v>
      </c>
      <c r="Q258" s="87" t="s">
        <v>3</v>
      </c>
      <c r="R258" s="87" t="s">
        <v>4</v>
      </c>
      <c r="S258" s="87" t="s">
        <v>5</v>
      </c>
      <c r="T258" s="87" t="s">
        <v>15</v>
      </c>
      <c r="U258" s="87" t="s">
        <v>16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/>
      </c>
      <c r="AU258" s="11" t="str">
        <f t="shared" si="108"/>
        <v/>
      </c>
      <c r="AV258" s="11" t="str">
        <f t="shared" si="109"/>
        <v/>
      </c>
      <c r="AW258" s="11" t="str">
        <f t="shared" si="110"/>
        <v/>
      </c>
      <c r="AX258" s="11" t="str">
        <f t="shared" si="111"/>
        <v/>
      </c>
      <c r="AY258" s="11" t="str">
        <f t="shared" si="92"/>
        <v/>
      </c>
      <c r="AZ258" s="11" t="str">
        <f t="shared" si="112"/>
        <v/>
      </c>
      <c r="BA258" s="11" t="str">
        <f t="shared" si="94"/>
        <v xml:space="preserve"> </v>
      </c>
      <c r="BB258" s="11" t="str">
        <f>IFERROR(IF(AW258="","",VLOOKUP(AW258,SUSS!R:S,2,FALSE)),AY258*SUSS!$M$2)</f>
        <v/>
      </c>
      <c r="BC258" s="11" t="str">
        <f t="shared" si="93"/>
        <v/>
      </c>
    </row>
    <row r="259" spans="1:55" ht="20.100000000000001" customHeight="1" thickBot="1">
      <c r="A259" s="3" t="s">
        <v>173</v>
      </c>
      <c r="B259" s="87" t="s">
        <v>0</v>
      </c>
      <c r="C259" s="87" t="s">
        <v>1</v>
      </c>
      <c r="D259" s="87" t="s">
        <v>2</v>
      </c>
      <c r="E259" s="87" t="s">
        <v>3</v>
      </c>
      <c r="F259" s="87" t="s">
        <v>4</v>
      </c>
      <c r="G259" s="87" t="s">
        <v>5</v>
      </c>
      <c r="H259" s="87" t="s">
        <v>6</v>
      </c>
      <c r="I259" s="87" t="s">
        <v>7</v>
      </c>
      <c r="J259" s="87" t="s">
        <v>8</v>
      </c>
      <c r="K259" s="87" t="s">
        <v>9</v>
      </c>
      <c r="N259" s="3" t="s">
        <v>93</v>
      </c>
      <c r="O259" s="77">
        <v>1</v>
      </c>
      <c r="P259" s="80">
        <v>19454.740000000002</v>
      </c>
      <c r="Q259" s="78" t="s">
        <v>94</v>
      </c>
      <c r="R259" s="78" t="s">
        <v>10</v>
      </c>
      <c r="S259" s="78" t="s">
        <v>10</v>
      </c>
      <c r="T259" s="77" t="s">
        <v>95</v>
      </c>
      <c r="U259" s="77" t="s">
        <v>86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/>
      </c>
      <c r="AU259" s="11" t="str">
        <f t="shared" si="108"/>
        <v/>
      </c>
      <c r="AV259" s="11" t="str">
        <f t="shared" si="109"/>
        <v/>
      </c>
      <c r="AW259" s="11" t="str">
        <f t="shared" si="110"/>
        <v/>
      </c>
      <c r="AX259" s="11" t="str">
        <f t="shared" si="111"/>
        <v/>
      </c>
      <c r="AY259" s="11" t="str">
        <f t="shared" si="92"/>
        <v/>
      </c>
      <c r="AZ259" s="11" t="str">
        <f t="shared" si="112"/>
        <v/>
      </c>
      <c r="BA259" s="11" t="str">
        <f t="shared" si="94"/>
        <v xml:space="preserve"> </v>
      </c>
      <c r="BB259" s="11" t="str">
        <f>IFERROR(IF(AW259="","",VLOOKUP(AW259,SUSS!R:S,2,FALSE)),AY259*SUSS!$M$2)</f>
        <v/>
      </c>
      <c r="BC259" s="11" t="str">
        <f t="shared" si="93"/>
        <v/>
      </c>
    </row>
    <row r="260" spans="1:55" ht="20.100000000000001" customHeight="1" thickBot="1">
      <c r="A260" s="3" t="s">
        <v>173</v>
      </c>
      <c r="B260" s="77">
        <v>2020</v>
      </c>
      <c r="C260" s="77">
        <v>12</v>
      </c>
      <c r="D260" s="77"/>
      <c r="E260" s="78" t="s">
        <v>11</v>
      </c>
      <c r="F260" s="78" t="s">
        <v>175</v>
      </c>
      <c r="G260" s="78" t="s">
        <v>82</v>
      </c>
      <c r="H260" s="79">
        <v>44680</v>
      </c>
      <c r="I260" s="80">
        <v>121862.58</v>
      </c>
      <c r="J260" s="80">
        <v>99230.89</v>
      </c>
      <c r="K260" s="80">
        <v>22631.69</v>
      </c>
      <c r="N260" s="3" t="s">
        <v>93</v>
      </c>
      <c r="O260" s="82">
        <v>2</v>
      </c>
      <c r="P260" s="85">
        <v>19873.02</v>
      </c>
      <c r="Q260" s="83" t="s">
        <v>94</v>
      </c>
      <c r="R260" s="83" t="s">
        <v>10</v>
      </c>
      <c r="S260" s="83" t="s">
        <v>10</v>
      </c>
      <c r="T260" s="82" t="s">
        <v>95</v>
      </c>
      <c r="U260" s="82" t="s">
        <v>86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/>
      </c>
      <c r="AU260" s="11" t="str">
        <f t="shared" si="108"/>
        <v/>
      </c>
      <c r="AV260" s="11" t="str">
        <f t="shared" si="109"/>
        <v/>
      </c>
      <c r="AW260" s="11" t="str">
        <f t="shared" si="110"/>
        <v/>
      </c>
      <c r="AX260" s="11" t="str">
        <f t="shared" si="111"/>
        <v/>
      </c>
      <c r="AY260" s="11" t="str">
        <f t="shared" ref="AY260:AY323" si="113">VLOOKUP(AX260,AO:AP,2,FALSE)</f>
        <v/>
      </c>
      <c r="AZ260" s="11" t="str">
        <f t="shared" si="112"/>
        <v/>
      </c>
      <c r="BA260" s="11" t="str">
        <f t="shared" si="94"/>
        <v xml:space="preserve"> </v>
      </c>
      <c r="BB260" s="11" t="str">
        <f>IFERROR(IF(AW260="","",VLOOKUP(AW260,SUSS!R:S,2,FALSE)),AY260*SUSS!$M$2)</f>
        <v/>
      </c>
      <c r="BC260" s="11" t="str">
        <f t="shared" si="93"/>
        <v/>
      </c>
    </row>
    <row r="261" spans="1:55" ht="20.100000000000001" customHeight="1" thickBot="1">
      <c r="A261" s="3" t="s">
        <v>173</v>
      </c>
      <c r="B261" s="82">
        <v>2020</v>
      </c>
      <c r="C261" s="82">
        <v>12</v>
      </c>
      <c r="D261" s="82"/>
      <c r="E261" s="83" t="s">
        <v>11</v>
      </c>
      <c r="F261" s="83" t="s">
        <v>175</v>
      </c>
      <c r="G261" s="83" t="s">
        <v>175</v>
      </c>
      <c r="H261" s="84">
        <v>44196</v>
      </c>
      <c r="I261" s="85">
        <v>226316.87</v>
      </c>
      <c r="J261" s="86">
        <v>0</v>
      </c>
      <c r="K261" s="85">
        <v>226316.87</v>
      </c>
      <c r="N261" s="3" t="s">
        <v>93</v>
      </c>
      <c r="O261" s="82">
        <v>3</v>
      </c>
      <c r="P261" s="85">
        <v>20300.29</v>
      </c>
      <c r="Q261" s="83" t="s">
        <v>94</v>
      </c>
      <c r="R261" s="83" t="s">
        <v>10</v>
      </c>
      <c r="S261" s="83" t="s">
        <v>10</v>
      </c>
      <c r="T261" s="82" t="s">
        <v>95</v>
      </c>
      <c r="U261" s="82" t="s">
        <v>86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/>
      </c>
      <c r="AU261" s="11" t="str">
        <f t="shared" si="108"/>
        <v/>
      </c>
      <c r="AV261" s="11" t="str">
        <f t="shared" si="109"/>
        <v/>
      </c>
      <c r="AW261" s="11" t="str">
        <f t="shared" si="110"/>
        <v/>
      </c>
      <c r="AX261" s="11" t="str">
        <f t="shared" si="111"/>
        <v/>
      </c>
      <c r="AY261" s="11" t="str">
        <f t="shared" si="113"/>
        <v/>
      </c>
      <c r="AZ261" s="11" t="str">
        <f t="shared" si="112"/>
        <v/>
      </c>
      <c r="BA261" s="11" t="str">
        <f t="shared" si="94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4">IFERROR(IF(BB261&lt;&gt;"",AZ261*BB261,""),"VER")</f>
        <v/>
      </c>
    </row>
    <row r="262" spans="1:55" ht="20.100000000000001" customHeight="1" thickBot="1">
      <c r="N262" s="3" t="s">
        <v>93</v>
      </c>
      <c r="O262" s="82">
        <v>4</v>
      </c>
      <c r="P262" s="85">
        <v>20736.75</v>
      </c>
      <c r="Q262" s="83" t="s">
        <v>94</v>
      </c>
      <c r="R262" s="83" t="s">
        <v>10</v>
      </c>
      <c r="S262" s="83" t="s">
        <v>10</v>
      </c>
      <c r="T262" s="82" t="s">
        <v>95</v>
      </c>
      <c r="U262" s="82" t="s">
        <v>86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/>
      </c>
      <c r="AU262" s="11" t="str">
        <f t="shared" si="108"/>
        <v/>
      </c>
      <c r="AV262" s="11" t="str">
        <f t="shared" si="109"/>
        <v/>
      </c>
      <c r="AW262" s="11" t="str">
        <f t="shared" si="110"/>
        <v/>
      </c>
      <c r="AX262" s="11" t="str">
        <f t="shared" si="111"/>
        <v/>
      </c>
      <c r="AY262" s="11" t="str">
        <f t="shared" si="113"/>
        <v/>
      </c>
      <c r="AZ262" s="11" t="str">
        <f t="shared" si="112"/>
        <v/>
      </c>
      <c r="BA262" s="11" t="str">
        <f t="shared" si="94"/>
        <v xml:space="preserve"> </v>
      </c>
      <c r="BB262" s="11" t="str">
        <f>IFERROR(IF(AW262="","",VLOOKUP(AW262,SUSS!R:S,2,FALSE)),AY262*SUSS!$M$2)</f>
        <v/>
      </c>
      <c r="BC262" s="11" t="str">
        <f t="shared" si="114"/>
        <v/>
      </c>
    </row>
    <row r="263" spans="1:55" ht="20.100000000000001" customHeight="1" thickBot="1">
      <c r="A263" s="3" t="s">
        <v>177</v>
      </c>
      <c r="B263" s="134" t="s">
        <v>80</v>
      </c>
      <c r="C263"/>
      <c r="D263"/>
      <c r="E263"/>
      <c r="F263"/>
      <c r="G263"/>
      <c r="H263"/>
      <c r="I263"/>
      <c r="J263"/>
      <c r="K263"/>
      <c r="N263" s="3" t="s">
        <v>93</v>
      </c>
      <c r="O263" s="82">
        <v>5</v>
      </c>
      <c r="P263" s="85">
        <v>21182.58</v>
      </c>
      <c r="Q263" s="83" t="s">
        <v>94</v>
      </c>
      <c r="R263" s="83" t="s">
        <v>10</v>
      </c>
      <c r="S263" s="83" t="s">
        <v>10</v>
      </c>
      <c r="T263" s="82" t="s">
        <v>95</v>
      </c>
      <c r="U263" s="82" t="s">
        <v>86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/>
      </c>
      <c r="AU263" s="11" t="str">
        <f t="shared" si="108"/>
        <v/>
      </c>
      <c r="AV263" s="11" t="str">
        <f t="shared" si="109"/>
        <v/>
      </c>
      <c r="AW263" s="11" t="str">
        <f t="shared" si="110"/>
        <v/>
      </c>
      <c r="AX263" s="11" t="str">
        <f t="shared" si="111"/>
        <v/>
      </c>
      <c r="AY263" s="11" t="str">
        <f t="shared" si="113"/>
        <v/>
      </c>
      <c r="AZ263" s="11" t="str">
        <f t="shared" si="112"/>
        <v/>
      </c>
      <c r="BA263" s="11" t="str">
        <f t="shared" si="94"/>
        <v xml:space="preserve"> </v>
      </c>
      <c r="BB263" s="11" t="str">
        <f>IFERROR(IF(AW263="","",VLOOKUP(AW263,SUSS!R:S,2,FALSE)),AY263*SUSS!$M$2)</f>
        <v/>
      </c>
      <c r="BC263" s="11" t="str">
        <f t="shared" si="114"/>
        <v/>
      </c>
    </row>
    <row r="264" spans="1:55" ht="15.75" thickBot="1">
      <c r="A264" s="3" t="s">
        <v>177</v>
      </c>
      <c r="B264" s="87" t="s">
        <v>0</v>
      </c>
      <c r="C264" s="87" t="s">
        <v>1</v>
      </c>
      <c r="D264" s="87" t="s">
        <v>2</v>
      </c>
      <c r="E264" s="87" t="s">
        <v>3</v>
      </c>
      <c r="F264" s="87" t="s">
        <v>4</v>
      </c>
      <c r="G264" s="87" t="s">
        <v>5</v>
      </c>
      <c r="H264" s="87" t="s">
        <v>6</v>
      </c>
      <c r="I264" s="87" t="s">
        <v>7</v>
      </c>
      <c r="J264" s="87" t="s">
        <v>8</v>
      </c>
      <c r="K264" s="87" t="s">
        <v>9</v>
      </c>
      <c r="N264" s="3" t="s">
        <v>93</v>
      </c>
      <c r="O264" s="82">
        <v>6</v>
      </c>
      <c r="P264" s="85">
        <v>21638.01</v>
      </c>
      <c r="Q264" s="83" t="s">
        <v>94</v>
      </c>
      <c r="R264" s="83" t="s">
        <v>10</v>
      </c>
      <c r="S264" s="83" t="s">
        <v>10</v>
      </c>
      <c r="T264" s="82" t="s">
        <v>95</v>
      </c>
      <c r="U264" s="82" t="s">
        <v>88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/>
      </c>
      <c r="AU264" s="11" t="str">
        <f t="shared" si="108"/>
        <v/>
      </c>
      <c r="AV264" s="11" t="str">
        <f t="shared" si="109"/>
        <v/>
      </c>
      <c r="AW264" s="11" t="str">
        <f t="shared" si="110"/>
        <v/>
      </c>
      <c r="AX264" s="11" t="str">
        <f t="shared" si="111"/>
        <v/>
      </c>
      <c r="AY264" s="11" t="str">
        <f t="shared" si="113"/>
        <v/>
      </c>
      <c r="AZ264" s="11" t="str">
        <f t="shared" si="112"/>
        <v/>
      </c>
      <c r="BA264" s="11" t="str">
        <f t="shared" ref="BA264:BA327" si="115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4"/>
        <v/>
      </c>
    </row>
    <row r="265" spans="1:55" ht="15.75" thickBot="1">
      <c r="A265" s="3" t="s">
        <v>177</v>
      </c>
      <c r="B265" s="82">
        <v>2021</v>
      </c>
      <c r="C265" s="82"/>
      <c r="D265" s="82"/>
      <c r="E265" s="83" t="s">
        <v>94</v>
      </c>
      <c r="F265" s="83" t="s">
        <v>10</v>
      </c>
      <c r="G265" s="83" t="s">
        <v>10</v>
      </c>
      <c r="H265" s="84">
        <v>44725</v>
      </c>
      <c r="I265" s="85">
        <v>318971.90999999997</v>
      </c>
      <c r="J265" s="86">
        <v>0</v>
      </c>
      <c r="K265" s="85">
        <v>318971.90999999997</v>
      </c>
      <c r="N265" s="3" t="s">
        <v>93</v>
      </c>
      <c r="O265" s="82">
        <v>7</v>
      </c>
      <c r="P265" s="85">
        <v>22103.23</v>
      </c>
      <c r="Q265" s="83" t="s">
        <v>94</v>
      </c>
      <c r="R265" s="83" t="s">
        <v>10</v>
      </c>
      <c r="S265" s="83" t="s">
        <v>10</v>
      </c>
      <c r="T265" s="82" t="s">
        <v>95</v>
      </c>
      <c r="U265" s="82" t="s">
        <v>88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/>
      </c>
      <c r="AU265" s="11" t="str">
        <f t="shared" si="108"/>
        <v/>
      </c>
      <c r="AV265" s="11" t="str">
        <f t="shared" si="109"/>
        <v/>
      </c>
      <c r="AW265" s="11" t="str">
        <f t="shared" si="110"/>
        <v/>
      </c>
      <c r="AX265" s="11" t="str">
        <f t="shared" si="111"/>
        <v/>
      </c>
      <c r="AY265" s="11" t="str">
        <f t="shared" si="113"/>
        <v/>
      </c>
      <c r="AZ265" s="11" t="str">
        <f t="shared" si="112"/>
        <v/>
      </c>
      <c r="BA265" s="11" t="str">
        <f t="shared" si="115"/>
        <v xml:space="preserve"> </v>
      </c>
      <c r="BB265" s="11" t="str">
        <f>IFERROR(IF(AW265="","",VLOOKUP(AW265,SUSS!R:S,2,FALSE)),AY265*SUSS!$M$2)</f>
        <v/>
      </c>
      <c r="BC265" s="11" t="str">
        <f t="shared" si="114"/>
        <v/>
      </c>
    </row>
    <row r="266" spans="1:55" ht="15.75" thickBot="1">
      <c r="N266" s="3" t="s">
        <v>93</v>
      </c>
      <c r="O266" s="82">
        <v>8</v>
      </c>
      <c r="P266" s="85">
        <v>22578.45</v>
      </c>
      <c r="Q266" s="83" t="s">
        <v>94</v>
      </c>
      <c r="R266" s="83" t="s">
        <v>10</v>
      </c>
      <c r="S266" s="83" t="s">
        <v>10</v>
      </c>
      <c r="T266" s="82" t="s">
        <v>95</v>
      </c>
      <c r="U266" s="82" t="s">
        <v>88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/>
      </c>
      <c r="AU266" s="11" t="str">
        <f t="shared" si="108"/>
        <v/>
      </c>
      <c r="AV266" s="11" t="str">
        <f t="shared" si="109"/>
        <v/>
      </c>
      <c r="AW266" s="11" t="str">
        <f t="shared" si="110"/>
        <v/>
      </c>
      <c r="AX266" s="11" t="str">
        <f t="shared" si="111"/>
        <v/>
      </c>
      <c r="AY266" s="11" t="str">
        <f t="shared" si="113"/>
        <v/>
      </c>
      <c r="AZ266" s="11" t="str">
        <f t="shared" si="112"/>
        <v/>
      </c>
      <c r="BA266" s="11" t="str">
        <f t="shared" si="115"/>
        <v xml:space="preserve"> </v>
      </c>
      <c r="BB266" s="11" t="str">
        <f>IFERROR(IF(AW266="","",VLOOKUP(AW266,SUSS!R:S,2,FALSE)),AY266*SUSS!$M$2)</f>
        <v/>
      </c>
      <c r="BC266" s="11" t="str">
        <f t="shared" si="114"/>
        <v/>
      </c>
    </row>
    <row r="267" spans="1:55"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/>
      </c>
      <c r="AU267" s="11" t="str">
        <f t="shared" si="108"/>
        <v/>
      </c>
      <c r="AV267" s="11" t="str">
        <f t="shared" si="109"/>
        <v/>
      </c>
      <c r="AW267" s="11" t="str">
        <f t="shared" si="110"/>
        <v/>
      </c>
      <c r="AX267" s="11" t="str">
        <f t="shared" si="111"/>
        <v/>
      </c>
      <c r="AY267" s="11" t="str">
        <f t="shared" si="113"/>
        <v/>
      </c>
      <c r="AZ267" s="11" t="str">
        <f t="shared" si="112"/>
        <v/>
      </c>
      <c r="BA267" s="11" t="str">
        <f t="shared" si="115"/>
        <v xml:space="preserve"> </v>
      </c>
      <c r="BB267" s="11" t="str">
        <f>IFERROR(IF(AW267="","",VLOOKUP(AW267,SUSS!R:S,2,FALSE)),AY267*SUSS!$M$2)</f>
        <v/>
      </c>
      <c r="BC267" s="11" t="str">
        <f t="shared" si="114"/>
        <v/>
      </c>
    </row>
    <row r="268" spans="1:55" ht="46.5" thickBot="1">
      <c r="N268" s="3" t="s">
        <v>96</v>
      </c>
      <c r="O268" s="76" t="s">
        <v>17</v>
      </c>
      <c r="P268"/>
      <c r="Q268"/>
      <c r="R268"/>
      <c r="S268"/>
      <c r="T268"/>
      <c r="U268"/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/>
      </c>
      <c r="AU268" s="11" t="str">
        <f t="shared" si="108"/>
        <v/>
      </c>
      <c r="AV268" s="11" t="str">
        <f t="shared" si="109"/>
        <v/>
      </c>
      <c r="AW268" s="11" t="str">
        <f t="shared" si="110"/>
        <v/>
      </c>
      <c r="AX268" s="11" t="str">
        <f t="shared" si="111"/>
        <v/>
      </c>
      <c r="AY268" s="11" t="str">
        <f t="shared" si="113"/>
        <v/>
      </c>
      <c r="AZ268" s="11" t="str">
        <f t="shared" si="112"/>
        <v/>
      </c>
      <c r="BA268" s="11" t="str">
        <f t="shared" si="115"/>
        <v xml:space="preserve"> </v>
      </c>
      <c r="BB268" s="11" t="str">
        <f>IFERROR(IF(AW268="","",VLOOKUP(AW268,SUSS!R:S,2,FALSE)),AY268*SUSS!$M$2)</f>
        <v/>
      </c>
      <c r="BC268" s="11" t="str">
        <f t="shared" si="114"/>
        <v/>
      </c>
    </row>
    <row r="269" spans="1:55" ht="15.75" thickBot="1">
      <c r="N269" s="3" t="s">
        <v>96</v>
      </c>
      <c r="O269" s="87" t="s">
        <v>13</v>
      </c>
      <c r="P269" s="87" t="s">
        <v>14</v>
      </c>
      <c r="Q269" s="87" t="s">
        <v>3</v>
      </c>
      <c r="R269" s="87" t="s">
        <v>4</v>
      </c>
      <c r="S269" s="87" t="s">
        <v>5</v>
      </c>
      <c r="T269" s="87" t="s">
        <v>15</v>
      </c>
      <c r="U269" s="87" t="s">
        <v>16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/>
      </c>
      <c r="AU269" s="11" t="str">
        <f t="shared" si="108"/>
        <v/>
      </c>
      <c r="AV269" s="11" t="str">
        <f t="shared" si="109"/>
        <v/>
      </c>
      <c r="AW269" s="11" t="str">
        <f t="shared" si="110"/>
        <v/>
      </c>
      <c r="AX269" s="11" t="str">
        <f t="shared" si="111"/>
        <v/>
      </c>
      <c r="AY269" s="11" t="str">
        <f t="shared" si="113"/>
        <v/>
      </c>
      <c r="AZ269" s="11" t="str">
        <f t="shared" si="112"/>
        <v/>
      </c>
      <c r="BA269" s="11" t="str">
        <f t="shared" si="115"/>
        <v xml:space="preserve"> </v>
      </c>
      <c r="BB269" s="11" t="str">
        <f>IFERROR(IF(AW269="","",VLOOKUP(AW269,SUSS!R:S,2,FALSE)),AY269*SUSS!$M$2)</f>
        <v/>
      </c>
      <c r="BC269" s="11" t="str">
        <f t="shared" si="114"/>
        <v/>
      </c>
    </row>
    <row r="270" spans="1:55" ht="15.75" thickBot="1">
      <c r="N270" s="3" t="s">
        <v>96</v>
      </c>
      <c r="O270" s="77">
        <v>1</v>
      </c>
      <c r="P270" s="80">
        <v>8194.73</v>
      </c>
      <c r="Q270" s="78" t="s">
        <v>11</v>
      </c>
      <c r="R270" s="78" t="s">
        <v>10</v>
      </c>
      <c r="S270" s="78" t="s">
        <v>10</v>
      </c>
      <c r="T270" s="77" t="s">
        <v>99</v>
      </c>
      <c r="U270" s="77" t="s">
        <v>86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N224597</v>
      </c>
      <c r="AU270" s="11">
        <f t="shared" si="108"/>
        <v>1</v>
      </c>
      <c r="AV270" s="11">
        <f t="shared" si="109"/>
        <v>8194.73</v>
      </c>
      <c r="AW270" s="11" t="str">
        <f t="shared" si="110"/>
        <v>2020/6</v>
      </c>
      <c r="AX270" s="11" t="str">
        <f t="shared" si="111"/>
        <v>2020/6 Contribuciones Seg. Social</v>
      </c>
      <c r="AY270" s="11">
        <f t="shared" si="113"/>
        <v>70751.33</v>
      </c>
      <c r="AZ270" s="11">
        <f t="shared" si="112"/>
        <v>0.11582439510324399</v>
      </c>
      <c r="BA270" s="11" t="str">
        <f t="shared" si="115"/>
        <v>N224597 1</v>
      </c>
      <c r="BB270" s="11">
        <f>IFERROR(IF(AW270="","",VLOOKUP(AW270,SUSS!R:S,2,FALSE)),AY270*SUSS!$M$2)</f>
        <v>8490.159599999999</v>
      </c>
      <c r="BC270" s="11">
        <f t="shared" si="114"/>
        <v>983.36759999999992</v>
      </c>
    </row>
    <row r="271" spans="1:55" ht="15.75" thickBot="1">
      <c r="N271" s="3" t="s">
        <v>96</v>
      </c>
      <c r="O271" s="82">
        <v>1</v>
      </c>
      <c r="P271" s="85">
        <v>8164.13</v>
      </c>
      <c r="Q271" s="83" t="s">
        <v>98</v>
      </c>
      <c r="R271" s="83" t="s">
        <v>10</v>
      </c>
      <c r="S271" s="83" t="s">
        <v>10</v>
      </c>
      <c r="T271" s="82" t="s">
        <v>99</v>
      </c>
      <c r="U271" s="82" t="s">
        <v>86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/>
      </c>
      <c r="AU271" s="11" t="str">
        <f t="shared" si="108"/>
        <v/>
      </c>
      <c r="AV271" s="11" t="str">
        <f t="shared" si="109"/>
        <v/>
      </c>
      <c r="AW271" s="11" t="str">
        <f t="shared" si="110"/>
        <v/>
      </c>
      <c r="AX271" s="11" t="str">
        <f t="shared" si="111"/>
        <v/>
      </c>
      <c r="AY271" s="11" t="str">
        <f t="shared" si="113"/>
        <v/>
      </c>
      <c r="AZ271" s="11" t="str">
        <f t="shared" si="112"/>
        <v/>
      </c>
      <c r="BA271" s="11" t="str">
        <f t="shared" si="115"/>
        <v xml:space="preserve"> </v>
      </c>
      <c r="BB271" s="11" t="str">
        <f>IFERROR(IF(AW271="","",VLOOKUP(AW271,SUSS!R:S,2,FALSE)),AY271*SUSS!$M$2)</f>
        <v/>
      </c>
      <c r="BC271" s="11" t="str">
        <f t="shared" si="114"/>
        <v/>
      </c>
    </row>
    <row r="272" spans="1:55" ht="15.75" thickBot="1">
      <c r="N272" s="3" t="s">
        <v>96</v>
      </c>
      <c r="O272" s="82">
        <v>2</v>
      </c>
      <c r="P272" s="85">
        <v>8360.08</v>
      </c>
      <c r="Q272" s="83" t="s">
        <v>98</v>
      </c>
      <c r="R272" s="83" t="s">
        <v>10</v>
      </c>
      <c r="S272" s="83" t="s">
        <v>10</v>
      </c>
      <c r="T272" s="82" t="s">
        <v>99</v>
      </c>
      <c r="U272" s="82" t="s">
        <v>86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/>
      </c>
      <c r="AU272" s="11" t="str">
        <f t="shared" si="108"/>
        <v/>
      </c>
      <c r="AV272" s="11" t="str">
        <f t="shared" si="109"/>
        <v/>
      </c>
      <c r="AW272" s="11" t="str">
        <f t="shared" si="110"/>
        <v/>
      </c>
      <c r="AX272" s="11" t="str">
        <f t="shared" si="111"/>
        <v/>
      </c>
      <c r="AY272" s="11" t="str">
        <f t="shared" si="113"/>
        <v/>
      </c>
      <c r="AZ272" s="11" t="str">
        <f t="shared" si="112"/>
        <v/>
      </c>
      <c r="BA272" s="11" t="str">
        <f t="shared" si="115"/>
        <v xml:space="preserve"> </v>
      </c>
      <c r="BB272" s="11" t="str">
        <f>IFERROR(IF(AW272="","",VLOOKUP(AW272,SUSS!R:S,2,FALSE)),AY272*SUSS!$M$2)</f>
        <v/>
      </c>
      <c r="BC272" s="11" t="str">
        <f t="shared" si="114"/>
        <v/>
      </c>
    </row>
    <row r="273" spans="14:55" ht="15.75" thickBot="1">
      <c r="N273" s="3" t="s">
        <v>96</v>
      </c>
      <c r="O273" s="82">
        <v>2</v>
      </c>
      <c r="P273" s="85">
        <v>8391.4</v>
      </c>
      <c r="Q273" s="83" t="s">
        <v>11</v>
      </c>
      <c r="R273" s="83" t="s">
        <v>10</v>
      </c>
      <c r="S273" s="83" t="s">
        <v>10</v>
      </c>
      <c r="T273" s="82" t="s">
        <v>99</v>
      </c>
      <c r="U273" s="82" t="s">
        <v>86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N224597</v>
      </c>
      <c r="AU273" s="11">
        <f t="shared" si="108"/>
        <v>2</v>
      </c>
      <c r="AV273" s="11">
        <f t="shared" si="109"/>
        <v>8391.4</v>
      </c>
      <c r="AW273" s="11" t="str">
        <f t="shared" si="110"/>
        <v>2020/6</v>
      </c>
      <c r="AX273" s="11" t="str">
        <f t="shared" si="111"/>
        <v>2020/6 Contribuciones Seg. Social</v>
      </c>
      <c r="AY273" s="11">
        <f t="shared" si="113"/>
        <v>70751.33</v>
      </c>
      <c r="AZ273" s="11">
        <f t="shared" si="112"/>
        <v>0.11860413083400694</v>
      </c>
      <c r="BA273" s="11" t="str">
        <f t="shared" si="115"/>
        <v>N224597 2</v>
      </c>
      <c r="BB273" s="11">
        <f>IFERROR(IF(AW273="","",VLOOKUP(AW273,SUSS!R:S,2,FALSE)),AY273*SUSS!$M$2)</f>
        <v>8490.159599999999</v>
      </c>
      <c r="BC273" s="11">
        <f t="shared" si="114"/>
        <v>1006.9679999999998</v>
      </c>
    </row>
    <row r="274" spans="14:55" ht="15.75" thickBot="1">
      <c r="N274" s="3" t="s">
        <v>96</v>
      </c>
      <c r="O274" s="82">
        <v>3</v>
      </c>
      <c r="P274" s="85">
        <v>8560.7099999999991</v>
      </c>
      <c r="Q274" s="83" t="s">
        <v>98</v>
      </c>
      <c r="R274" s="83" t="s">
        <v>10</v>
      </c>
      <c r="S274" s="83" t="s">
        <v>10</v>
      </c>
      <c r="T274" s="82" t="s">
        <v>99</v>
      </c>
      <c r="U274" s="82" t="s">
        <v>86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/>
      </c>
      <c r="AU274" s="11" t="str">
        <f t="shared" si="108"/>
        <v/>
      </c>
      <c r="AV274" s="11" t="str">
        <f t="shared" si="109"/>
        <v/>
      </c>
      <c r="AW274" s="11" t="str">
        <f t="shared" si="110"/>
        <v/>
      </c>
      <c r="AX274" s="11" t="str">
        <f t="shared" si="111"/>
        <v/>
      </c>
      <c r="AY274" s="11" t="str">
        <f t="shared" si="113"/>
        <v/>
      </c>
      <c r="AZ274" s="11" t="str">
        <f t="shared" si="112"/>
        <v/>
      </c>
      <c r="BA274" s="11" t="str">
        <f t="shared" si="115"/>
        <v xml:space="preserve"> </v>
      </c>
      <c r="BB274" s="11" t="str">
        <f>IFERROR(IF(AW274="","",VLOOKUP(AW274,SUSS!R:S,2,FALSE)),AY274*SUSS!$M$2)</f>
        <v/>
      </c>
      <c r="BC274" s="11" t="str">
        <f t="shared" si="114"/>
        <v/>
      </c>
    </row>
    <row r="275" spans="14:55" ht="15.75" thickBot="1">
      <c r="N275" s="3" t="s">
        <v>96</v>
      </c>
      <c r="O275" s="82">
        <v>3</v>
      </c>
      <c r="P275" s="85">
        <v>8592.7999999999993</v>
      </c>
      <c r="Q275" s="83" t="s">
        <v>11</v>
      </c>
      <c r="R275" s="83" t="s">
        <v>10</v>
      </c>
      <c r="S275" s="83" t="s">
        <v>10</v>
      </c>
      <c r="T275" s="82" t="s">
        <v>99</v>
      </c>
      <c r="U275" s="82" t="s">
        <v>86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N224597</v>
      </c>
      <c r="AU275" s="11">
        <f t="shared" si="108"/>
        <v>3</v>
      </c>
      <c r="AV275" s="11">
        <f t="shared" si="109"/>
        <v>8592.7999999999993</v>
      </c>
      <c r="AW275" s="11" t="str">
        <f t="shared" si="110"/>
        <v>2020/6</v>
      </c>
      <c r="AX275" s="11" t="str">
        <f t="shared" si="111"/>
        <v>2020/6 Contribuciones Seg. Social</v>
      </c>
      <c r="AY275" s="11">
        <f t="shared" si="113"/>
        <v>70751.33</v>
      </c>
      <c r="AZ275" s="11">
        <f t="shared" si="112"/>
        <v>0.12145072043168657</v>
      </c>
      <c r="BA275" s="11" t="str">
        <f t="shared" si="115"/>
        <v>N224597 3</v>
      </c>
      <c r="BB275" s="11">
        <f>IFERROR(IF(AW275="","",VLOOKUP(AW275,SUSS!R:S,2,FALSE)),AY275*SUSS!$M$2)</f>
        <v>8490.159599999999</v>
      </c>
      <c r="BC275" s="11">
        <f t="shared" si="114"/>
        <v>1031.1359999999997</v>
      </c>
    </row>
    <row r="276" spans="14:55" ht="15.75" thickBot="1">
      <c r="N276" s="3" t="s">
        <v>96</v>
      </c>
      <c r="O276" s="82">
        <v>4</v>
      </c>
      <c r="P276" s="85">
        <v>8799.0300000000007</v>
      </c>
      <c r="Q276" s="83" t="s">
        <v>11</v>
      </c>
      <c r="R276" s="83" t="s">
        <v>10</v>
      </c>
      <c r="S276" s="83" t="s">
        <v>10</v>
      </c>
      <c r="T276" s="82" t="s">
        <v>99</v>
      </c>
      <c r="U276" s="82" t="s">
        <v>86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N224597</v>
      </c>
      <c r="AU276" s="11">
        <f t="shared" si="108"/>
        <v>4</v>
      </c>
      <c r="AV276" s="11">
        <f t="shared" si="109"/>
        <v>8799.0300000000007</v>
      </c>
      <c r="AW276" s="11" t="str">
        <f t="shared" si="110"/>
        <v>2020/6</v>
      </c>
      <c r="AX276" s="11" t="str">
        <f t="shared" si="111"/>
        <v>2020/6 Contribuciones Seg. Social</v>
      </c>
      <c r="AY276" s="11">
        <f t="shared" si="113"/>
        <v>70751.33</v>
      </c>
      <c r="AZ276" s="11">
        <f t="shared" si="112"/>
        <v>0.12436557729727485</v>
      </c>
      <c r="BA276" s="11" t="str">
        <f t="shared" si="115"/>
        <v>N224597 4</v>
      </c>
      <c r="BB276" s="11">
        <f>IFERROR(IF(AW276="","",VLOOKUP(AW276,SUSS!R:S,2,FALSE)),AY276*SUSS!$M$2)</f>
        <v>8490.159599999999</v>
      </c>
      <c r="BC276" s="11">
        <f t="shared" si="114"/>
        <v>1055.8835999999999</v>
      </c>
    </row>
    <row r="277" spans="14:55" ht="15.75" thickBot="1">
      <c r="N277" s="3" t="s">
        <v>96</v>
      </c>
      <c r="O277" s="82">
        <v>4</v>
      </c>
      <c r="P277" s="85">
        <v>8766.17</v>
      </c>
      <c r="Q277" s="83" t="s">
        <v>98</v>
      </c>
      <c r="R277" s="83" t="s">
        <v>10</v>
      </c>
      <c r="S277" s="83" t="s">
        <v>10</v>
      </c>
      <c r="T277" s="82" t="s">
        <v>99</v>
      </c>
      <c r="U277" s="82" t="s">
        <v>86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/>
      </c>
      <c r="AU277" s="11" t="str">
        <f t="shared" si="108"/>
        <v/>
      </c>
      <c r="AV277" s="11" t="str">
        <f t="shared" si="109"/>
        <v/>
      </c>
      <c r="AW277" s="11" t="str">
        <f t="shared" si="110"/>
        <v/>
      </c>
      <c r="AX277" s="11" t="str">
        <f t="shared" si="111"/>
        <v/>
      </c>
      <c r="AY277" s="11" t="str">
        <f t="shared" si="113"/>
        <v/>
      </c>
      <c r="AZ277" s="11" t="str">
        <f t="shared" si="112"/>
        <v/>
      </c>
      <c r="BA277" s="11" t="str">
        <f t="shared" si="115"/>
        <v xml:space="preserve"> </v>
      </c>
      <c r="BB277" s="11" t="str">
        <f>IFERROR(IF(AW277="","",VLOOKUP(AW277,SUSS!R:S,2,FALSE)),AY277*SUSS!$M$2)</f>
        <v/>
      </c>
      <c r="BC277" s="11" t="str">
        <f t="shared" si="114"/>
        <v/>
      </c>
    </row>
    <row r="278" spans="14:55" ht="15.75" thickBot="1">
      <c r="N278" s="3" t="s">
        <v>96</v>
      </c>
      <c r="O278" s="82">
        <v>5</v>
      </c>
      <c r="P278" s="85">
        <v>9010.2000000000007</v>
      </c>
      <c r="Q278" s="83" t="s">
        <v>11</v>
      </c>
      <c r="R278" s="83" t="s">
        <v>10</v>
      </c>
      <c r="S278" s="83" t="s">
        <v>10</v>
      </c>
      <c r="T278" s="82" t="s">
        <v>99</v>
      </c>
      <c r="U278" s="82" t="s">
        <v>88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N224597</v>
      </c>
      <c r="AU278" s="11">
        <f t="shared" si="108"/>
        <v>5</v>
      </c>
      <c r="AV278" s="11">
        <f t="shared" si="109"/>
        <v>9010.2000000000007</v>
      </c>
      <c r="AW278" s="11" t="str">
        <f t="shared" si="110"/>
        <v>2020/6</v>
      </c>
      <c r="AX278" s="11" t="str">
        <f t="shared" si="111"/>
        <v>2020/6 Contribuciones Seg. Social</v>
      </c>
      <c r="AY278" s="11">
        <f t="shared" si="113"/>
        <v>70751.33</v>
      </c>
      <c r="AZ278" s="11">
        <f t="shared" si="112"/>
        <v>0.1273502561718628</v>
      </c>
      <c r="BA278" s="11" t="str">
        <f t="shared" si="115"/>
        <v>N224597 5</v>
      </c>
      <c r="BB278" s="11">
        <f>IFERROR(IF(AW278="","",VLOOKUP(AW278,SUSS!R:S,2,FALSE)),AY278*SUSS!$M$2)</f>
        <v>8490.159599999999</v>
      </c>
      <c r="BC278" s="11">
        <f t="shared" si="114"/>
        <v>1081.2240000000002</v>
      </c>
    </row>
    <row r="279" spans="14:55" ht="15.75" thickBot="1">
      <c r="N279" s="3" t="s">
        <v>96</v>
      </c>
      <c r="O279" s="82">
        <v>5</v>
      </c>
      <c r="P279" s="85">
        <v>8976.56</v>
      </c>
      <c r="Q279" s="83" t="s">
        <v>98</v>
      </c>
      <c r="R279" s="83" t="s">
        <v>10</v>
      </c>
      <c r="S279" s="83" t="s">
        <v>10</v>
      </c>
      <c r="T279" s="82" t="s">
        <v>99</v>
      </c>
      <c r="U279" s="82" t="s">
        <v>88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/>
      </c>
      <c r="AU279" s="11" t="str">
        <f t="shared" si="108"/>
        <v/>
      </c>
      <c r="AV279" s="11" t="str">
        <f t="shared" si="109"/>
        <v/>
      </c>
      <c r="AW279" s="11" t="str">
        <f t="shared" si="110"/>
        <v/>
      </c>
      <c r="AX279" s="11" t="str">
        <f t="shared" si="111"/>
        <v/>
      </c>
      <c r="AY279" s="11" t="str">
        <f t="shared" si="113"/>
        <v/>
      </c>
      <c r="AZ279" s="11" t="str">
        <f t="shared" si="112"/>
        <v/>
      </c>
      <c r="BA279" s="11" t="str">
        <f t="shared" si="115"/>
        <v xml:space="preserve"> </v>
      </c>
      <c r="BB279" s="11" t="str">
        <f>IFERROR(IF(AW279="","",VLOOKUP(AW279,SUSS!R:S,2,FALSE)),AY279*SUSS!$M$2)</f>
        <v/>
      </c>
      <c r="BC279" s="11" t="str">
        <f t="shared" si="114"/>
        <v/>
      </c>
    </row>
    <row r="280" spans="14:55" ht="15.75" thickBot="1">
      <c r="N280" s="3" t="s">
        <v>96</v>
      </c>
      <c r="O280" s="82">
        <v>6</v>
      </c>
      <c r="P280" s="85">
        <v>9226.44</v>
      </c>
      <c r="Q280" s="83" t="s">
        <v>11</v>
      </c>
      <c r="R280" s="83" t="s">
        <v>10</v>
      </c>
      <c r="S280" s="83" t="s">
        <v>10</v>
      </c>
      <c r="T280" s="82" t="s">
        <v>99</v>
      </c>
      <c r="U280" s="82" t="s">
        <v>88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N224597</v>
      </c>
      <c r="AU280" s="11">
        <f t="shared" si="108"/>
        <v>6</v>
      </c>
      <c r="AV280" s="11">
        <f t="shared" si="109"/>
        <v>9226.44</v>
      </c>
      <c r="AW280" s="11" t="str">
        <f t="shared" si="110"/>
        <v>2020/6</v>
      </c>
      <c r="AX280" s="11" t="str">
        <f t="shared" si="111"/>
        <v>2020/6 Contribuciones Seg. Social</v>
      </c>
      <c r="AY280" s="11">
        <f t="shared" si="113"/>
        <v>70751.33</v>
      </c>
      <c r="AZ280" s="11">
        <f t="shared" si="112"/>
        <v>0.13040659447673988</v>
      </c>
      <c r="BA280" s="11" t="str">
        <f t="shared" si="115"/>
        <v>N224597 6</v>
      </c>
      <c r="BB280" s="11">
        <f>IFERROR(IF(AW280="","",VLOOKUP(AW280,SUSS!R:S,2,FALSE)),AY280*SUSS!$M$2)</f>
        <v>8490.159599999999</v>
      </c>
      <c r="BC280" s="11">
        <f t="shared" si="114"/>
        <v>1107.1728000000001</v>
      </c>
    </row>
    <row r="281" spans="14:55" ht="15.75" thickBot="1">
      <c r="N281" s="3" t="s">
        <v>96</v>
      </c>
      <c r="O281" s="82">
        <v>6</v>
      </c>
      <c r="P281" s="85">
        <v>9192</v>
      </c>
      <c r="Q281" s="83" t="s">
        <v>98</v>
      </c>
      <c r="R281" s="83" t="s">
        <v>10</v>
      </c>
      <c r="S281" s="83" t="s">
        <v>10</v>
      </c>
      <c r="T281" s="82" t="s">
        <v>99</v>
      </c>
      <c r="U281" s="82" t="s">
        <v>88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/>
      </c>
      <c r="AU281" s="11" t="str">
        <f t="shared" si="108"/>
        <v/>
      </c>
      <c r="AV281" s="11" t="str">
        <f t="shared" si="109"/>
        <v/>
      </c>
      <c r="AW281" s="11" t="str">
        <f t="shared" si="110"/>
        <v/>
      </c>
      <c r="AX281" s="11" t="str">
        <f t="shared" si="111"/>
        <v/>
      </c>
      <c r="AY281" s="11" t="str">
        <f t="shared" si="113"/>
        <v/>
      </c>
      <c r="AZ281" s="11" t="str">
        <f t="shared" si="112"/>
        <v/>
      </c>
      <c r="BA281" s="11" t="str">
        <f t="shared" si="115"/>
        <v xml:space="preserve"> </v>
      </c>
      <c r="BB281" s="11" t="str">
        <f>IFERROR(IF(AW281="","",VLOOKUP(AW281,SUSS!R:S,2,FALSE)),AY281*SUSS!$M$2)</f>
        <v/>
      </c>
      <c r="BC281" s="11" t="str">
        <f t="shared" si="114"/>
        <v/>
      </c>
    </row>
    <row r="282" spans="14:55" ht="15.75" thickBot="1">
      <c r="N282" s="3" t="s">
        <v>96</v>
      </c>
      <c r="O282" s="82">
        <v>7</v>
      </c>
      <c r="P282" s="85">
        <v>9447.8799999999992</v>
      </c>
      <c r="Q282" s="83" t="s">
        <v>11</v>
      </c>
      <c r="R282" s="83" t="s">
        <v>10</v>
      </c>
      <c r="S282" s="83" t="s">
        <v>10</v>
      </c>
      <c r="T282" s="82" t="s">
        <v>99</v>
      </c>
      <c r="U282" s="82" t="s">
        <v>88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N224597</v>
      </c>
      <c r="AU282" s="11">
        <f t="shared" si="108"/>
        <v>7</v>
      </c>
      <c r="AV282" s="11">
        <f t="shared" si="109"/>
        <v>9447.8799999999992</v>
      </c>
      <c r="AW282" s="11" t="str">
        <f t="shared" si="110"/>
        <v>2020/6</v>
      </c>
      <c r="AX282" s="11" t="str">
        <f t="shared" si="111"/>
        <v>2020/6 Contribuciones Seg. Social</v>
      </c>
      <c r="AY282" s="11">
        <f t="shared" si="113"/>
        <v>70751.33</v>
      </c>
      <c r="AZ282" s="11">
        <f t="shared" si="112"/>
        <v>0.13353642963319556</v>
      </c>
      <c r="BA282" s="11" t="str">
        <f t="shared" si="115"/>
        <v>N224597 7</v>
      </c>
      <c r="BB282" s="11">
        <f>IFERROR(IF(AW282="","",VLOOKUP(AW282,SUSS!R:S,2,FALSE)),AY282*SUSS!$M$2)</f>
        <v>8490.159599999999</v>
      </c>
      <c r="BC282" s="11">
        <f t="shared" si="114"/>
        <v>1133.7455999999997</v>
      </c>
    </row>
    <row r="283" spans="14:55" ht="15.75" thickBot="1">
      <c r="N283" s="3" t="s">
        <v>96</v>
      </c>
      <c r="O283" s="82">
        <v>7</v>
      </c>
      <c r="P283" s="85">
        <v>9412.61</v>
      </c>
      <c r="Q283" s="83" t="s">
        <v>98</v>
      </c>
      <c r="R283" s="83" t="s">
        <v>10</v>
      </c>
      <c r="S283" s="83" t="s">
        <v>10</v>
      </c>
      <c r="T283" s="82" t="s">
        <v>99</v>
      </c>
      <c r="U283" s="82" t="s">
        <v>88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/>
      </c>
      <c r="AU283" s="11" t="str">
        <f t="shared" si="108"/>
        <v/>
      </c>
      <c r="AV283" s="11" t="str">
        <f t="shared" si="109"/>
        <v/>
      </c>
      <c r="AW283" s="11" t="str">
        <f t="shared" si="110"/>
        <v/>
      </c>
      <c r="AX283" s="11" t="str">
        <f t="shared" si="111"/>
        <v/>
      </c>
      <c r="AY283" s="11" t="str">
        <f t="shared" si="113"/>
        <v/>
      </c>
      <c r="AZ283" s="11" t="str">
        <f t="shared" si="112"/>
        <v/>
      </c>
      <c r="BA283" s="11" t="str">
        <f t="shared" si="115"/>
        <v xml:space="preserve"> </v>
      </c>
      <c r="BB283" s="11" t="str">
        <f>IFERROR(IF(AW283="","",VLOOKUP(AW283,SUSS!R:S,2,FALSE)),AY283*SUSS!$M$2)</f>
        <v/>
      </c>
      <c r="BC283" s="11" t="str">
        <f t="shared" si="114"/>
        <v/>
      </c>
    </row>
    <row r="284" spans="14:55" ht="15.75" thickBot="1">
      <c r="N284" s="3" t="s">
        <v>96</v>
      </c>
      <c r="O284" s="82">
        <v>8</v>
      </c>
      <c r="P284" s="85">
        <v>9054.92</v>
      </c>
      <c r="Q284" s="83" t="s">
        <v>98</v>
      </c>
      <c r="R284" s="83" t="s">
        <v>10</v>
      </c>
      <c r="S284" s="83" t="s">
        <v>10</v>
      </c>
      <c r="T284" s="82" t="s">
        <v>99</v>
      </c>
      <c r="U284" s="82" t="s">
        <v>88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/>
      </c>
      <c r="AU284" s="11" t="str">
        <f t="shared" si="108"/>
        <v/>
      </c>
      <c r="AV284" s="11" t="str">
        <f t="shared" si="109"/>
        <v/>
      </c>
      <c r="AW284" s="11" t="str">
        <f t="shared" si="110"/>
        <v/>
      </c>
      <c r="AX284" s="11" t="str">
        <f t="shared" si="111"/>
        <v/>
      </c>
      <c r="AY284" s="11" t="str">
        <f t="shared" si="113"/>
        <v/>
      </c>
      <c r="AZ284" s="11" t="str">
        <f t="shared" si="112"/>
        <v/>
      </c>
      <c r="BA284" s="11" t="str">
        <f t="shared" si="115"/>
        <v xml:space="preserve"> </v>
      </c>
      <c r="BB284" s="11" t="str">
        <f>IFERROR(IF(AW284="","",VLOOKUP(AW284,SUSS!R:S,2,FALSE)),AY284*SUSS!$M$2)</f>
        <v/>
      </c>
      <c r="BC284" s="11" t="str">
        <f t="shared" si="114"/>
        <v/>
      </c>
    </row>
    <row r="285" spans="14:55" ht="15.75" thickBot="1">
      <c r="N285" s="3" t="s">
        <v>96</v>
      </c>
      <c r="O285" s="82">
        <v>8</v>
      </c>
      <c r="P285" s="85">
        <v>9088.85</v>
      </c>
      <c r="Q285" s="83" t="s">
        <v>11</v>
      </c>
      <c r="R285" s="83" t="s">
        <v>10</v>
      </c>
      <c r="S285" s="83" t="s">
        <v>10</v>
      </c>
      <c r="T285" s="82" t="s">
        <v>99</v>
      </c>
      <c r="U285" s="82" t="s">
        <v>88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N224597</v>
      </c>
      <c r="AU285" s="11">
        <f t="shared" si="108"/>
        <v>8</v>
      </c>
      <c r="AV285" s="11">
        <f t="shared" si="109"/>
        <v>9088.85</v>
      </c>
      <c r="AW285" s="11" t="str">
        <f t="shared" si="110"/>
        <v>2020/6</v>
      </c>
      <c r="AX285" s="11" t="str">
        <f t="shared" si="111"/>
        <v>2020/6 Contribuciones Seg. Social</v>
      </c>
      <c r="AY285" s="11">
        <f t="shared" si="113"/>
        <v>70751.33</v>
      </c>
      <c r="AZ285" s="11">
        <f t="shared" si="112"/>
        <v>0.1284618960519894</v>
      </c>
      <c r="BA285" s="11" t="str">
        <f t="shared" si="115"/>
        <v>N224597 8</v>
      </c>
      <c r="BB285" s="11">
        <f>IFERROR(IF(AW285="","",VLOOKUP(AW285,SUSS!R:S,2,FALSE)),AY285*SUSS!$M$2)</f>
        <v>8490.159599999999</v>
      </c>
      <c r="BC285" s="11">
        <f t="shared" si="114"/>
        <v>1090.6619999999998</v>
      </c>
    </row>
    <row r="286" spans="14:55" ht="15.75" thickBot="1">
      <c r="N286" s="3" t="s">
        <v>96</v>
      </c>
      <c r="O286" s="82">
        <v>8</v>
      </c>
      <c r="P286" s="86">
        <v>585.82000000000005</v>
      </c>
      <c r="Q286" s="83" t="s">
        <v>11</v>
      </c>
      <c r="R286" s="83" t="s">
        <v>10</v>
      </c>
      <c r="S286" s="83" t="s">
        <v>82</v>
      </c>
      <c r="T286" s="82" t="s">
        <v>99</v>
      </c>
      <c r="U286" s="82" t="s">
        <v>88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N224597</v>
      </c>
      <c r="AU286" s="11">
        <f t="shared" ref="AU286:AU349" si="129">IF($Q286=$AD$1,O286,"")</f>
        <v>8</v>
      </c>
      <c r="AV286" s="11">
        <f t="shared" ref="AV286:AV349" si="130">IF($Q286=$AD$1,P286,"")</f>
        <v>585.82000000000005</v>
      </c>
      <c r="AW286" s="11" t="str">
        <f t="shared" ref="AW286:AW349" si="131">IF($Q286=$AD$1,T286,"")</f>
        <v>2020/6</v>
      </c>
      <c r="AX286" s="11" t="str">
        <f t="shared" ref="AX286:AX349" si="132">IF(AW286&lt;&gt;"",AW286&amp;" "&amp;$AD$1,"")</f>
        <v>2020/6 Contribuciones Seg. Social</v>
      </c>
      <c r="AY286" s="11">
        <f t="shared" si="113"/>
        <v>70751.33</v>
      </c>
      <c r="AZ286" s="11">
        <f t="shared" ref="AZ286:AZ349" si="133">IF(AY286="","",AV286/AY286)</f>
        <v>8.2799856907283583E-3</v>
      </c>
      <c r="BA286" s="11" t="str">
        <f t="shared" si="115"/>
        <v>N224597 8</v>
      </c>
      <c r="BB286" s="11">
        <f>IFERROR(IF(AW286="","",VLOOKUP(AW286,SUSS!R:S,2,FALSE)),AY286*SUSS!$M$2)</f>
        <v>8490.159599999999</v>
      </c>
      <c r="BC286" s="11">
        <f t="shared" si="114"/>
        <v>70.298400000000001</v>
      </c>
    </row>
    <row r="287" spans="14:55" ht="15.75" thickBot="1">
      <c r="N287" s="3" t="s">
        <v>96</v>
      </c>
      <c r="O287" s="82">
        <v>8</v>
      </c>
      <c r="P287" s="86">
        <v>583.63</v>
      </c>
      <c r="Q287" s="83" t="s">
        <v>98</v>
      </c>
      <c r="R287" s="83" t="s">
        <v>10</v>
      </c>
      <c r="S287" s="83" t="s">
        <v>82</v>
      </c>
      <c r="T287" s="82" t="s">
        <v>99</v>
      </c>
      <c r="U287" s="82" t="s">
        <v>88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/>
      </c>
      <c r="AU287" s="11" t="str">
        <f t="shared" si="129"/>
        <v/>
      </c>
      <c r="AV287" s="11" t="str">
        <f t="shared" si="130"/>
        <v/>
      </c>
      <c r="AW287" s="11" t="str">
        <f t="shared" si="131"/>
        <v/>
      </c>
      <c r="AX287" s="11" t="str">
        <f t="shared" si="132"/>
        <v/>
      </c>
      <c r="AY287" s="11" t="str">
        <f t="shared" si="113"/>
        <v/>
      </c>
      <c r="AZ287" s="11" t="str">
        <f t="shared" si="133"/>
        <v/>
      </c>
      <c r="BA287" s="11" t="str">
        <f t="shared" si="115"/>
        <v xml:space="preserve"> </v>
      </c>
      <c r="BB287" s="11" t="str">
        <f>IFERROR(IF(AW287="","",VLOOKUP(AW287,SUSS!R:S,2,FALSE)),AY287*SUSS!$M$2)</f>
        <v/>
      </c>
      <c r="BC287" s="11" t="str">
        <f t="shared" si="114"/>
        <v/>
      </c>
    </row>
    <row r="288" spans="14:55"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/>
      </c>
      <c r="AU288" s="11" t="str">
        <f t="shared" si="129"/>
        <v/>
      </c>
      <c r="AV288" s="11" t="str">
        <f t="shared" si="130"/>
        <v/>
      </c>
      <c r="AW288" s="11" t="str">
        <f t="shared" si="131"/>
        <v/>
      </c>
      <c r="AX288" s="11" t="str">
        <f t="shared" si="132"/>
        <v/>
      </c>
      <c r="AY288" s="11" t="str">
        <f t="shared" si="113"/>
        <v/>
      </c>
      <c r="AZ288" s="11" t="str">
        <f t="shared" si="133"/>
        <v/>
      </c>
      <c r="BA288" s="11" t="str">
        <f t="shared" si="115"/>
        <v xml:space="preserve"> </v>
      </c>
      <c r="BB288" s="11" t="str">
        <f>IFERROR(IF(AW288="","",VLOOKUP(AW288,SUSS!R:S,2,FALSE)),AY288*SUSS!$M$2)</f>
        <v/>
      </c>
      <c r="BC288" s="11" t="str">
        <f t="shared" si="114"/>
        <v/>
      </c>
    </row>
    <row r="289" spans="14:55" ht="46.5" thickBot="1">
      <c r="N289" s="3" t="s">
        <v>100</v>
      </c>
      <c r="O289" s="76" t="s">
        <v>17</v>
      </c>
      <c r="P289"/>
      <c r="Q289"/>
      <c r="R289"/>
      <c r="S289"/>
      <c r="T289"/>
      <c r="U289"/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/>
      </c>
      <c r="AU289" s="11" t="str">
        <f t="shared" si="129"/>
        <v/>
      </c>
      <c r="AV289" s="11" t="str">
        <f t="shared" si="130"/>
        <v/>
      </c>
      <c r="AW289" s="11" t="str">
        <f t="shared" si="131"/>
        <v/>
      </c>
      <c r="AX289" s="11" t="str">
        <f t="shared" si="132"/>
        <v/>
      </c>
      <c r="AY289" s="11" t="str">
        <f t="shared" si="113"/>
        <v/>
      </c>
      <c r="AZ289" s="11" t="str">
        <f t="shared" si="133"/>
        <v/>
      </c>
      <c r="BA289" s="11" t="str">
        <f t="shared" si="115"/>
        <v xml:space="preserve"> </v>
      </c>
      <c r="BB289" s="11" t="str">
        <f>IFERROR(IF(AW289="","",VLOOKUP(AW289,SUSS!R:S,2,FALSE)),AY289*SUSS!$M$2)</f>
        <v/>
      </c>
      <c r="BC289" s="11" t="str">
        <f t="shared" si="114"/>
        <v/>
      </c>
    </row>
    <row r="290" spans="14:55" ht="15.75" thickBot="1">
      <c r="N290" s="3" t="s">
        <v>100</v>
      </c>
      <c r="O290" s="87" t="s">
        <v>13</v>
      </c>
      <c r="P290" s="87" t="s">
        <v>14</v>
      </c>
      <c r="Q290" s="87" t="s">
        <v>3</v>
      </c>
      <c r="R290" s="87" t="s">
        <v>4</v>
      </c>
      <c r="S290" s="87" t="s">
        <v>5</v>
      </c>
      <c r="T290" s="87" t="s">
        <v>15</v>
      </c>
      <c r="U290" s="87" t="s">
        <v>16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/>
      </c>
      <c r="AU290" s="11" t="str">
        <f t="shared" si="129"/>
        <v/>
      </c>
      <c r="AV290" s="11" t="str">
        <f t="shared" si="130"/>
        <v/>
      </c>
      <c r="AW290" s="11" t="str">
        <f t="shared" si="131"/>
        <v/>
      </c>
      <c r="AX290" s="11" t="str">
        <f t="shared" si="132"/>
        <v/>
      </c>
      <c r="AY290" s="11" t="str">
        <f t="shared" si="113"/>
        <v/>
      </c>
      <c r="AZ290" s="11" t="str">
        <f t="shared" si="133"/>
        <v/>
      </c>
      <c r="BA290" s="11" t="str">
        <f t="shared" si="115"/>
        <v xml:space="preserve"> </v>
      </c>
      <c r="BB290" s="11" t="str">
        <f>IFERROR(IF(AW290="","",VLOOKUP(AW290,SUSS!R:S,2,FALSE)),AY290*SUSS!$M$2)</f>
        <v/>
      </c>
      <c r="BC290" s="11" t="str">
        <f t="shared" si="114"/>
        <v/>
      </c>
    </row>
    <row r="291" spans="14:55" ht="15.75" thickBot="1">
      <c r="N291" s="3" t="s">
        <v>100</v>
      </c>
      <c r="O291" s="77" t="s">
        <v>84</v>
      </c>
      <c r="P291" s="80">
        <v>1581.13</v>
      </c>
      <c r="Q291" s="78" t="s">
        <v>98</v>
      </c>
      <c r="R291" s="78" t="s">
        <v>10</v>
      </c>
      <c r="S291" s="78" t="s">
        <v>10</v>
      </c>
      <c r="T291" s="77" t="s">
        <v>102</v>
      </c>
      <c r="U291" s="77" t="s">
        <v>86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/>
      </c>
      <c r="AU291" s="11" t="str">
        <f t="shared" si="129"/>
        <v/>
      </c>
      <c r="AV291" s="11" t="str">
        <f t="shared" si="130"/>
        <v/>
      </c>
      <c r="AW291" s="11" t="str">
        <f t="shared" si="131"/>
        <v/>
      </c>
      <c r="AX291" s="11" t="str">
        <f t="shared" si="132"/>
        <v/>
      </c>
      <c r="AY291" s="11" t="str">
        <f t="shared" si="113"/>
        <v/>
      </c>
      <c r="AZ291" s="11" t="str">
        <f t="shared" si="133"/>
        <v/>
      </c>
      <c r="BA291" s="11" t="str">
        <f t="shared" si="115"/>
        <v xml:space="preserve"> </v>
      </c>
      <c r="BB291" s="11" t="str">
        <f>IFERROR(IF(AW291="","",VLOOKUP(AW291,SUSS!R:S,2,FALSE)),AY291*SUSS!$M$2)</f>
        <v/>
      </c>
      <c r="BC291" s="11" t="str">
        <f t="shared" si="114"/>
        <v/>
      </c>
    </row>
    <row r="292" spans="14:55" ht="15.75" thickBot="1">
      <c r="N292" s="3" t="s">
        <v>100</v>
      </c>
      <c r="O292" s="82" t="s">
        <v>84</v>
      </c>
      <c r="P292" s="86">
        <v>46.25</v>
      </c>
      <c r="Q292" s="83" t="s">
        <v>101</v>
      </c>
      <c r="R292" s="83" t="s">
        <v>10</v>
      </c>
      <c r="S292" s="83" t="s">
        <v>10</v>
      </c>
      <c r="T292" s="82" t="s">
        <v>103</v>
      </c>
      <c r="U292" s="82" t="s">
        <v>86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/>
      </c>
      <c r="AU292" s="11" t="str">
        <f t="shared" si="129"/>
        <v/>
      </c>
      <c r="AV292" s="11" t="str">
        <f t="shared" si="130"/>
        <v/>
      </c>
      <c r="AW292" s="11" t="str">
        <f t="shared" si="131"/>
        <v/>
      </c>
      <c r="AX292" s="11" t="str">
        <f t="shared" si="132"/>
        <v/>
      </c>
      <c r="AY292" s="11" t="str">
        <f t="shared" si="113"/>
        <v/>
      </c>
      <c r="AZ292" s="11" t="str">
        <f t="shared" si="133"/>
        <v/>
      </c>
      <c r="BA292" s="11" t="str">
        <f t="shared" si="115"/>
        <v xml:space="preserve"> </v>
      </c>
      <c r="BB292" s="11" t="str">
        <f>IFERROR(IF(AW292="","",VLOOKUP(AW292,SUSS!R:S,2,FALSE)),AY292*SUSS!$M$2)</f>
        <v/>
      </c>
      <c r="BC292" s="11" t="str">
        <f t="shared" si="114"/>
        <v/>
      </c>
    </row>
    <row r="293" spans="14:55" ht="15.75" thickBot="1">
      <c r="N293" s="3" t="s">
        <v>100</v>
      </c>
      <c r="O293" s="82">
        <v>1</v>
      </c>
      <c r="P293" s="85">
        <v>1378.51</v>
      </c>
      <c r="Q293" s="83" t="s">
        <v>98</v>
      </c>
      <c r="R293" s="83" t="s">
        <v>10</v>
      </c>
      <c r="S293" s="83" t="s">
        <v>10</v>
      </c>
      <c r="T293" s="82" t="s">
        <v>102</v>
      </c>
      <c r="U293" s="82" t="s">
        <v>88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/>
      </c>
      <c r="AU293" s="11" t="str">
        <f t="shared" si="129"/>
        <v/>
      </c>
      <c r="AV293" s="11" t="str">
        <f t="shared" si="130"/>
        <v/>
      </c>
      <c r="AW293" s="11" t="str">
        <f t="shared" si="131"/>
        <v/>
      </c>
      <c r="AX293" s="11" t="str">
        <f t="shared" si="132"/>
        <v/>
      </c>
      <c r="AY293" s="11" t="str">
        <f t="shared" si="113"/>
        <v/>
      </c>
      <c r="AZ293" s="11" t="str">
        <f t="shared" si="133"/>
        <v/>
      </c>
      <c r="BA293" s="11" t="str">
        <f t="shared" si="115"/>
        <v xml:space="preserve"> </v>
      </c>
      <c r="BB293" s="11" t="str">
        <f>IFERROR(IF(AW293="","",VLOOKUP(AW293,SUSS!R:S,2,FALSE)),AY293*SUSS!$M$2)</f>
        <v/>
      </c>
      <c r="BC293" s="11" t="str">
        <f t="shared" si="114"/>
        <v/>
      </c>
    </row>
    <row r="294" spans="14:55" ht="15.75" thickBot="1">
      <c r="N294" s="3" t="s">
        <v>100</v>
      </c>
      <c r="O294" s="82">
        <v>1</v>
      </c>
      <c r="P294" s="85">
        <v>1230.3499999999999</v>
      </c>
      <c r="Q294" s="83" t="s">
        <v>98</v>
      </c>
      <c r="R294" s="83" t="s">
        <v>10</v>
      </c>
      <c r="S294" s="83" t="s">
        <v>82</v>
      </c>
      <c r="T294" s="82" t="s">
        <v>102</v>
      </c>
      <c r="U294" s="82" t="s">
        <v>88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/>
      </c>
      <c r="AU294" s="11" t="str">
        <f t="shared" si="129"/>
        <v/>
      </c>
      <c r="AV294" s="11" t="str">
        <f t="shared" si="130"/>
        <v/>
      </c>
      <c r="AW294" s="11" t="str">
        <f t="shared" si="131"/>
        <v/>
      </c>
      <c r="AX294" s="11" t="str">
        <f t="shared" si="132"/>
        <v/>
      </c>
      <c r="AY294" s="11" t="str">
        <f t="shared" si="113"/>
        <v/>
      </c>
      <c r="AZ294" s="11" t="str">
        <f t="shared" si="133"/>
        <v/>
      </c>
      <c r="BA294" s="11" t="str">
        <f t="shared" si="115"/>
        <v xml:space="preserve"> </v>
      </c>
      <c r="BB294" s="11" t="str">
        <f>IFERROR(IF(AW294="","",VLOOKUP(AW294,SUSS!R:S,2,FALSE)),AY294*SUSS!$M$2)</f>
        <v/>
      </c>
      <c r="BC294" s="11" t="str">
        <f t="shared" si="114"/>
        <v/>
      </c>
    </row>
    <row r="295" spans="14:55" ht="15.75" thickBot="1">
      <c r="N295" s="3" t="s">
        <v>100</v>
      </c>
      <c r="O295" s="82">
        <v>1</v>
      </c>
      <c r="P295" s="86">
        <v>76.31</v>
      </c>
      <c r="Q295" s="83" t="s">
        <v>101</v>
      </c>
      <c r="R295" s="83" t="s">
        <v>10</v>
      </c>
      <c r="S295" s="83" t="s">
        <v>10</v>
      </c>
      <c r="T295" s="82" t="s">
        <v>103</v>
      </c>
      <c r="U295" s="82" t="s">
        <v>88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/>
      </c>
      <c r="AU295" s="11" t="str">
        <f t="shared" si="129"/>
        <v/>
      </c>
      <c r="AV295" s="11" t="str">
        <f t="shared" si="130"/>
        <v/>
      </c>
      <c r="AW295" s="11" t="str">
        <f t="shared" si="131"/>
        <v/>
      </c>
      <c r="AX295" s="11" t="str">
        <f t="shared" si="132"/>
        <v/>
      </c>
      <c r="AY295" s="11" t="str">
        <f t="shared" si="113"/>
        <v/>
      </c>
      <c r="AZ295" s="11" t="str">
        <f t="shared" si="133"/>
        <v/>
      </c>
      <c r="BA295" s="11" t="str">
        <f t="shared" si="115"/>
        <v xml:space="preserve"> </v>
      </c>
      <c r="BB295" s="11" t="str">
        <f>IFERROR(IF(AW295="","",VLOOKUP(AW295,SUSS!R:S,2,FALSE)),AY295*SUSS!$M$2)</f>
        <v/>
      </c>
      <c r="BC295" s="11" t="str">
        <f t="shared" si="114"/>
        <v/>
      </c>
    </row>
    <row r="296" spans="14:55" ht="15.75" thickBot="1">
      <c r="N296" s="3" t="s">
        <v>100</v>
      </c>
      <c r="O296" s="82">
        <v>2</v>
      </c>
      <c r="P296" s="86">
        <v>249.47</v>
      </c>
      <c r="Q296" s="83" t="s">
        <v>98</v>
      </c>
      <c r="R296" s="83" t="s">
        <v>10</v>
      </c>
      <c r="S296" s="83" t="s">
        <v>82</v>
      </c>
      <c r="T296" s="82" t="s">
        <v>102</v>
      </c>
      <c r="U296" s="82" t="s">
        <v>88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/>
      </c>
      <c r="AU296" s="11" t="str">
        <f t="shared" si="129"/>
        <v/>
      </c>
      <c r="AV296" s="11" t="str">
        <f t="shared" si="130"/>
        <v/>
      </c>
      <c r="AW296" s="11" t="str">
        <f t="shared" si="131"/>
        <v/>
      </c>
      <c r="AX296" s="11" t="str">
        <f t="shared" si="132"/>
        <v/>
      </c>
      <c r="AY296" s="11" t="str">
        <f t="shared" si="113"/>
        <v/>
      </c>
      <c r="AZ296" s="11" t="str">
        <f t="shared" si="133"/>
        <v/>
      </c>
      <c r="BA296" s="11" t="str">
        <f t="shared" si="115"/>
        <v xml:space="preserve"> </v>
      </c>
      <c r="BB296" s="11" t="str">
        <f>IFERROR(IF(AW296="","",VLOOKUP(AW296,SUSS!R:S,2,FALSE)),AY296*SUSS!$M$2)</f>
        <v/>
      </c>
      <c r="BC296" s="11" t="str">
        <f t="shared" si="114"/>
        <v/>
      </c>
    </row>
    <row r="297" spans="14:55" ht="15.75" thickBot="1">
      <c r="N297" s="3" t="s">
        <v>100</v>
      </c>
      <c r="O297" s="82">
        <v>2</v>
      </c>
      <c r="P297" s="86">
        <v>76.31</v>
      </c>
      <c r="Q297" s="83" t="s">
        <v>101</v>
      </c>
      <c r="R297" s="83" t="s">
        <v>10</v>
      </c>
      <c r="S297" s="83" t="s">
        <v>10</v>
      </c>
      <c r="T297" s="82" t="s">
        <v>103</v>
      </c>
      <c r="U297" s="82" t="s">
        <v>88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/>
      </c>
      <c r="AU297" s="11" t="str">
        <f t="shared" si="129"/>
        <v/>
      </c>
      <c r="AV297" s="11" t="str">
        <f t="shared" si="130"/>
        <v/>
      </c>
      <c r="AW297" s="11" t="str">
        <f t="shared" si="131"/>
        <v/>
      </c>
      <c r="AX297" s="11" t="str">
        <f t="shared" si="132"/>
        <v/>
      </c>
      <c r="AY297" s="11" t="str">
        <f t="shared" si="113"/>
        <v/>
      </c>
      <c r="AZ297" s="11" t="str">
        <f t="shared" si="133"/>
        <v/>
      </c>
      <c r="BA297" s="11" t="str">
        <f t="shared" si="115"/>
        <v xml:space="preserve"> </v>
      </c>
      <c r="BB297" s="11" t="str">
        <f>IFERROR(IF(AW297="","",VLOOKUP(AW297,SUSS!R:S,2,FALSE)),AY297*SUSS!$M$2)</f>
        <v/>
      </c>
      <c r="BC297" s="11" t="str">
        <f t="shared" si="114"/>
        <v/>
      </c>
    </row>
    <row r="298" spans="14:55" ht="15.75" thickBot="1">
      <c r="N298" s="3" t="s">
        <v>100</v>
      </c>
      <c r="O298" s="82">
        <v>2</v>
      </c>
      <c r="P298" s="85">
        <v>2359.39</v>
      </c>
      <c r="Q298" s="83" t="s">
        <v>98</v>
      </c>
      <c r="R298" s="83" t="s">
        <v>10</v>
      </c>
      <c r="S298" s="83" t="s">
        <v>10</v>
      </c>
      <c r="T298" s="82" t="s">
        <v>104</v>
      </c>
      <c r="U298" s="82" t="s">
        <v>88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/>
      </c>
      <c r="AU298" s="11" t="str">
        <f t="shared" si="129"/>
        <v/>
      </c>
      <c r="AV298" s="11" t="str">
        <f t="shared" si="130"/>
        <v/>
      </c>
      <c r="AW298" s="11" t="str">
        <f t="shared" si="131"/>
        <v/>
      </c>
      <c r="AX298" s="11" t="str">
        <f t="shared" si="132"/>
        <v/>
      </c>
      <c r="AY298" s="11" t="str">
        <f t="shared" si="113"/>
        <v/>
      </c>
      <c r="AZ298" s="11" t="str">
        <f t="shared" si="133"/>
        <v/>
      </c>
      <c r="BA298" s="11" t="str">
        <f t="shared" si="115"/>
        <v xml:space="preserve"> </v>
      </c>
      <c r="BB298" s="11" t="str">
        <f>IFERROR(IF(AW298="","",VLOOKUP(AW298,SUSS!R:S,2,FALSE)),AY298*SUSS!$M$2)</f>
        <v/>
      </c>
      <c r="BC298" s="11" t="str">
        <f t="shared" si="114"/>
        <v/>
      </c>
    </row>
    <row r="299" spans="14:55" ht="15.75" thickBot="1">
      <c r="N299" s="3" t="s">
        <v>100</v>
      </c>
      <c r="O299" s="82">
        <v>3</v>
      </c>
      <c r="P299" s="86">
        <v>76.31</v>
      </c>
      <c r="Q299" s="83" t="s">
        <v>101</v>
      </c>
      <c r="R299" s="83" t="s">
        <v>10</v>
      </c>
      <c r="S299" s="83" t="s">
        <v>10</v>
      </c>
      <c r="T299" s="82" t="s">
        <v>103</v>
      </c>
      <c r="U299" s="82" t="s">
        <v>88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/>
      </c>
      <c r="AU299" s="11" t="str">
        <f t="shared" si="129"/>
        <v/>
      </c>
      <c r="AV299" s="11" t="str">
        <f t="shared" si="130"/>
        <v/>
      </c>
      <c r="AW299" s="11" t="str">
        <f t="shared" si="131"/>
        <v/>
      </c>
      <c r="AX299" s="11" t="str">
        <f t="shared" si="132"/>
        <v/>
      </c>
      <c r="AY299" s="11" t="str">
        <f t="shared" si="113"/>
        <v/>
      </c>
      <c r="AZ299" s="11" t="str">
        <f t="shared" si="133"/>
        <v/>
      </c>
      <c r="BA299" s="11" t="str">
        <f t="shared" si="115"/>
        <v xml:space="preserve"> </v>
      </c>
      <c r="BB299" s="11" t="str">
        <f>IFERROR(IF(AW299="","",VLOOKUP(AW299,SUSS!R:S,2,FALSE)),AY299*SUSS!$M$2)</f>
        <v/>
      </c>
      <c r="BC299" s="11" t="str">
        <f t="shared" si="114"/>
        <v/>
      </c>
    </row>
    <row r="300" spans="14:55" ht="15.75" thickBot="1">
      <c r="N300" s="3" t="s">
        <v>100</v>
      </c>
      <c r="O300" s="82">
        <v>3</v>
      </c>
      <c r="P300" s="85">
        <v>2608.86</v>
      </c>
      <c r="Q300" s="83" t="s">
        <v>98</v>
      </c>
      <c r="R300" s="83" t="s">
        <v>10</v>
      </c>
      <c r="S300" s="83" t="s">
        <v>10</v>
      </c>
      <c r="T300" s="82" t="s">
        <v>104</v>
      </c>
      <c r="U300" s="82" t="s">
        <v>88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/>
      </c>
      <c r="AU300" s="11" t="str">
        <f t="shared" si="129"/>
        <v/>
      </c>
      <c r="AV300" s="11" t="str">
        <f t="shared" si="130"/>
        <v/>
      </c>
      <c r="AW300" s="11" t="str">
        <f t="shared" si="131"/>
        <v/>
      </c>
      <c r="AX300" s="11" t="str">
        <f t="shared" si="132"/>
        <v/>
      </c>
      <c r="AY300" s="11" t="str">
        <f t="shared" si="113"/>
        <v/>
      </c>
      <c r="AZ300" s="11" t="str">
        <f t="shared" si="133"/>
        <v/>
      </c>
      <c r="BA300" s="11" t="str">
        <f t="shared" si="115"/>
        <v xml:space="preserve"> </v>
      </c>
      <c r="BB300" s="11" t="str">
        <f>IFERROR(IF(AW300="","",VLOOKUP(AW300,SUSS!R:S,2,FALSE)),AY300*SUSS!$M$2)</f>
        <v/>
      </c>
      <c r="BC300" s="11" t="str">
        <f t="shared" si="114"/>
        <v/>
      </c>
    </row>
    <row r="301" spans="14:55" ht="15.75" thickBot="1">
      <c r="N301" s="3" t="s">
        <v>100</v>
      </c>
      <c r="O301" s="82">
        <v>4</v>
      </c>
      <c r="P301" s="86">
        <v>76.31</v>
      </c>
      <c r="Q301" s="83" t="s">
        <v>101</v>
      </c>
      <c r="R301" s="83" t="s">
        <v>10</v>
      </c>
      <c r="S301" s="83" t="s">
        <v>10</v>
      </c>
      <c r="T301" s="82" t="s">
        <v>103</v>
      </c>
      <c r="U301" s="82" t="s">
        <v>88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/>
      </c>
      <c r="AU301" s="11" t="str">
        <f t="shared" si="129"/>
        <v/>
      </c>
      <c r="AV301" s="11" t="str">
        <f t="shared" si="130"/>
        <v/>
      </c>
      <c r="AW301" s="11" t="str">
        <f t="shared" si="131"/>
        <v/>
      </c>
      <c r="AX301" s="11" t="str">
        <f t="shared" si="132"/>
        <v/>
      </c>
      <c r="AY301" s="11" t="str">
        <f t="shared" si="113"/>
        <v/>
      </c>
      <c r="AZ301" s="11" t="str">
        <f t="shared" si="133"/>
        <v/>
      </c>
      <c r="BA301" s="11" t="str">
        <f t="shared" si="115"/>
        <v xml:space="preserve"> </v>
      </c>
      <c r="BB301" s="11" t="str">
        <f>IFERROR(IF(AW301="","",VLOOKUP(AW301,SUSS!R:S,2,FALSE)),AY301*SUSS!$M$2)</f>
        <v/>
      </c>
      <c r="BC301" s="11" t="str">
        <f t="shared" si="114"/>
        <v/>
      </c>
    </row>
    <row r="302" spans="14:55" ht="15.75" thickBot="1">
      <c r="N302" s="3" t="s">
        <v>100</v>
      </c>
      <c r="O302" s="82">
        <v>4</v>
      </c>
      <c r="P302" s="85">
        <v>2608.86</v>
      </c>
      <c r="Q302" s="83" t="s">
        <v>98</v>
      </c>
      <c r="R302" s="83" t="s">
        <v>10</v>
      </c>
      <c r="S302" s="83" t="s">
        <v>10</v>
      </c>
      <c r="T302" s="82" t="s">
        <v>104</v>
      </c>
      <c r="U302" s="82" t="s">
        <v>88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/>
      </c>
      <c r="AU302" s="11" t="str">
        <f t="shared" si="129"/>
        <v/>
      </c>
      <c r="AV302" s="11" t="str">
        <f t="shared" si="130"/>
        <v/>
      </c>
      <c r="AW302" s="11" t="str">
        <f t="shared" si="131"/>
        <v/>
      </c>
      <c r="AX302" s="11" t="str">
        <f t="shared" si="132"/>
        <v/>
      </c>
      <c r="AY302" s="11" t="str">
        <f t="shared" si="113"/>
        <v/>
      </c>
      <c r="AZ302" s="11" t="str">
        <f t="shared" si="133"/>
        <v/>
      </c>
      <c r="BA302" s="11" t="str">
        <f t="shared" si="115"/>
        <v xml:space="preserve"> </v>
      </c>
      <c r="BB302" s="11" t="str">
        <f>IFERROR(IF(AW302="","",VLOOKUP(AW302,SUSS!R:S,2,FALSE)),AY302*SUSS!$M$2)</f>
        <v/>
      </c>
      <c r="BC302" s="11" t="str">
        <f t="shared" si="114"/>
        <v/>
      </c>
    </row>
    <row r="303" spans="14:55" ht="15.75" thickBot="1">
      <c r="N303" s="3" t="s">
        <v>100</v>
      </c>
      <c r="O303" s="82">
        <v>5</v>
      </c>
      <c r="P303" s="86">
        <v>76.31</v>
      </c>
      <c r="Q303" s="83" t="s">
        <v>101</v>
      </c>
      <c r="R303" s="83" t="s">
        <v>10</v>
      </c>
      <c r="S303" s="83" t="s">
        <v>10</v>
      </c>
      <c r="T303" s="82" t="s">
        <v>103</v>
      </c>
      <c r="U303" s="82" t="s">
        <v>88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/>
      </c>
      <c r="AU303" s="11" t="str">
        <f t="shared" si="129"/>
        <v/>
      </c>
      <c r="AV303" s="11" t="str">
        <f t="shared" si="130"/>
        <v/>
      </c>
      <c r="AW303" s="11" t="str">
        <f t="shared" si="131"/>
        <v/>
      </c>
      <c r="AX303" s="11" t="str">
        <f t="shared" si="132"/>
        <v/>
      </c>
      <c r="AY303" s="11" t="str">
        <f t="shared" si="113"/>
        <v/>
      </c>
      <c r="AZ303" s="11" t="str">
        <f t="shared" si="133"/>
        <v/>
      </c>
      <c r="BA303" s="11" t="str">
        <f t="shared" si="115"/>
        <v xml:space="preserve"> </v>
      </c>
      <c r="BB303" s="11" t="str">
        <f>IFERROR(IF(AW303="","",VLOOKUP(AW303,SUSS!R:S,2,FALSE)),AY303*SUSS!$M$2)</f>
        <v/>
      </c>
      <c r="BC303" s="11" t="str">
        <f t="shared" si="114"/>
        <v/>
      </c>
    </row>
    <row r="304" spans="14:55" ht="15.75" thickBot="1">
      <c r="N304" s="3" t="s">
        <v>100</v>
      </c>
      <c r="O304" s="82">
        <v>5</v>
      </c>
      <c r="P304" s="85">
        <v>2608.86</v>
      </c>
      <c r="Q304" s="83" t="s">
        <v>98</v>
      </c>
      <c r="R304" s="83" t="s">
        <v>10</v>
      </c>
      <c r="S304" s="83" t="s">
        <v>10</v>
      </c>
      <c r="T304" s="82" t="s">
        <v>104</v>
      </c>
      <c r="U304" s="82" t="s">
        <v>88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/>
      </c>
      <c r="AU304" s="11" t="str">
        <f t="shared" si="129"/>
        <v/>
      </c>
      <c r="AV304" s="11" t="str">
        <f t="shared" si="130"/>
        <v/>
      </c>
      <c r="AW304" s="11" t="str">
        <f t="shared" si="131"/>
        <v/>
      </c>
      <c r="AX304" s="11" t="str">
        <f t="shared" si="132"/>
        <v/>
      </c>
      <c r="AY304" s="11" t="str">
        <f t="shared" si="113"/>
        <v/>
      </c>
      <c r="AZ304" s="11" t="str">
        <f t="shared" si="133"/>
        <v/>
      </c>
      <c r="BA304" s="11" t="str">
        <f t="shared" si="115"/>
        <v xml:space="preserve"> </v>
      </c>
      <c r="BB304" s="11" t="str">
        <f>IFERROR(IF(AW304="","",VLOOKUP(AW304,SUSS!R:S,2,FALSE)),AY304*SUSS!$M$2)</f>
        <v/>
      </c>
      <c r="BC304" s="11" t="str">
        <f t="shared" si="114"/>
        <v/>
      </c>
    </row>
    <row r="305" spans="14:55" ht="15.75" thickBot="1">
      <c r="N305" s="3" t="s">
        <v>100</v>
      </c>
      <c r="O305" s="82">
        <v>6</v>
      </c>
      <c r="P305" s="86">
        <v>76.31</v>
      </c>
      <c r="Q305" s="83" t="s">
        <v>101</v>
      </c>
      <c r="R305" s="83" t="s">
        <v>10</v>
      </c>
      <c r="S305" s="83" t="s">
        <v>10</v>
      </c>
      <c r="T305" s="82" t="s">
        <v>103</v>
      </c>
      <c r="U305" s="82" t="s">
        <v>88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/>
      </c>
      <c r="AU305" s="11" t="str">
        <f t="shared" si="129"/>
        <v/>
      </c>
      <c r="AV305" s="11" t="str">
        <f t="shared" si="130"/>
        <v/>
      </c>
      <c r="AW305" s="11" t="str">
        <f t="shared" si="131"/>
        <v/>
      </c>
      <c r="AX305" s="11" t="str">
        <f t="shared" si="132"/>
        <v/>
      </c>
      <c r="AY305" s="11" t="str">
        <f t="shared" si="113"/>
        <v/>
      </c>
      <c r="AZ305" s="11" t="str">
        <f t="shared" si="133"/>
        <v/>
      </c>
      <c r="BA305" s="11" t="str">
        <f t="shared" si="115"/>
        <v xml:space="preserve"> </v>
      </c>
      <c r="BB305" s="11" t="str">
        <f>IFERROR(IF(AW305="","",VLOOKUP(AW305,SUSS!R:S,2,FALSE)),AY305*SUSS!$M$2)</f>
        <v/>
      </c>
      <c r="BC305" s="11" t="str">
        <f t="shared" si="114"/>
        <v/>
      </c>
    </row>
    <row r="306" spans="14:55" ht="15.75" thickBot="1">
      <c r="N306" s="3" t="s">
        <v>100</v>
      </c>
      <c r="O306" s="82">
        <v>6</v>
      </c>
      <c r="P306" s="85">
        <v>2608.86</v>
      </c>
      <c r="Q306" s="83" t="s">
        <v>98</v>
      </c>
      <c r="R306" s="83" t="s">
        <v>10</v>
      </c>
      <c r="S306" s="83" t="s">
        <v>10</v>
      </c>
      <c r="T306" s="82" t="s">
        <v>104</v>
      </c>
      <c r="U306" s="82" t="s">
        <v>88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/>
      </c>
      <c r="AU306" s="11" t="str">
        <f t="shared" si="129"/>
        <v/>
      </c>
      <c r="AV306" s="11" t="str">
        <f t="shared" si="130"/>
        <v/>
      </c>
      <c r="AW306" s="11" t="str">
        <f t="shared" si="131"/>
        <v/>
      </c>
      <c r="AX306" s="11" t="str">
        <f t="shared" si="132"/>
        <v/>
      </c>
      <c r="AY306" s="11" t="str">
        <f t="shared" si="113"/>
        <v/>
      </c>
      <c r="AZ306" s="11" t="str">
        <f t="shared" si="133"/>
        <v/>
      </c>
      <c r="BA306" s="11" t="str">
        <f t="shared" si="115"/>
        <v xml:space="preserve"> </v>
      </c>
      <c r="BB306" s="11" t="str">
        <f>IFERROR(IF(AW306="","",VLOOKUP(AW306,SUSS!R:S,2,FALSE)),AY306*SUSS!$M$2)</f>
        <v/>
      </c>
      <c r="BC306" s="11" t="str">
        <f t="shared" si="114"/>
        <v/>
      </c>
    </row>
    <row r="307" spans="14:55" ht="15.75" thickBot="1">
      <c r="N307" s="3" t="s">
        <v>100</v>
      </c>
      <c r="O307" s="82">
        <v>7</v>
      </c>
      <c r="P307" s="86">
        <v>76.31</v>
      </c>
      <c r="Q307" s="83" t="s">
        <v>101</v>
      </c>
      <c r="R307" s="83" t="s">
        <v>10</v>
      </c>
      <c r="S307" s="83" t="s">
        <v>10</v>
      </c>
      <c r="T307" s="82" t="s">
        <v>103</v>
      </c>
      <c r="U307" s="82" t="s">
        <v>88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/>
      </c>
      <c r="AU307" s="11" t="str">
        <f t="shared" si="129"/>
        <v/>
      </c>
      <c r="AV307" s="11" t="str">
        <f t="shared" si="130"/>
        <v/>
      </c>
      <c r="AW307" s="11" t="str">
        <f t="shared" si="131"/>
        <v/>
      </c>
      <c r="AX307" s="11" t="str">
        <f t="shared" si="132"/>
        <v/>
      </c>
      <c r="AY307" s="11" t="str">
        <f t="shared" si="113"/>
        <v/>
      </c>
      <c r="AZ307" s="11" t="str">
        <f t="shared" si="133"/>
        <v/>
      </c>
      <c r="BA307" s="11" t="str">
        <f t="shared" si="115"/>
        <v xml:space="preserve"> </v>
      </c>
      <c r="BB307" s="11" t="str">
        <f>IFERROR(IF(AW307="","",VLOOKUP(AW307,SUSS!R:S,2,FALSE)),AY307*SUSS!$M$2)</f>
        <v/>
      </c>
      <c r="BC307" s="11" t="str">
        <f t="shared" si="114"/>
        <v/>
      </c>
    </row>
    <row r="308" spans="14:55" ht="15.75" thickBot="1">
      <c r="N308" s="3" t="s">
        <v>100</v>
      </c>
      <c r="O308" s="82">
        <v>7</v>
      </c>
      <c r="P308" s="85">
        <v>2608.86</v>
      </c>
      <c r="Q308" s="83" t="s">
        <v>98</v>
      </c>
      <c r="R308" s="83" t="s">
        <v>10</v>
      </c>
      <c r="S308" s="83" t="s">
        <v>10</v>
      </c>
      <c r="T308" s="82" t="s">
        <v>104</v>
      </c>
      <c r="U308" s="82" t="s">
        <v>88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/>
      </c>
      <c r="AU308" s="11" t="str">
        <f t="shared" si="129"/>
        <v/>
      </c>
      <c r="AV308" s="11" t="str">
        <f t="shared" si="130"/>
        <v/>
      </c>
      <c r="AW308" s="11" t="str">
        <f t="shared" si="131"/>
        <v/>
      </c>
      <c r="AX308" s="11" t="str">
        <f t="shared" si="132"/>
        <v/>
      </c>
      <c r="AY308" s="11" t="str">
        <f t="shared" si="113"/>
        <v/>
      </c>
      <c r="AZ308" s="11" t="str">
        <f t="shared" si="133"/>
        <v/>
      </c>
      <c r="BA308" s="11" t="str">
        <f t="shared" si="115"/>
        <v xml:space="preserve"> </v>
      </c>
      <c r="BB308" s="11" t="str">
        <f>IFERROR(IF(AW308="","",VLOOKUP(AW308,SUSS!R:S,2,FALSE)),AY308*SUSS!$M$2)</f>
        <v/>
      </c>
      <c r="BC308" s="11" t="str">
        <f t="shared" si="114"/>
        <v/>
      </c>
    </row>
    <row r="309" spans="14:55" ht="15.75" thickBot="1">
      <c r="N309" s="3" t="s">
        <v>100</v>
      </c>
      <c r="O309" s="82">
        <v>8</v>
      </c>
      <c r="P309" s="86">
        <v>76.31</v>
      </c>
      <c r="Q309" s="83" t="s">
        <v>101</v>
      </c>
      <c r="R309" s="83" t="s">
        <v>10</v>
      </c>
      <c r="S309" s="83" t="s">
        <v>10</v>
      </c>
      <c r="T309" s="82" t="s">
        <v>103</v>
      </c>
      <c r="U309" s="82" t="s">
        <v>88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/>
      </c>
      <c r="AU309" s="11" t="str">
        <f t="shared" si="129"/>
        <v/>
      </c>
      <c r="AV309" s="11" t="str">
        <f t="shared" si="130"/>
        <v/>
      </c>
      <c r="AW309" s="11" t="str">
        <f t="shared" si="131"/>
        <v/>
      </c>
      <c r="AX309" s="11" t="str">
        <f t="shared" si="132"/>
        <v/>
      </c>
      <c r="AY309" s="11" t="str">
        <f t="shared" si="113"/>
        <v/>
      </c>
      <c r="AZ309" s="11" t="str">
        <f t="shared" si="133"/>
        <v/>
      </c>
      <c r="BA309" s="11" t="str">
        <f t="shared" si="115"/>
        <v xml:space="preserve"> </v>
      </c>
      <c r="BB309" s="11" t="str">
        <f>IFERROR(IF(AW309="","",VLOOKUP(AW309,SUSS!R:S,2,FALSE)),AY309*SUSS!$M$2)</f>
        <v/>
      </c>
      <c r="BC309" s="11" t="str">
        <f t="shared" si="114"/>
        <v/>
      </c>
    </row>
    <row r="310" spans="14:55" ht="15.75" thickBot="1">
      <c r="N310" s="3" t="s">
        <v>100</v>
      </c>
      <c r="O310" s="82">
        <v>8</v>
      </c>
      <c r="P310" s="85">
        <v>2608.86</v>
      </c>
      <c r="Q310" s="83" t="s">
        <v>98</v>
      </c>
      <c r="R310" s="83" t="s">
        <v>10</v>
      </c>
      <c r="S310" s="83" t="s">
        <v>10</v>
      </c>
      <c r="T310" s="82" t="s">
        <v>104</v>
      </c>
      <c r="U310" s="82" t="s">
        <v>88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/>
      </c>
      <c r="AU310" s="11" t="str">
        <f t="shared" si="129"/>
        <v/>
      </c>
      <c r="AV310" s="11" t="str">
        <f t="shared" si="130"/>
        <v/>
      </c>
      <c r="AW310" s="11" t="str">
        <f t="shared" si="131"/>
        <v/>
      </c>
      <c r="AX310" s="11" t="str">
        <f t="shared" si="132"/>
        <v/>
      </c>
      <c r="AY310" s="11" t="str">
        <f t="shared" si="113"/>
        <v/>
      </c>
      <c r="AZ310" s="11" t="str">
        <f t="shared" si="133"/>
        <v/>
      </c>
      <c r="BA310" s="11" t="str">
        <f t="shared" si="115"/>
        <v xml:space="preserve"> </v>
      </c>
      <c r="BB310" s="11" t="str">
        <f>IFERROR(IF(AW310="","",VLOOKUP(AW310,SUSS!R:S,2,FALSE)),AY310*SUSS!$M$2)</f>
        <v/>
      </c>
      <c r="BC310" s="11" t="str">
        <f t="shared" si="114"/>
        <v/>
      </c>
    </row>
    <row r="311" spans="14:55" ht="15.75" thickBot="1">
      <c r="N311" s="3" t="s">
        <v>100</v>
      </c>
      <c r="O311" s="82">
        <v>9</v>
      </c>
      <c r="P311" s="86">
        <v>76.31</v>
      </c>
      <c r="Q311" s="83" t="s">
        <v>101</v>
      </c>
      <c r="R311" s="83" t="s">
        <v>10</v>
      </c>
      <c r="S311" s="83" t="s">
        <v>10</v>
      </c>
      <c r="T311" s="82" t="s">
        <v>103</v>
      </c>
      <c r="U311" s="82" t="s">
        <v>88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/>
      </c>
      <c r="AU311" s="11" t="str">
        <f t="shared" si="129"/>
        <v/>
      </c>
      <c r="AV311" s="11" t="str">
        <f t="shared" si="130"/>
        <v/>
      </c>
      <c r="AW311" s="11" t="str">
        <f t="shared" si="131"/>
        <v/>
      </c>
      <c r="AX311" s="11" t="str">
        <f t="shared" si="132"/>
        <v/>
      </c>
      <c r="AY311" s="11" t="str">
        <f t="shared" si="113"/>
        <v/>
      </c>
      <c r="AZ311" s="11" t="str">
        <f t="shared" si="133"/>
        <v/>
      </c>
      <c r="BA311" s="11" t="str">
        <f t="shared" si="115"/>
        <v xml:space="preserve"> </v>
      </c>
      <c r="BB311" s="11" t="str">
        <f>IFERROR(IF(AW311="","",VLOOKUP(AW311,SUSS!R:S,2,FALSE)),AY311*SUSS!$M$2)</f>
        <v/>
      </c>
      <c r="BC311" s="11" t="str">
        <f t="shared" si="114"/>
        <v/>
      </c>
    </row>
    <row r="312" spans="14:55" ht="15.75" thickBot="1">
      <c r="N312" s="3" t="s">
        <v>100</v>
      </c>
      <c r="O312" s="82">
        <v>9</v>
      </c>
      <c r="P312" s="85">
        <v>2608.86</v>
      </c>
      <c r="Q312" s="83" t="s">
        <v>98</v>
      </c>
      <c r="R312" s="83" t="s">
        <v>10</v>
      </c>
      <c r="S312" s="83" t="s">
        <v>10</v>
      </c>
      <c r="T312" s="82" t="s">
        <v>104</v>
      </c>
      <c r="U312" s="82" t="s">
        <v>88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/>
      </c>
      <c r="AU312" s="11" t="str">
        <f t="shared" si="129"/>
        <v/>
      </c>
      <c r="AV312" s="11" t="str">
        <f t="shared" si="130"/>
        <v/>
      </c>
      <c r="AW312" s="11" t="str">
        <f t="shared" si="131"/>
        <v/>
      </c>
      <c r="AX312" s="11" t="str">
        <f t="shared" si="132"/>
        <v/>
      </c>
      <c r="AY312" s="11" t="str">
        <f t="shared" si="113"/>
        <v/>
      </c>
      <c r="AZ312" s="11" t="str">
        <f t="shared" si="133"/>
        <v/>
      </c>
      <c r="BA312" s="11" t="str">
        <f t="shared" si="115"/>
        <v xml:space="preserve"> </v>
      </c>
      <c r="BB312" s="11" t="str">
        <f>IFERROR(IF(AW312="","",VLOOKUP(AW312,SUSS!R:S,2,FALSE)),AY312*SUSS!$M$2)</f>
        <v/>
      </c>
      <c r="BC312" s="11" t="str">
        <f t="shared" si="114"/>
        <v/>
      </c>
    </row>
    <row r="313" spans="14:55" ht="15.75" thickBot="1">
      <c r="N313" s="3" t="s">
        <v>100</v>
      </c>
      <c r="O313" s="82">
        <v>10</v>
      </c>
      <c r="P313" s="86">
        <v>76.31</v>
      </c>
      <c r="Q313" s="83" t="s">
        <v>101</v>
      </c>
      <c r="R313" s="83" t="s">
        <v>10</v>
      </c>
      <c r="S313" s="83" t="s">
        <v>10</v>
      </c>
      <c r="T313" s="82" t="s">
        <v>103</v>
      </c>
      <c r="U313" s="82" t="s">
        <v>88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/>
      </c>
      <c r="AU313" s="11" t="str">
        <f t="shared" si="129"/>
        <v/>
      </c>
      <c r="AV313" s="11" t="str">
        <f t="shared" si="130"/>
        <v/>
      </c>
      <c r="AW313" s="11" t="str">
        <f t="shared" si="131"/>
        <v/>
      </c>
      <c r="AX313" s="11" t="str">
        <f t="shared" si="132"/>
        <v/>
      </c>
      <c r="AY313" s="11" t="str">
        <f t="shared" si="113"/>
        <v/>
      </c>
      <c r="AZ313" s="11" t="str">
        <f t="shared" si="133"/>
        <v/>
      </c>
      <c r="BA313" s="11" t="str">
        <f t="shared" si="115"/>
        <v xml:space="preserve"> </v>
      </c>
      <c r="BB313" s="11" t="str">
        <f>IFERROR(IF(AW313="","",VLOOKUP(AW313,SUSS!R:S,2,FALSE)),AY313*SUSS!$M$2)</f>
        <v/>
      </c>
      <c r="BC313" s="11" t="str">
        <f t="shared" si="114"/>
        <v/>
      </c>
    </row>
    <row r="314" spans="14:55" ht="15.75" thickBot="1">
      <c r="N314" s="3" t="s">
        <v>100</v>
      </c>
      <c r="O314" s="82">
        <v>10</v>
      </c>
      <c r="P314" s="85">
        <v>2608.86</v>
      </c>
      <c r="Q314" s="83" t="s">
        <v>98</v>
      </c>
      <c r="R314" s="83" t="s">
        <v>10</v>
      </c>
      <c r="S314" s="83" t="s">
        <v>10</v>
      </c>
      <c r="T314" s="82" t="s">
        <v>104</v>
      </c>
      <c r="U314" s="82" t="s">
        <v>88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/>
      </c>
      <c r="AU314" s="11" t="str">
        <f t="shared" si="129"/>
        <v/>
      </c>
      <c r="AV314" s="11" t="str">
        <f t="shared" si="130"/>
        <v/>
      </c>
      <c r="AW314" s="11" t="str">
        <f t="shared" si="131"/>
        <v/>
      </c>
      <c r="AX314" s="11" t="str">
        <f t="shared" si="132"/>
        <v/>
      </c>
      <c r="AY314" s="11" t="str">
        <f t="shared" si="113"/>
        <v/>
      </c>
      <c r="AZ314" s="11" t="str">
        <f t="shared" si="133"/>
        <v/>
      </c>
      <c r="BA314" s="11" t="str">
        <f t="shared" si="115"/>
        <v xml:space="preserve"> </v>
      </c>
      <c r="BB314" s="11" t="str">
        <f>IFERROR(IF(AW314="","",VLOOKUP(AW314,SUSS!R:S,2,FALSE)),AY314*SUSS!$M$2)</f>
        <v/>
      </c>
      <c r="BC314" s="11" t="str">
        <f t="shared" si="114"/>
        <v/>
      </c>
    </row>
    <row r="315" spans="14:55" ht="15.75" thickBot="1">
      <c r="N315" s="3" t="s">
        <v>100</v>
      </c>
      <c r="O315" s="82">
        <v>11</v>
      </c>
      <c r="P315" s="86">
        <v>76.31</v>
      </c>
      <c r="Q315" s="83" t="s">
        <v>101</v>
      </c>
      <c r="R315" s="83" t="s">
        <v>10</v>
      </c>
      <c r="S315" s="83" t="s">
        <v>10</v>
      </c>
      <c r="T315" s="82" t="s">
        <v>103</v>
      </c>
      <c r="U315" s="82" t="s">
        <v>88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/>
      </c>
      <c r="AU315" s="11" t="str">
        <f t="shared" si="129"/>
        <v/>
      </c>
      <c r="AV315" s="11" t="str">
        <f t="shared" si="130"/>
        <v/>
      </c>
      <c r="AW315" s="11" t="str">
        <f t="shared" si="131"/>
        <v/>
      </c>
      <c r="AX315" s="11" t="str">
        <f t="shared" si="132"/>
        <v/>
      </c>
      <c r="AY315" s="11" t="str">
        <f t="shared" si="113"/>
        <v/>
      </c>
      <c r="AZ315" s="11" t="str">
        <f t="shared" si="133"/>
        <v/>
      </c>
      <c r="BA315" s="11" t="str">
        <f t="shared" si="115"/>
        <v xml:space="preserve"> </v>
      </c>
      <c r="BB315" s="11" t="str">
        <f>IFERROR(IF(AW315="","",VLOOKUP(AW315,SUSS!R:S,2,FALSE)),AY315*SUSS!$M$2)</f>
        <v/>
      </c>
      <c r="BC315" s="11" t="str">
        <f t="shared" si="114"/>
        <v/>
      </c>
    </row>
    <row r="316" spans="14:55" ht="15.75" thickBot="1">
      <c r="N316" s="3" t="s">
        <v>100</v>
      </c>
      <c r="O316" s="82">
        <v>11</v>
      </c>
      <c r="P316" s="85">
        <v>2608.86</v>
      </c>
      <c r="Q316" s="83" t="s">
        <v>98</v>
      </c>
      <c r="R316" s="83" t="s">
        <v>10</v>
      </c>
      <c r="S316" s="83" t="s">
        <v>10</v>
      </c>
      <c r="T316" s="82" t="s">
        <v>104</v>
      </c>
      <c r="U316" s="82" t="s">
        <v>88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/>
      </c>
      <c r="AU316" s="11" t="str">
        <f t="shared" si="129"/>
        <v/>
      </c>
      <c r="AV316" s="11" t="str">
        <f t="shared" si="130"/>
        <v/>
      </c>
      <c r="AW316" s="11" t="str">
        <f t="shared" si="131"/>
        <v/>
      </c>
      <c r="AX316" s="11" t="str">
        <f t="shared" si="132"/>
        <v/>
      </c>
      <c r="AY316" s="11" t="str">
        <f t="shared" si="113"/>
        <v/>
      </c>
      <c r="AZ316" s="11" t="str">
        <f t="shared" si="133"/>
        <v/>
      </c>
      <c r="BA316" s="11" t="str">
        <f t="shared" si="115"/>
        <v xml:space="preserve"> </v>
      </c>
      <c r="BB316" s="11" t="str">
        <f>IFERROR(IF(AW316="","",VLOOKUP(AW316,SUSS!R:S,2,FALSE)),AY316*SUSS!$M$2)</f>
        <v/>
      </c>
      <c r="BC316" s="11" t="str">
        <f t="shared" si="114"/>
        <v/>
      </c>
    </row>
    <row r="317" spans="14:55" ht="15.75" thickBot="1">
      <c r="N317" s="3" t="s">
        <v>100</v>
      </c>
      <c r="O317" s="82">
        <v>12</v>
      </c>
      <c r="P317" s="86">
        <v>76.31</v>
      </c>
      <c r="Q317" s="83" t="s">
        <v>101</v>
      </c>
      <c r="R317" s="83" t="s">
        <v>10</v>
      </c>
      <c r="S317" s="83" t="s">
        <v>10</v>
      </c>
      <c r="T317" s="82" t="s">
        <v>103</v>
      </c>
      <c r="U317" s="82" t="s">
        <v>88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/>
      </c>
      <c r="AU317" s="11" t="str">
        <f t="shared" si="129"/>
        <v/>
      </c>
      <c r="AV317" s="11" t="str">
        <f t="shared" si="130"/>
        <v/>
      </c>
      <c r="AW317" s="11" t="str">
        <f t="shared" si="131"/>
        <v/>
      </c>
      <c r="AX317" s="11" t="str">
        <f t="shared" si="132"/>
        <v/>
      </c>
      <c r="AY317" s="11" t="str">
        <f t="shared" si="113"/>
        <v/>
      </c>
      <c r="AZ317" s="11" t="str">
        <f t="shared" si="133"/>
        <v/>
      </c>
      <c r="BA317" s="11" t="str">
        <f t="shared" si="115"/>
        <v xml:space="preserve"> </v>
      </c>
      <c r="BB317" s="11" t="str">
        <f>IFERROR(IF(AW317="","",VLOOKUP(AW317,SUSS!R:S,2,FALSE)),AY317*SUSS!$M$2)</f>
        <v/>
      </c>
      <c r="BC317" s="11" t="str">
        <f t="shared" si="114"/>
        <v/>
      </c>
    </row>
    <row r="318" spans="14:55" ht="15.75" thickBot="1">
      <c r="N318" s="3" t="s">
        <v>100</v>
      </c>
      <c r="O318" s="82">
        <v>12</v>
      </c>
      <c r="P318" s="85">
        <v>2608.86</v>
      </c>
      <c r="Q318" s="83" t="s">
        <v>98</v>
      </c>
      <c r="R318" s="83" t="s">
        <v>10</v>
      </c>
      <c r="S318" s="83" t="s">
        <v>10</v>
      </c>
      <c r="T318" s="82" t="s">
        <v>104</v>
      </c>
      <c r="U318" s="82" t="s">
        <v>88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/>
      </c>
      <c r="AU318" s="11" t="str">
        <f t="shared" si="129"/>
        <v/>
      </c>
      <c r="AV318" s="11" t="str">
        <f t="shared" si="130"/>
        <v/>
      </c>
      <c r="AW318" s="11" t="str">
        <f t="shared" si="131"/>
        <v/>
      </c>
      <c r="AX318" s="11" t="str">
        <f t="shared" si="132"/>
        <v/>
      </c>
      <c r="AY318" s="11" t="str">
        <f t="shared" si="113"/>
        <v/>
      </c>
      <c r="AZ318" s="11" t="str">
        <f t="shared" si="133"/>
        <v/>
      </c>
      <c r="BA318" s="11" t="str">
        <f t="shared" si="115"/>
        <v xml:space="preserve"> </v>
      </c>
      <c r="BB318" s="11" t="str">
        <f>IFERROR(IF(AW318="","",VLOOKUP(AW318,SUSS!R:S,2,FALSE)),AY318*SUSS!$M$2)</f>
        <v/>
      </c>
      <c r="BC318" s="11" t="str">
        <f t="shared" si="114"/>
        <v/>
      </c>
    </row>
    <row r="319" spans="14:55" ht="15.75" thickBot="1">
      <c r="N319" s="3" t="s">
        <v>100</v>
      </c>
      <c r="O319" s="82">
        <v>13</v>
      </c>
      <c r="P319" s="86">
        <v>76.31</v>
      </c>
      <c r="Q319" s="83" t="s">
        <v>101</v>
      </c>
      <c r="R319" s="83" t="s">
        <v>10</v>
      </c>
      <c r="S319" s="83" t="s">
        <v>10</v>
      </c>
      <c r="T319" s="82" t="s">
        <v>103</v>
      </c>
      <c r="U319" s="82" t="s">
        <v>88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/>
      </c>
      <c r="AU319" s="11" t="str">
        <f t="shared" si="129"/>
        <v/>
      </c>
      <c r="AV319" s="11" t="str">
        <f t="shared" si="130"/>
        <v/>
      </c>
      <c r="AW319" s="11" t="str">
        <f t="shared" si="131"/>
        <v/>
      </c>
      <c r="AX319" s="11" t="str">
        <f t="shared" si="132"/>
        <v/>
      </c>
      <c r="AY319" s="11" t="str">
        <f t="shared" si="113"/>
        <v/>
      </c>
      <c r="AZ319" s="11" t="str">
        <f t="shared" si="133"/>
        <v/>
      </c>
      <c r="BA319" s="11" t="str">
        <f t="shared" si="115"/>
        <v xml:space="preserve"> </v>
      </c>
      <c r="BB319" s="11" t="str">
        <f>IFERROR(IF(AW319="","",VLOOKUP(AW319,SUSS!R:S,2,FALSE)),AY319*SUSS!$M$2)</f>
        <v/>
      </c>
      <c r="BC319" s="11" t="str">
        <f t="shared" si="114"/>
        <v/>
      </c>
    </row>
    <row r="320" spans="14:55" ht="15.75" thickBot="1">
      <c r="N320" s="3" t="s">
        <v>100</v>
      </c>
      <c r="O320" s="82">
        <v>13</v>
      </c>
      <c r="P320" s="85">
        <v>2608.86</v>
      </c>
      <c r="Q320" s="83" t="s">
        <v>98</v>
      </c>
      <c r="R320" s="83" t="s">
        <v>10</v>
      </c>
      <c r="S320" s="83" t="s">
        <v>10</v>
      </c>
      <c r="T320" s="82" t="s">
        <v>104</v>
      </c>
      <c r="U320" s="82" t="s">
        <v>88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/>
      </c>
      <c r="AU320" s="11" t="str">
        <f t="shared" si="129"/>
        <v/>
      </c>
      <c r="AV320" s="11" t="str">
        <f t="shared" si="130"/>
        <v/>
      </c>
      <c r="AW320" s="11" t="str">
        <f t="shared" si="131"/>
        <v/>
      </c>
      <c r="AX320" s="11" t="str">
        <f t="shared" si="132"/>
        <v/>
      </c>
      <c r="AY320" s="11" t="str">
        <f t="shared" si="113"/>
        <v/>
      </c>
      <c r="AZ320" s="11" t="str">
        <f t="shared" si="133"/>
        <v/>
      </c>
      <c r="BA320" s="11" t="str">
        <f t="shared" si="115"/>
        <v xml:space="preserve"> </v>
      </c>
      <c r="BB320" s="11" t="str">
        <f>IFERROR(IF(AW320="","",VLOOKUP(AW320,SUSS!R:S,2,FALSE)),AY320*SUSS!$M$2)</f>
        <v/>
      </c>
      <c r="BC320" s="11" t="str">
        <f t="shared" si="114"/>
        <v/>
      </c>
    </row>
    <row r="321" spans="14:55" ht="15.75" thickBot="1">
      <c r="N321" s="3" t="s">
        <v>100</v>
      </c>
      <c r="O321" s="82">
        <v>14</v>
      </c>
      <c r="P321" s="86">
        <v>76.31</v>
      </c>
      <c r="Q321" s="83" t="s">
        <v>101</v>
      </c>
      <c r="R321" s="83" t="s">
        <v>10</v>
      </c>
      <c r="S321" s="83" t="s">
        <v>10</v>
      </c>
      <c r="T321" s="82" t="s">
        <v>103</v>
      </c>
      <c r="U321" s="82" t="s">
        <v>88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/>
      </c>
      <c r="AU321" s="11" t="str">
        <f t="shared" si="129"/>
        <v/>
      </c>
      <c r="AV321" s="11" t="str">
        <f t="shared" si="130"/>
        <v/>
      </c>
      <c r="AW321" s="11" t="str">
        <f t="shared" si="131"/>
        <v/>
      </c>
      <c r="AX321" s="11" t="str">
        <f t="shared" si="132"/>
        <v/>
      </c>
      <c r="AY321" s="11" t="str">
        <f t="shared" si="113"/>
        <v/>
      </c>
      <c r="AZ321" s="11" t="str">
        <f t="shared" si="133"/>
        <v/>
      </c>
      <c r="BA321" s="11" t="str">
        <f t="shared" si="115"/>
        <v xml:space="preserve"> </v>
      </c>
      <c r="BB321" s="11" t="str">
        <f>IFERROR(IF(AW321="","",VLOOKUP(AW321,SUSS!R:S,2,FALSE)),AY321*SUSS!$M$2)</f>
        <v/>
      </c>
      <c r="BC321" s="11" t="str">
        <f t="shared" si="114"/>
        <v/>
      </c>
    </row>
    <row r="322" spans="14:55" ht="15.75" thickBot="1">
      <c r="N322" s="3" t="s">
        <v>100</v>
      </c>
      <c r="O322" s="82">
        <v>14</v>
      </c>
      <c r="P322" s="85">
        <v>2608.86</v>
      </c>
      <c r="Q322" s="83" t="s">
        <v>98</v>
      </c>
      <c r="R322" s="83" t="s">
        <v>10</v>
      </c>
      <c r="S322" s="83" t="s">
        <v>10</v>
      </c>
      <c r="T322" s="82" t="s">
        <v>104</v>
      </c>
      <c r="U322" s="82" t="s">
        <v>88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/>
      </c>
      <c r="AU322" s="11" t="str">
        <f t="shared" si="129"/>
        <v/>
      </c>
      <c r="AV322" s="11" t="str">
        <f t="shared" si="130"/>
        <v/>
      </c>
      <c r="AW322" s="11" t="str">
        <f t="shared" si="131"/>
        <v/>
      </c>
      <c r="AX322" s="11" t="str">
        <f t="shared" si="132"/>
        <v/>
      </c>
      <c r="AY322" s="11" t="str">
        <f t="shared" si="113"/>
        <v/>
      </c>
      <c r="AZ322" s="11" t="str">
        <f t="shared" si="133"/>
        <v/>
      </c>
      <c r="BA322" s="11" t="str">
        <f t="shared" si="115"/>
        <v xml:space="preserve"> </v>
      </c>
      <c r="BB322" s="11" t="str">
        <f>IFERROR(IF(AW322="","",VLOOKUP(AW322,SUSS!R:S,2,FALSE)),AY322*SUSS!$M$2)</f>
        <v/>
      </c>
      <c r="BC322" s="11" t="str">
        <f t="shared" si="114"/>
        <v/>
      </c>
    </row>
    <row r="323" spans="14:55" ht="15.75" thickBot="1">
      <c r="N323" s="3" t="s">
        <v>100</v>
      </c>
      <c r="O323" s="82">
        <v>15</v>
      </c>
      <c r="P323" s="86">
        <v>76.31</v>
      </c>
      <c r="Q323" s="83" t="s">
        <v>101</v>
      </c>
      <c r="R323" s="83" t="s">
        <v>10</v>
      </c>
      <c r="S323" s="83" t="s">
        <v>10</v>
      </c>
      <c r="T323" s="82" t="s">
        <v>103</v>
      </c>
      <c r="U323" s="82" t="s">
        <v>88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/>
      </c>
      <c r="AU323" s="11" t="str">
        <f t="shared" si="129"/>
        <v/>
      </c>
      <c r="AV323" s="11" t="str">
        <f t="shared" si="130"/>
        <v/>
      </c>
      <c r="AW323" s="11" t="str">
        <f t="shared" si="131"/>
        <v/>
      </c>
      <c r="AX323" s="11" t="str">
        <f t="shared" si="132"/>
        <v/>
      </c>
      <c r="AY323" s="11" t="str">
        <f t="shared" si="113"/>
        <v/>
      </c>
      <c r="AZ323" s="11" t="str">
        <f t="shared" si="133"/>
        <v/>
      </c>
      <c r="BA323" s="11" t="str">
        <f t="shared" si="115"/>
        <v xml:space="preserve"> </v>
      </c>
      <c r="BB323" s="11" t="str">
        <f>IFERROR(IF(AW323="","",VLOOKUP(AW323,SUSS!R:S,2,FALSE)),AY323*SUSS!$M$2)</f>
        <v/>
      </c>
      <c r="BC323" s="11" t="str">
        <f t="shared" si="114"/>
        <v/>
      </c>
    </row>
    <row r="324" spans="14:55" ht="15.75" thickBot="1">
      <c r="N324" s="3" t="s">
        <v>100</v>
      </c>
      <c r="O324" s="82">
        <v>15</v>
      </c>
      <c r="P324" s="85">
        <v>2608.86</v>
      </c>
      <c r="Q324" s="83" t="s">
        <v>98</v>
      </c>
      <c r="R324" s="83" t="s">
        <v>10</v>
      </c>
      <c r="S324" s="83" t="s">
        <v>10</v>
      </c>
      <c r="T324" s="82" t="s">
        <v>104</v>
      </c>
      <c r="U324" s="82" t="s">
        <v>88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/>
      </c>
      <c r="AU324" s="11" t="str">
        <f t="shared" si="129"/>
        <v/>
      </c>
      <c r="AV324" s="11" t="str">
        <f t="shared" si="130"/>
        <v/>
      </c>
      <c r="AW324" s="11" t="str">
        <f t="shared" si="131"/>
        <v/>
      </c>
      <c r="AX324" s="11" t="str">
        <f t="shared" si="132"/>
        <v/>
      </c>
      <c r="AY324" s="11" t="str">
        <f t="shared" ref="AY324:AY387" si="134">VLOOKUP(AX324,AO:AP,2,FALSE)</f>
        <v/>
      </c>
      <c r="AZ324" s="11" t="str">
        <f t="shared" si="133"/>
        <v/>
      </c>
      <c r="BA324" s="11" t="str">
        <f t="shared" si="115"/>
        <v xml:space="preserve"> </v>
      </c>
      <c r="BB324" s="11" t="str">
        <f>IFERROR(IF(AW324="","",VLOOKUP(AW324,SUSS!R:S,2,FALSE)),AY324*SUSS!$M$2)</f>
        <v/>
      </c>
      <c r="BC324" s="11" t="str">
        <f t="shared" si="114"/>
        <v/>
      </c>
    </row>
    <row r="325" spans="14:55" ht="15.75" thickBot="1">
      <c r="N325" s="3" t="s">
        <v>100</v>
      </c>
      <c r="O325" s="82">
        <v>16</v>
      </c>
      <c r="P325" s="86">
        <v>76.31</v>
      </c>
      <c r="Q325" s="83" t="s">
        <v>101</v>
      </c>
      <c r="R325" s="83" t="s">
        <v>10</v>
      </c>
      <c r="S325" s="83" t="s">
        <v>10</v>
      </c>
      <c r="T325" s="82" t="s">
        <v>103</v>
      </c>
      <c r="U325" s="82" t="s">
        <v>88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/>
      </c>
      <c r="AU325" s="11" t="str">
        <f t="shared" si="129"/>
        <v/>
      </c>
      <c r="AV325" s="11" t="str">
        <f t="shared" si="130"/>
        <v/>
      </c>
      <c r="AW325" s="11" t="str">
        <f t="shared" si="131"/>
        <v/>
      </c>
      <c r="AX325" s="11" t="str">
        <f t="shared" si="132"/>
        <v/>
      </c>
      <c r="AY325" s="11" t="str">
        <f t="shared" si="134"/>
        <v/>
      </c>
      <c r="AZ325" s="11" t="str">
        <f t="shared" si="133"/>
        <v/>
      </c>
      <c r="BA325" s="11" t="str">
        <f t="shared" si="115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5">IFERROR(IF(BB325&lt;&gt;"",AZ325*BB325,""),"VER")</f>
        <v/>
      </c>
    </row>
    <row r="326" spans="14:55" ht="15.75" thickBot="1">
      <c r="N326" s="3" t="s">
        <v>100</v>
      </c>
      <c r="O326" s="82">
        <v>16</v>
      </c>
      <c r="P326" s="85">
        <v>2608.86</v>
      </c>
      <c r="Q326" s="83" t="s">
        <v>98</v>
      </c>
      <c r="R326" s="83" t="s">
        <v>10</v>
      </c>
      <c r="S326" s="83" t="s">
        <v>10</v>
      </c>
      <c r="T326" s="82" t="s">
        <v>104</v>
      </c>
      <c r="U326" s="82" t="s">
        <v>88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/>
      </c>
      <c r="AU326" s="11" t="str">
        <f t="shared" si="129"/>
        <v/>
      </c>
      <c r="AV326" s="11" t="str">
        <f t="shared" si="130"/>
        <v/>
      </c>
      <c r="AW326" s="11" t="str">
        <f t="shared" si="131"/>
        <v/>
      </c>
      <c r="AX326" s="11" t="str">
        <f t="shared" si="132"/>
        <v/>
      </c>
      <c r="AY326" s="11" t="str">
        <f t="shared" si="134"/>
        <v/>
      </c>
      <c r="AZ326" s="11" t="str">
        <f t="shared" si="133"/>
        <v/>
      </c>
      <c r="BA326" s="11" t="str">
        <f t="shared" si="115"/>
        <v xml:space="preserve"> </v>
      </c>
      <c r="BB326" s="11" t="str">
        <f>IFERROR(IF(AW326="","",VLOOKUP(AW326,SUSS!R:S,2,FALSE)),AY326*SUSS!$M$2)</f>
        <v/>
      </c>
      <c r="BC326" s="11" t="str">
        <f t="shared" si="135"/>
        <v/>
      </c>
    </row>
    <row r="327" spans="14:55" ht="15.75" thickBot="1">
      <c r="N327" s="3" t="s">
        <v>100</v>
      </c>
      <c r="O327" s="82">
        <v>17</v>
      </c>
      <c r="P327" s="86">
        <v>76.31</v>
      </c>
      <c r="Q327" s="83" t="s">
        <v>101</v>
      </c>
      <c r="R327" s="83" t="s">
        <v>10</v>
      </c>
      <c r="S327" s="83" t="s">
        <v>10</v>
      </c>
      <c r="T327" s="82" t="s">
        <v>103</v>
      </c>
      <c r="U327" s="82" t="s">
        <v>88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/>
      </c>
      <c r="AU327" s="11" t="str">
        <f t="shared" si="129"/>
        <v/>
      </c>
      <c r="AV327" s="11" t="str">
        <f t="shared" si="130"/>
        <v/>
      </c>
      <c r="AW327" s="11" t="str">
        <f t="shared" si="131"/>
        <v/>
      </c>
      <c r="AX327" s="11" t="str">
        <f t="shared" si="132"/>
        <v/>
      </c>
      <c r="AY327" s="11" t="str">
        <f t="shared" si="134"/>
        <v/>
      </c>
      <c r="AZ327" s="11" t="str">
        <f t="shared" si="133"/>
        <v/>
      </c>
      <c r="BA327" s="11" t="str">
        <f t="shared" si="115"/>
        <v xml:space="preserve"> </v>
      </c>
      <c r="BB327" s="11" t="str">
        <f>IFERROR(IF(AW327="","",VLOOKUP(AW327,SUSS!R:S,2,FALSE)),AY327*SUSS!$M$2)</f>
        <v/>
      </c>
      <c r="BC327" s="11" t="str">
        <f t="shared" si="135"/>
        <v/>
      </c>
    </row>
    <row r="328" spans="14:55" ht="15.75" thickBot="1">
      <c r="N328" s="3" t="s">
        <v>100</v>
      </c>
      <c r="O328" s="82">
        <v>17</v>
      </c>
      <c r="P328" s="85">
        <v>2608.86</v>
      </c>
      <c r="Q328" s="83" t="s">
        <v>98</v>
      </c>
      <c r="R328" s="83" t="s">
        <v>10</v>
      </c>
      <c r="S328" s="83" t="s">
        <v>10</v>
      </c>
      <c r="T328" s="82" t="s">
        <v>104</v>
      </c>
      <c r="U328" s="82" t="s">
        <v>88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/>
      </c>
      <c r="AU328" s="11" t="str">
        <f t="shared" si="129"/>
        <v/>
      </c>
      <c r="AV328" s="11" t="str">
        <f t="shared" si="130"/>
        <v/>
      </c>
      <c r="AW328" s="11" t="str">
        <f t="shared" si="131"/>
        <v/>
      </c>
      <c r="AX328" s="11" t="str">
        <f t="shared" si="132"/>
        <v/>
      </c>
      <c r="AY328" s="11" t="str">
        <f t="shared" si="134"/>
        <v/>
      </c>
      <c r="AZ328" s="11" t="str">
        <f t="shared" si="133"/>
        <v/>
      </c>
      <c r="BA328" s="11" t="str">
        <f t="shared" ref="BA328:BA391" si="136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5"/>
        <v/>
      </c>
    </row>
    <row r="329" spans="14:55" ht="15.75" thickBot="1">
      <c r="N329" s="3" t="s">
        <v>100</v>
      </c>
      <c r="O329" s="82">
        <v>18</v>
      </c>
      <c r="P329" s="86">
        <v>76.31</v>
      </c>
      <c r="Q329" s="83" t="s">
        <v>101</v>
      </c>
      <c r="R329" s="83" t="s">
        <v>10</v>
      </c>
      <c r="S329" s="83" t="s">
        <v>10</v>
      </c>
      <c r="T329" s="82" t="s">
        <v>103</v>
      </c>
      <c r="U329" s="82" t="s">
        <v>88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/>
      </c>
      <c r="AU329" s="11" t="str">
        <f t="shared" si="129"/>
        <v/>
      </c>
      <c r="AV329" s="11" t="str">
        <f t="shared" si="130"/>
        <v/>
      </c>
      <c r="AW329" s="11" t="str">
        <f t="shared" si="131"/>
        <v/>
      </c>
      <c r="AX329" s="11" t="str">
        <f t="shared" si="132"/>
        <v/>
      </c>
      <c r="AY329" s="11" t="str">
        <f t="shared" si="134"/>
        <v/>
      </c>
      <c r="AZ329" s="11" t="str">
        <f t="shared" si="133"/>
        <v/>
      </c>
      <c r="BA329" s="11" t="str">
        <f t="shared" si="136"/>
        <v xml:space="preserve"> </v>
      </c>
      <c r="BB329" s="11" t="str">
        <f>IFERROR(IF(AW329="","",VLOOKUP(AW329,SUSS!R:S,2,FALSE)),AY329*SUSS!$M$2)</f>
        <v/>
      </c>
      <c r="BC329" s="11" t="str">
        <f t="shared" si="135"/>
        <v/>
      </c>
    </row>
    <row r="330" spans="14:55" ht="15.75" thickBot="1">
      <c r="N330" s="3" t="s">
        <v>100</v>
      </c>
      <c r="O330" s="82">
        <v>18</v>
      </c>
      <c r="P330" s="85">
        <v>2608.86</v>
      </c>
      <c r="Q330" s="83" t="s">
        <v>98</v>
      </c>
      <c r="R330" s="83" t="s">
        <v>10</v>
      </c>
      <c r="S330" s="83" t="s">
        <v>10</v>
      </c>
      <c r="T330" s="82" t="s">
        <v>104</v>
      </c>
      <c r="U330" s="82" t="s">
        <v>88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/>
      </c>
      <c r="AU330" s="11" t="str">
        <f t="shared" si="129"/>
        <v/>
      </c>
      <c r="AV330" s="11" t="str">
        <f t="shared" si="130"/>
        <v/>
      </c>
      <c r="AW330" s="11" t="str">
        <f t="shared" si="131"/>
        <v/>
      </c>
      <c r="AX330" s="11" t="str">
        <f t="shared" si="132"/>
        <v/>
      </c>
      <c r="AY330" s="11" t="str">
        <f t="shared" si="134"/>
        <v/>
      </c>
      <c r="AZ330" s="11" t="str">
        <f t="shared" si="133"/>
        <v/>
      </c>
      <c r="BA330" s="11" t="str">
        <f t="shared" si="136"/>
        <v xml:space="preserve"> </v>
      </c>
      <c r="BB330" s="11" t="str">
        <f>IFERROR(IF(AW330="","",VLOOKUP(AW330,SUSS!R:S,2,FALSE)),AY330*SUSS!$M$2)</f>
        <v/>
      </c>
      <c r="BC330" s="11" t="str">
        <f t="shared" si="135"/>
        <v/>
      </c>
    </row>
    <row r="331" spans="14:55" ht="15.75" thickBot="1">
      <c r="N331" s="3" t="s">
        <v>100</v>
      </c>
      <c r="O331" s="82">
        <v>19</v>
      </c>
      <c r="P331" s="86">
        <v>76.31</v>
      </c>
      <c r="Q331" s="83" t="s">
        <v>101</v>
      </c>
      <c r="R331" s="83" t="s">
        <v>10</v>
      </c>
      <c r="S331" s="83" t="s">
        <v>10</v>
      </c>
      <c r="T331" s="82" t="s">
        <v>103</v>
      </c>
      <c r="U331" s="82" t="s">
        <v>88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/>
      </c>
      <c r="AU331" s="11" t="str">
        <f t="shared" si="129"/>
        <v/>
      </c>
      <c r="AV331" s="11" t="str">
        <f t="shared" si="130"/>
        <v/>
      </c>
      <c r="AW331" s="11" t="str">
        <f t="shared" si="131"/>
        <v/>
      </c>
      <c r="AX331" s="11" t="str">
        <f t="shared" si="132"/>
        <v/>
      </c>
      <c r="AY331" s="11" t="str">
        <f t="shared" si="134"/>
        <v/>
      </c>
      <c r="AZ331" s="11" t="str">
        <f t="shared" si="133"/>
        <v/>
      </c>
      <c r="BA331" s="11" t="str">
        <f t="shared" si="136"/>
        <v xml:space="preserve"> </v>
      </c>
      <c r="BB331" s="11" t="str">
        <f>IFERROR(IF(AW331="","",VLOOKUP(AW331,SUSS!R:S,2,FALSE)),AY331*SUSS!$M$2)</f>
        <v/>
      </c>
      <c r="BC331" s="11" t="str">
        <f t="shared" si="135"/>
        <v/>
      </c>
    </row>
    <row r="332" spans="14:55" ht="15.75" thickBot="1">
      <c r="N332" s="3" t="s">
        <v>100</v>
      </c>
      <c r="O332" s="82">
        <v>19</v>
      </c>
      <c r="P332" s="85">
        <v>2608.86</v>
      </c>
      <c r="Q332" s="83" t="s">
        <v>98</v>
      </c>
      <c r="R332" s="83" t="s">
        <v>10</v>
      </c>
      <c r="S332" s="83" t="s">
        <v>10</v>
      </c>
      <c r="T332" s="82" t="s">
        <v>104</v>
      </c>
      <c r="U332" s="82" t="s">
        <v>88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/>
      </c>
      <c r="AU332" s="11" t="str">
        <f t="shared" si="129"/>
        <v/>
      </c>
      <c r="AV332" s="11" t="str">
        <f t="shared" si="130"/>
        <v/>
      </c>
      <c r="AW332" s="11" t="str">
        <f t="shared" si="131"/>
        <v/>
      </c>
      <c r="AX332" s="11" t="str">
        <f t="shared" si="132"/>
        <v/>
      </c>
      <c r="AY332" s="11" t="str">
        <f t="shared" si="134"/>
        <v/>
      </c>
      <c r="AZ332" s="11" t="str">
        <f t="shared" si="133"/>
        <v/>
      </c>
      <c r="BA332" s="11" t="str">
        <f t="shared" si="136"/>
        <v xml:space="preserve"> </v>
      </c>
      <c r="BB332" s="11" t="str">
        <f>IFERROR(IF(AW332="","",VLOOKUP(AW332,SUSS!R:S,2,FALSE)),AY332*SUSS!$M$2)</f>
        <v/>
      </c>
      <c r="BC332" s="11" t="str">
        <f t="shared" si="135"/>
        <v/>
      </c>
    </row>
    <row r="333" spans="14:55" ht="15.75" thickBot="1">
      <c r="N333" s="3" t="s">
        <v>100</v>
      </c>
      <c r="O333" s="82">
        <v>20</v>
      </c>
      <c r="P333" s="86">
        <v>76.31</v>
      </c>
      <c r="Q333" s="83" t="s">
        <v>101</v>
      </c>
      <c r="R333" s="83" t="s">
        <v>10</v>
      </c>
      <c r="S333" s="83" t="s">
        <v>10</v>
      </c>
      <c r="T333" s="82" t="s">
        <v>103</v>
      </c>
      <c r="U333" s="82" t="s">
        <v>88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/>
      </c>
      <c r="AU333" s="11" t="str">
        <f t="shared" si="129"/>
        <v/>
      </c>
      <c r="AV333" s="11" t="str">
        <f t="shared" si="130"/>
        <v/>
      </c>
      <c r="AW333" s="11" t="str">
        <f t="shared" si="131"/>
        <v/>
      </c>
      <c r="AX333" s="11" t="str">
        <f t="shared" si="132"/>
        <v/>
      </c>
      <c r="AY333" s="11" t="str">
        <f t="shared" si="134"/>
        <v/>
      </c>
      <c r="AZ333" s="11" t="str">
        <f t="shared" si="133"/>
        <v/>
      </c>
      <c r="BA333" s="11" t="str">
        <f t="shared" si="136"/>
        <v xml:space="preserve"> </v>
      </c>
      <c r="BB333" s="11" t="str">
        <f>IFERROR(IF(AW333="","",VLOOKUP(AW333,SUSS!R:S,2,FALSE)),AY333*SUSS!$M$2)</f>
        <v/>
      </c>
      <c r="BC333" s="11" t="str">
        <f t="shared" si="135"/>
        <v/>
      </c>
    </row>
    <row r="334" spans="14:55" ht="15.75" thickBot="1">
      <c r="N334" s="3" t="s">
        <v>100</v>
      </c>
      <c r="O334" s="82">
        <v>20</v>
      </c>
      <c r="P334" s="85">
        <v>2608.86</v>
      </c>
      <c r="Q334" s="83" t="s">
        <v>98</v>
      </c>
      <c r="R334" s="83" t="s">
        <v>10</v>
      </c>
      <c r="S334" s="83" t="s">
        <v>10</v>
      </c>
      <c r="T334" s="82" t="s">
        <v>104</v>
      </c>
      <c r="U334" s="82" t="s">
        <v>88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/>
      </c>
      <c r="AU334" s="11" t="str">
        <f t="shared" si="129"/>
        <v/>
      </c>
      <c r="AV334" s="11" t="str">
        <f t="shared" si="130"/>
        <v/>
      </c>
      <c r="AW334" s="11" t="str">
        <f t="shared" si="131"/>
        <v/>
      </c>
      <c r="AX334" s="11" t="str">
        <f t="shared" si="132"/>
        <v/>
      </c>
      <c r="AY334" s="11" t="str">
        <f t="shared" si="134"/>
        <v/>
      </c>
      <c r="AZ334" s="11" t="str">
        <f t="shared" si="133"/>
        <v/>
      </c>
      <c r="BA334" s="11" t="str">
        <f t="shared" si="136"/>
        <v xml:space="preserve"> </v>
      </c>
      <c r="BB334" s="11" t="str">
        <f>IFERROR(IF(AW334="","",VLOOKUP(AW334,SUSS!R:S,2,FALSE)),AY334*SUSS!$M$2)</f>
        <v/>
      </c>
      <c r="BC334" s="11" t="str">
        <f t="shared" si="135"/>
        <v/>
      </c>
    </row>
    <row r="335" spans="14:55" ht="15.75" thickBot="1">
      <c r="N335" s="3" t="s">
        <v>100</v>
      </c>
      <c r="O335" s="82">
        <v>21</v>
      </c>
      <c r="P335" s="86">
        <v>76.31</v>
      </c>
      <c r="Q335" s="83" t="s">
        <v>101</v>
      </c>
      <c r="R335" s="83" t="s">
        <v>10</v>
      </c>
      <c r="S335" s="83" t="s">
        <v>10</v>
      </c>
      <c r="T335" s="82" t="s">
        <v>103</v>
      </c>
      <c r="U335" s="82" t="s">
        <v>88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/>
      </c>
      <c r="AU335" s="11" t="str">
        <f t="shared" si="129"/>
        <v/>
      </c>
      <c r="AV335" s="11" t="str">
        <f t="shared" si="130"/>
        <v/>
      </c>
      <c r="AW335" s="11" t="str">
        <f t="shared" si="131"/>
        <v/>
      </c>
      <c r="AX335" s="11" t="str">
        <f t="shared" si="132"/>
        <v/>
      </c>
      <c r="AY335" s="11" t="str">
        <f t="shared" si="134"/>
        <v/>
      </c>
      <c r="AZ335" s="11" t="str">
        <f t="shared" si="133"/>
        <v/>
      </c>
      <c r="BA335" s="11" t="str">
        <f t="shared" si="136"/>
        <v xml:space="preserve"> </v>
      </c>
      <c r="BB335" s="11" t="str">
        <f>IFERROR(IF(AW335="","",VLOOKUP(AW335,SUSS!R:S,2,FALSE)),AY335*SUSS!$M$2)</f>
        <v/>
      </c>
      <c r="BC335" s="11" t="str">
        <f t="shared" si="135"/>
        <v/>
      </c>
    </row>
    <row r="336" spans="14:55" ht="15.75" thickBot="1">
      <c r="N336" s="3" t="s">
        <v>100</v>
      </c>
      <c r="O336" s="82">
        <v>21</v>
      </c>
      <c r="P336" s="85">
        <v>2608.86</v>
      </c>
      <c r="Q336" s="83" t="s">
        <v>98</v>
      </c>
      <c r="R336" s="83" t="s">
        <v>10</v>
      </c>
      <c r="S336" s="83" t="s">
        <v>10</v>
      </c>
      <c r="T336" s="82" t="s">
        <v>104</v>
      </c>
      <c r="U336" s="82" t="s">
        <v>88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/>
      </c>
      <c r="AU336" s="11" t="str">
        <f t="shared" si="129"/>
        <v/>
      </c>
      <c r="AV336" s="11" t="str">
        <f t="shared" si="130"/>
        <v/>
      </c>
      <c r="AW336" s="11" t="str">
        <f t="shared" si="131"/>
        <v/>
      </c>
      <c r="AX336" s="11" t="str">
        <f t="shared" si="132"/>
        <v/>
      </c>
      <c r="AY336" s="11" t="str">
        <f t="shared" si="134"/>
        <v/>
      </c>
      <c r="AZ336" s="11" t="str">
        <f t="shared" si="133"/>
        <v/>
      </c>
      <c r="BA336" s="11" t="str">
        <f t="shared" si="136"/>
        <v xml:space="preserve"> </v>
      </c>
      <c r="BB336" s="11" t="str">
        <f>IFERROR(IF(AW336="","",VLOOKUP(AW336,SUSS!R:S,2,FALSE)),AY336*SUSS!$M$2)</f>
        <v/>
      </c>
      <c r="BC336" s="11" t="str">
        <f t="shared" si="135"/>
        <v/>
      </c>
    </row>
    <row r="337" spans="14:55" ht="15.75" thickBot="1">
      <c r="N337" s="3" t="s">
        <v>100</v>
      </c>
      <c r="O337" s="82">
        <v>22</v>
      </c>
      <c r="P337" s="86">
        <v>76.31</v>
      </c>
      <c r="Q337" s="83" t="s">
        <v>101</v>
      </c>
      <c r="R337" s="83" t="s">
        <v>10</v>
      </c>
      <c r="S337" s="83" t="s">
        <v>10</v>
      </c>
      <c r="T337" s="82" t="s">
        <v>103</v>
      </c>
      <c r="U337" s="82" t="s">
        <v>88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/>
      </c>
      <c r="AU337" s="11" t="str">
        <f t="shared" si="129"/>
        <v/>
      </c>
      <c r="AV337" s="11" t="str">
        <f t="shared" si="130"/>
        <v/>
      </c>
      <c r="AW337" s="11" t="str">
        <f t="shared" si="131"/>
        <v/>
      </c>
      <c r="AX337" s="11" t="str">
        <f t="shared" si="132"/>
        <v/>
      </c>
      <c r="AY337" s="11" t="str">
        <f t="shared" si="134"/>
        <v/>
      </c>
      <c r="AZ337" s="11" t="str">
        <f t="shared" si="133"/>
        <v/>
      </c>
      <c r="BA337" s="11" t="str">
        <f t="shared" si="136"/>
        <v xml:space="preserve"> </v>
      </c>
      <c r="BB337" s="11" t="str">
        <f>IFERROR(IF(AW337="","",VLOOKUP(AW337,SUSS!R:S,2,FALSE)),AY337*SUSS!$M$2)</f>
        <v/>
      </c>
      <c r="BC337" s="11" t="str">
        <f t="shared" si="135"/>
        <v/>
      </c>
    </row>
    <row r="338" spans="14:55" ht="15.75" thickBot="1">
      <c r="N338" s="3" t="s">
        <v>100</v>
      </c>
      <c r="O338" s="82">
        <v>22</v>
      </c>
      <c r="P338" s="85">
        <v>2608.86</v>
      </c>
      <c r="Q338" s="83" t="s">
        <v>98</v>
      </c>
      <c r="R338" s="83" t="s">
        <v>10</v>
      </c>
      <c r="S338" s="83" t="s">
        <v>10</v>
      </c>
      <c r="T338" s="82" t="s">
        <v>104</v>
      </c>
      <c r="U338" s="82" t="s">
        <v>88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/>
      </c>
      <c r="AU338" s="11" t="str">
        <f t="shared" si="129"/>
        <v/>
      </c>
      <c r="AV338" s="11" t="str">
        <f t="shared" si="130"/>
        <v/>
      </c>
      <c r="AW338" s="11" t="str">
        <f t="shared" si="131"/>
        <v/>
      </c>
      <c r="AX338" s="11" t="str">
        <f t="shared" si="132"/>
        <v/>
      </c>
      <c r="AY338" s="11" t="str">
        <f t="shared" si="134"/>
        <v/>
      </c>
      <c r="AZ338" s="11" t="str">
        <f t="shared" si="133"/>
        <v/>
      </c>
      <c r="BA338" s="11" t="str">
        <f t="shared" si="136"/>
        <v xml:space="preserve"> </v>
      </c>
      <c r="BB338" s="11" t="str">
        <f>IFERROR(IF(AW338="","",VLOOKUP(AW338,SUSS!R:S,2,FALSE)),AY338*SUSS!$M$2)</f>
        <v/>
      </c>
      <c r="BC338" s="11" t="str">
        <f t="shared" si="135"/>
        <v/>
      </c>
    </row>
    <row r="339" spans="14:55" ht="15.75" thickBot="1">
      <c r="N339" s="3" t="s">
        <v>100</v>
      </c>
      <c r="O339" s="82">
        <v>23</v>
      </c>
      <c r="P339" s="86">
        <v>76.31</v>
      </c>
      <c r="Q339" s="83" t="s">
        <v>101</v>
      </c>
      <c r="R339" s="83" t="s">
        <v>10</v>
      </c>
      <c r="S339" s="83" t="s">
        <v>10</v>
      </c>
      <c r="T339" s="82" t="s">
        <v>103</v>
      </c>
      <c r="U339" s="82" t="s">
        <v>88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/>
      </c>
      <c r="AU339" s="11" t="str">
        <f t="shared" si="129"/>
        <v/>
      </c>
      <c r="AV339" s="11" t="str">
        <f t="shared" si="130"/>
        <v/>
      </c>
      <c r="AW339" s="11" t="str">
        <f t="shared" si="131"/>
        <v/>
      </c>
      <c r="AX339" s="11" t="str">
        <f t="shared" si="132"/>
        <v/>
      </c>
      <c r="AY339" s="11" t="str">
        <f t="shared" si="134"/>
        <v/>
      </c>
      <c r="AZ339" s="11" t="str">
        <f t="shared" si="133"/>
        <v/>
      </c>
      <c r="BA339" s="11" t="str">
        <f t="shared" si="136"/>
        <v xml:space="preserve"> </v>
      </c>
      <c r="BB339" s="11" t="str">
        <f>IFERROR(IF(AW339="","",VLOOKUP(AW339,SUSS!R:S,2,FALSE)),AY339*SUSS!$M$2)</f>
        <v/>
      </c>
      <c r="BC339" s="11" t="str">
        <f t="shared" si="135"/>
        <v/>
      </c>
    </row>
    <row r="340" spans="14:55" ht="15.75" thickBot="1">
      <c r="N340" s="3" t="s">
        <v>100</v>
      </c>
      <c r="O340" s="82">
        <v>23</v>
      </c>
      <c r="P340" s="85">
        <v>2608.86</v>
      </c>
      <c r="Q340" s="83" t="s">
        <v>98</v>
      </c>
      <c r="R340" s="83" t="s">
        <v>10</v>
      </c>
      <c r="S340" s="83" t="s">
        <v>10</v>
      </c>
      <c r="T340" s="82" t="s">
        <v>104</v>
      </c>
      <c r="U340" s="82" t="s">
        <v>88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/>
      </c>
      <c r="AU340" s="11" t="str">
        <f t="shared" si="129"/>
        <v/>
      </c>
      <c r="AV340" s="11" t="str">
        <f t="shared" si="130"/>
        <v/>
      </c>
      <c r="AW340" s="11" t="str">
        <f t="shared" si="131"/>
        <v/>
      </c>
      <c r="AX340" s="11" t="str">
        <f t="shared" si="132"/>
        <v/>
      </c>
      <c r="AY340" s="11" t="str">
        <f t="shared" si="134"/>
        <v/>
      </c>
      <c r="AZ340" s="11" t="str">
        <f t="shared" si="133"/>
        <v/>
      </c>
      <c r="BA340" s="11" t="str">
        <f t="shared" si="136"/>
        <v xml:space="preserve"> </v>
      </c>
      <c r="BB340" s="11" t="str">
        <f>IFERROR(IF(AW340="","",VLOOKUP(AW340,SUSS!R:S,2,FALSE)),AY340*SUSS!$M$2)</f>
        <v/>
      </c>
      <c r="BC340" s="11" t="str">
        <f t="shared" si="135"/>
        <v/>
      </c>
    </row>
    <row r="341" spans="14:55" ht="15.75" thickBot="1">
      <c r="N341" s="3" t="s">
        <v>100</v>
      </c>
      <c r="O341" s="82">
        <v>24</v>
      </c>
      <c r="P341" s="86">
        <v>76.31</v>
      </c>
      <c r="Q341" s="83" t="s">
        <v>101</v>
      </c>
      <c r="R341" s="83" t="s">
        <v>10</v>
      </c>
      <c r="S341" s="83" t="s">
        <v>10</v>
      </c>
      <c r="T341" s="82" t="s">
        <v>103</v>
      </c>
      <c r="U341" s="82" t="s">
        <v>88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/>
      </c>
      <c r="AU341" s="11" t="str">
        <f t="shared" si="129"/>
        <v/>
      </c>
      <c r="AV341" s="11" t="str">
        <f t="shared" si="130"/>
        <v/>
      </c>
      <c r="AW341" s="11" t="str">
        <f t="shared" si="131"/>
        <v/>
      </c>
      <c r="AX341" s="11" t="str">
        <f t="shared" si="132"/>
        <v/>
      </c>
      <c r="AY341" s="11" t="str">
        <f t="shared" si="134"/>
        <v/>
      </c>
      <c r="AZ341" s="11" t="str">
        <f t="shared" si="133"/>
        <v/>
      </c>
      <c r="BA341" s="11" t="str">
        <f t="shared" si="136"/>
        <v xml:space="preserve"> </v>
      </c>
      <c r="BB341" s="11" t="str">
        <f>IFERROR(IF(AW341="","",VLOOKUP(AW341,SUSS!R:S,2,FALSE)),AY341*SUSS!$M$2)</f>
        <v/>
      </c>
      <c r="BC341" s="11" t="str">
        <f t="shared" si="135"/>
        <v/>
      </c>
    </row>
    <row r="342" spans="14:55" ht="15.75" thickBot="1">
      <c r="N342" s="3" t="s">
        <v>100</v>
      </c>
      <c r="O342" s="82">
        <v>24</v>
      </c>
      <c r="P342" s="85">
        <v>2608.86</v>
      </c>
      <c r="Q342" s="83" t="s">
        <v>98</v>
      </c>
      <c r="R342" s="83" t="s">
        <v>10</v>
      </c>
      <c r="S342" s="83" t="s">
        <v>10</v>
      </c>
      <c r="T342" s="82" t="s">
        <v>104</v>
      </c>
      <c r="U342" s="82" t="s">
        <v>88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/>
      </c>
      <c r="AU342" s="11" t="str">
        <f t="shared" si="129"/>
        <v/>
      </c>
      <c r="AV342" s="11" t="str">
        <f t="shared" si="130"/>
        <v/>
      </c>
      <c r="AW342" s="11" t="str">
        <f t="shared" si="131"/>
        <v/>
      </c>
      <c r="AX342" s="11" t="str">
        <f t="shared" si="132"/>
        <v/>
      </c>
      <c r="AY342" s="11" t="str">
        <f t="shared" si="134"/>
        <v/>
      </c>
      <c r="AZ342" s="11" t="str">
        <f t="shared" si="133"/>
        <v/>
      </c>
      <c r="BA342" s="11" t="str">
        <f t="shared" si="136"/>
        <v xml:space="preserve"> </v>
      </c>
      <c r="BB342" s="11" t="str">
        <f>IFERROR(IF(AW342="","",VLOOKUP(AW342,SUSS!R:S,2,FALSE)),AY342*SUSS!$M$2)</f>
        <v/>
      </c>
      <c r="BC342" s="11" t="str">
        <f t="shared" si="135"/>
        <v/>
      </c>
    </row>
    <row r="343" spans="14:55" ht="15.75" thickBot="1">
      <c r="N343" s="3" t="s">
        <v>100</v>
      </c>
      <c r="O343" s="82">
        <v>25</v>
      </c>
      <c r="P343" s="86">
        <v>76.31</v>
      </c>
      <c r="Q343" s="83" t="s">
        <v>101</v>
      </c>
      <c r="R343" s="83" t="s">
        <v>10</v>
      </c>
      <c r="S343" s="83" t="s">
        <v>10</v>
      </c>
      <c r="T343" s="82" t="s">
        <v>103</v>
      </c>
      <c r="U343" s="82" t="s">
        <v>88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/>
      </c>
      <c r="AU343" s="11" t="str">
        <f t="shared" si="129"/>
        <v/>
      </c>
      <c r="AV343" s="11" t="str">
        <f t="shared" si="130"/>
        <v/>
      </c>
      <c r="AW343" s="11" t="str">
        <f t="shared" si="131"/>
        <v/>
      </c>
      <c r="AX343" s="11" t="str">
        <f t="shared" si="132"/>
        <v/>
      </c>
      <c r="AY343" s="11" t="str">
        <f t="shared" si="134"/>
        <v/>
      </c>
      <c r="AZ343" s="11" t="str">
        <f t="shared" si="133"/>
        <v/>
      </c>
      <c r="BA343" s="11" t="str">
        <f t="shared" si="136"/>
        <v xml:space="preserve"> </v>
      </c>
      <c r="BB343" s="11" t="str">
        <f>IFERROR(IF(AW343="","",VLOOKUP(AW343,SUSS!R:S,2,FALSE)),AY343*SUSS!$M$2)</f>
        <v/>
      </c>
      <c r="BC343" s="11" t="str">
        <f t="shared" si="135"/>
        <v/>
      </c>
    </row>
    <row r="344" spans="14:55" ht="15.75" thickBot="1">
      <c r="N344" s="3" t="s">
        <v>100</v>
      </c>
      <c r="O344" s="82">
        <v>25</v>
      </c>
      <c r="P344" s="85">
        <v>2608.86</v>
      </c>
      <c r="Q344" s="83" t="s">
        <v>98</v>
      </c>
      <c r="R344" s="83" t="s">
        <v>10</v>
      </c>
      <c r="S344" s="83" t="s">
        <v>10</v>
      </c>
      <c r="T344" s="82" t="s">
        <v>104</v>
      </c>
      <c r="U344" s="82" t="s">
        <v>88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/>
      </c>
      <c r="AU344" s="11" t="str">
        <f t="shared" si="129"/>
        <v/>
      </c>
      <c r="AV344" s="11" t="str">
        <f t="shared" si="130"/>
        <v/>
      </c>
      <c r="AW344" s="11" t="str">
        <f t="shared" si="131"/>
        <v/>
      </c>
      <c r="AX344" s="11" t="str">
        <f t="shared" si="132"/>
        <v/>
      </c>
      <c r="AY344" s="11" t="str">
        <f t="shared" si="134"/>
        <v/>
      </c>
      <c r="AZ344" s="11" t="str">
        <f t="shared" si="133"/>
        <v/>
      </c>
      <c r="BA344" s="11" t="str">
        <f t="shared" si="136"/>
        <v xml:space="preserve"> </v>
      </c>
      <c r="BB344" s="11" t="str">
        <f>IFERROR(IF(AW344="","",VLOOKUP(AW344,SUSS!R:S,2,FALSE)),AY344*SUSS!$M$2)</f>
        <v/>
      </c>
      <c r="BC344" s="11" t="str">
        <f t="shared" si="135"/>
        <v/>
      </c>
    </row>
    <row r="345" spans="14:55" ht="15.75" thickBot="1">
      <c r="N345" s="3" t="s">
        <v>100</v>
      </c>
      <c r="O345" s="82">
        <v>26</v>
      </c>
      <c r="P345" s="86">
        <v>76.31</v>
      </c>
      <c r="Q345" s="83" t="s">
        <v>101</v>
      </c>
      <c r="R345" s="83" t="s">
        <v>10</v>
      </c>
      <c r="S345" s="83" t="s">
        <v>10</v>
      </c>
      <c r="T345" s="82" t="s">
        <v>103</v>
      </c>
      <c r="U345" s="82" t="s">
        <v>88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/>
      </c>
      <c r="AU345" s="11" t="str">
        <f t="shared" si="129"/>
        <v/>
      </c>
      <c r="AV345" s="11" t="str">
        <f t="shared" si="130"/>
        <v/>
      </c>
      <c r="AW345" s="11" t="str">
        <f t="shared" si="131"/>
        <v/>
      </c>
      <c r="AX345" s="11" t="str">
        <f t="shared" si="132"/>
        <v/>
      </c>
      <c r="AY345" s="11" t="str">
        <f t="shared" si="134"/>
        <v/>
      </c>
      <c r="AZ345" s="11" t="str">
        <f t="shared" si="133"/>
        <v/>
      </c>
      <c r="BA345" s="11" t="str">
        <f t="shared" si="136"/>
        <v xml:space="preserve"> </v>
      </c>
      <c r="BB345" s="11" t="str">
        <f>IFERROR(IF(AW345="","",VLOOKUP(AW345,SUSS!R:S,2,FALSE)),AY345*SUSS!$M$2)</f>
        <v/>
      </c>
      <c r="BC345" s="11" t="str">
        <f t="shared" si="135"/>
        <v/>
      </c>
    </row>
    <row r="346" spans="14:55" ht="15.75" thickBot="1">
      <c r="N346" s="3" t="s">
        <v>100</v>
      </c>
      <c r="O346" s="82">
        <v>26</v>
      </c>
      <c r="P346" s="85">
        <v>2608.86</v>
      </c>
      <c r="Q346" s="83" t="s">
        <v>98</v>
      </c>
      <c r="R346" s="83" t="s">
        <v>10</v>
      </c>
      <c r="S346" s="83" t="s">
        <v>10</v>
      </c>
      <c r="T346" s="82" t="s">
        <v>104</v>
      </c>
      <c r="U346" s="82" t="s">
        <v>88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/>
      </c>
      <c r="AU346" s="11" t="str">
        <f t="shared" si="129"/>
        <v/>
      </c>
      <c r="AV346" s="11" t="str">
        <f t="shared" si="130"/>
        <v/>
      </c>
      <c r="AW346" s="11" t="str">
        <f t="shared" si="131"/>
        <v/>
      </c>
      <c r="AX346" s="11" t="str">
        <f t="shared" si="132"/>
        <v/>
      </c>
      <c r="AY346" s="11" t="str">
        <f t="shared" si="134"/>
        <v/>
      </c>
      <c r="AZ346" s="11" t="str">
        <f t="shared" si="133"/>
        <v/>
      </c>
      <c r="BA346" s="11" t="str">
        <f t="shared" si="136"/>
        <v xml:space="preserve"> </v>
      </c>
      <c r="BB346" s="11" t="str">
        <f>IFERROR(IF(AW346="","",VLOOKUP(AW346,SUSS!R:S,2,FALSE)),AY346*SUSS!$M$2)</f>
        <v/>
      </c>
      <c r="BC346" s="11" t="str">
        <f t="shared" si="135"/>
        <v/>
      </c>
    </row>
    <row r="347" spans="14:55" ht="15.75" thickBot="1">
      <c r="N347" s="3" t="s">
        <v>100</v>
      </c>
      <c r="O347" s="82">
        <v>27</v>
      </c>
      <c r="P347" s="86">
        <v>76.31</v>
      </c>
      <c r="Q347" s="83" t="s">
        <v>101</v>
      </c>
      <c r="R347" s="83" t="s">
        <v>10</v>
      </c>
      <c r="S347" s="83" t="s">
        <v>10</v>
      </c>
      <c r="T347" s="82" t="s">
        <v>103</v>
      </c>
      <c r="U347" s="82" t="s">
        <v>88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/>
      </c>
      <c r="AU347" s="11" t="str">
        <f t="shared" si="129"/>
        <v/>
      </c>
      <c r="AV347" s="11" t="str">
        <f t="shared" si="130"/>
        <v/>
      </c>
      <c r="AW347" s="11" t="str">
        <f t="shared" si="131"/>
        <v/>
      </c>
      <c r="AX347" s="11" t="str">
        <f t="shared" si="132"/>
        <v/>
      </c>
      <c r="AY347" s="11" t="str">
        <f t="shared" si="134"/>
        <v/>
      </c>
      <c r="AZ347" s="11" t="str">
        <f t="shared" si="133"/>
        <v/>
      </c>
      <c r="BA347" s="11" t="str">
        <f t="shared" si="136"/>
        <v xml:space="preserve"> </v>
      </c>
      <c r="BB347" s="11" t="str">
        <f>IFERROR(IF(AW347="","",VLOOKUP(AW347,SUSS!R:S,2,FALSE)),AY347*SUSS!$M$2)</f>
        <v/>
      </c>
      <c r="BC347" s="11" t="str">
        <f t="shared" si="135"/>
        <v/>
      </c>
    </row>
    <row r="348" spans="14:55" ht="15.75" thickBot="1">
      <c r="N348" s="3" t="s">
        <v>100</v>
      </c>
      <c r="O348" s="82">
        <v>27</v>
      </c>
      <c r="P348" s="85">
        <v>2608.86</v>
      </c>
      <c r="Q348" s="83" t="s">
        <v>98</v>
      </c>
      <c r="R348" s="83" t="s">
        <v>10</v>
      </c>
      <c r="S348" s="83" t="s">
        <v>10</v>
      </c>
      <c r="T348" s="82" t="s">
        <v>104</v>
      </c>
      <c r="U348" s="82" t="s">
        <v>88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/>
      </c>
      <c r="AU348" s="11" t="str">
        <f t="shared" si="129"/>
        <v/>
      </c>
      <c r="AV348" s="11" t="str">
        <f t="shared" si="130"/>
        <v/>
      </c>
      <c r="AW348" s="11" t="str">
        <f t="shared" si="131"/>
        <v/>
      </c>
      <c r="AX348" s="11" t="str">
        <f t="shared" si="132"/>
        <v/>
      </c>
      <c r="AY348" s="11" t="str">
        <f t="shared" si="134"/>
        <v/>
      </c>
      <c r="AZ348" s="11" t="str">
        <f t="shared" si="133"/>
        <v/>
      </c>
      <c r="BA348" s="11" t="str">
        <f t="shared" si="136"/>
        <v xml:space="preserve"> </v>
      </c>
      <c r="BB348" s="11" t="str">
        <f>IFERROR(IF(AW348="","",VLOOKUP(AW348,SUSS!R:S,2,FALSE)),AY348*SUSS!$M$2)</f>
        <v/>
      </c>
      <c r="BC348" s="11" t="str">
        <f t="shared" si="135"/>
        <v/>
      </c>
    </row>
    <row r="349" spans="14:55" ht="15.75" thickBot="1">
      <c r="N349" s="3" t="s">
        <v>100</v>
      </c>
      <c r="O349" s="82">
        <v>28</v>
      </c>
      <c r="P349" s="86">
        <v>76.31</v>
      </c>
      <c r="Q349" s="83" t="s">
        <v>101</v>
      </c>
      <c r="R349" s="83" t="s">
        <v>10</v>
      </c>
      <c r="S349" s="83" t="s">
        <v>10</v>
      </c>
      <c r="T349" s="82" t="s">
        <v>103</v>
      </c>
      <c r="U349" s="82" t="s">
        <v>88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/>
      </c>
      <c r="AU349" s="11" t="str">
        <f t="shared" si="129"/>
        <v/>
      </c>
      <c r="AV349" s="11" t="str">
        <f t="shared" si="130"/>
        <v/>
      </c>
      <c r="AW349" s="11" t="str">
        <f t="shared" si="131"/>
        <v/>
      </c>
      <c r="AX349" s="11" t="str">
        <f t="shared" si="132"/>
        <v/>
      </c>
      <c r="AY349" s="11" t="str">
        <f t="shared" si="134"/>
        <v/>
      </c>
      <c r="AZ349" s="11" t="str">
        <f t="shared" si="133"/>
        <v/>
      </c>
      <c r="BA349" s="11" t="str">
        <f t="shared" si="136"/>
        <v xml:space="preserve"> </v>
      </c>
      <c r="BB349" s="11" t="str">
        <f>IFERROR(IF(AW349="","",VLOOKUP(AW349,SUSS!R:S,2,FALSE)),AY349*SUSS!$M$2)</f>
        <v/>
      </c>
      <c r="BC349" s="11" t="str">
        <f t="shared" si="135"/>
        <v/>
      </c>
    </row>
    <row r="350" spans="14:55" ht="15.75" thickBot="1">
      <c r="N350" s="3" t="s">
        <v>100</v>
      </c>
      <c r="O350" s="82">
        <v>28</v>
      </c>
      <c r="P350" s="85">
        <v>2608.86</v>
      </c>
      <c r="Q350" s="83" t="s">
        <v>98</v>
      </c>
      <c r="R350" s="83" t="s">
        <v>10</v>
      </c>
      <c r="S350" s="83" t="s">
        <v>10</v>
      </c>
      <c r="T350" s="82" t="s">
        <v>104</v>
      </c>
      <c r="U350" s="82" t="s">
        <v>88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/>
      </c>
      <c r="AU350" s="11" t="str">
        <f t="shared" ref="AU350:AU413" si="150">IF($Q350=$AD$1,O350,"")</f>
        <v/>
      </c>
      <c r="AV350" s="11" t="str">
        <f t="shared" ref="AV350:AV413" si="151">IF($Q350=$AD$1,P350,"")</f>
        <v/>
      </c>
      <c r="AW350" s="11" t="str">
        <f t="shared" ref="AW350:AW413" si="152">IF($Q350=$AD$1,T350,"")</f>
        <v/>
      </c>
      <c r="AX350" s="11" t="str">
        <f t="shared" ref="AX350:AX413" si="153">IF(AW350&lt;&gt;"",AW350&amp;" "&amp;$AD$1,"")</f>
        <v/>
      </c>
      <c r="AY350" s="11" t="str">
        <f t="shared" si="134"/>
        <v/>
      </c>
      <c r="AZ350" s="11" t="str">
        <f t="shared" ref="AZ350:AZ413" si="154">IF(AY350="","",AV350/AY350)</f>
        <v/>
      </c>
      <c r="BA350" s="11" t="str">
        <f t="shared" si="136"/>
        <v xml:space="preserve"> </v>
      </c>
      <c r="BB350" s="11" t="str">
        <f>IFERROR(IF(AW350="","",VLOOKUP(AW350,SUSS!R:S,2,FALSE)),AY350*SUSS!$M$2)</f>
        <v/>
      </c>
      <c r="BC350" s="11" t="str">
        <f t="shared" si="135"/>
        <v/>
      </c>
    </row>
    <row r="351" spans="14:55" ht="15.75" thickBot="1">
      <c r="N351" s="3" t="s">
        <v>100</v>
      </c>
      <c r="O351" s="82">
        <v>29</v>
      </c>
      <c r="P351" s="86">
        <v>76.31</v>
      </c>
      <c r="Q351" s="83" t="s">
        <v>101</v>
      </c>
      <c r="R351" s="83" t="s">
        <v>10</v>
      </c>
      <c r="S351" s="83" t="s">
        <v>10</v>
      </c>
      <c r="T351" s="82" t="s">
        <v>103</v>
      </c>
      <c r="U351" s="82" t="s">
        <v>88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/>
      </c>
      <c r="AU351" s="11" t="str">
        <f t="shared" si="150"/>
        <v/>
      </c>
      <c r="AV351" s="11" t="str">
        <f t="shared" si="151"/>
        <v/>
      </c>
      <c r="AW351" s="11" t="str">
        <f t="shared" si="152"/>
        <v/>
      </c>
      <c r="AX351" s="11" t="str">
        <f t="shared" si="153"/>
        <v/>
      </c>
      <c r="AY351" s="11" t="str">
        <f t="shared" si="134"/>
        <v/>
      </c>
      <c r="AZ351" s="11" t="str">
        <f t="shared" si="154"/>
        <v/>
      </c>
      <c r="BA351" s="11" t="str">
        <f t="shared" si="136"/>
        <v xml:space="preserve"> </v>
      </c>
      <c r="BB351" s="11" t="str">
        <f>IFERROR(IF(AW351="","",VLOOKUP(AW351,SUSS!R:S,2,FALSE)),AY351*SUSS!$M$2)</f>
        <v/>
      </c>
      <c r="BC351" s="11" t="str">
        <f t="shared" si="135"/>
        <v/>
      </c>
    </row>
    <row r="352" spans="14:55" ht="15.75" thickBot="1">
      <c r="N352" s="3" t="s">
        <v>100</v>
      </c>
      <c r="O352" s="82">
        <v>29</v>
      </c>
      <c r="P352" s="85">
        <v>2608.86</v>
      </c>
      <c r="Q352" s="83" t="s">
        <v>98</v>
      </c>
      <c r="R352" s="83" t="s">
        <v>10</v>
      </c>
      <c r="S352" s="83" t="s">
        <v>10</v>
      </c>
      <c r="T352" s="82" t="s">
        <v>104</v>
      </c>
      <c r="U352" s="82" t="s">
        <v>88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/>
      </c>
      <c r="AU352" s="11" t="str">
        <f t="shared" si="150"/>
        <v/>
      </c>
      <c r="AV352" s="11" t="str">
        <f t="shared" si="151"/>
        <v/>
      </c>
      <c r="AW352" s="11" t="str">
        <f t="shared" si="152"/>
        <v/>
      </c>
      <c r="AX352" s="11" t="str">
        <f t="shared" si="153"/>
        <v/>
      </c>
      <c r="AY352" s="11" t="str">
        <f t="shared" si="134"/>
        <v/>
      </c>
      <c r="AZ352" s="11" t="str">
        <f t="shared" si="154"/>
        <v/>
      </c>
      <c r="BA352" s="11" t="str">
        <f t="shared" si="136"/>
        <v xml:space="preserve"> </v>
      </c>
      <c r="BB352" s="11" t="str">
        <f>IFERROR(IF(AW352="","",VLOOKUP(AW352,SUSS!R:S,2,FALSE)),AY352*SUSS!$M$2)</f>
        <v/>
      </c>
      <c r="BC352" s="11" t="str">
        <f t="shared" si="135"/>
        <v/>
      </c>
    </row>
    <row r="353" spans="14:55" ht="15.75" thickBot="1">
      <c r="N353" s="3" t="s">
        <v>100</v>
      </c>
      <c r="O353" s="82">
        <v>30</v>
      </c>
      <c r="P353" s="86">
        <v>76.31</v>
      </c>
      <c r="Q353" s="83" t="s">
        <v>101</v>
      </c>
      <c r="R353" s="83" t="s">
        <v>10</v>
      </c>
      <c r="S353" s="83" t="s">
        <v>10</v>
      </c>
      <c r="T353" s="82" t="s">
        <v>103</v>
      </c>
      <c r="U353" s="82" t="s">
        <v>88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/>
      </c>
      <c r="AU353" s="11" t="str">
        <f t="shared" si="150"/>
        <v/>
      </c>
      <c r="AV353" s="11" t="str">
        <f t="shared" si="151"/>
        <v/>
      </c>
      <c r="AW353" s="11" t="str">
        <f t="shared" si="152"/>
        <v/>
      </c>
      <c r="AX353" s="11" t="str">
        <f t="shared" si="153"/>
        <v/>
      </c>
      <c r="AY353" s="11" t="str">
        <f t="shared" si="134"/>
        <v/>
      </c>
      <c r="AZ353" s="11" t="str">
        <f t="shared" si="154"/>
        <v/>
      </c>
      <c r="BA353" s="11" t="str">
        <f t="shared" si="136"/>
        <v xml:space="preserve"> </v>
      </c>
      <c r="BB353" s="11" t="str">
        <f>IFERROR(IF(AW353="","",VLOOKUP(AW353,SUSS!R:S,2,FALSE)),AY353*SUSS!$M$2)</f>
        <v/>
      </c>
      <c r="BC353" s="11" t="str">
        <f t="shared" si="135"/>
        <v/>
      </c>
    </row>
    <row r="354" spans="14:55" ht="15.75" thickBot="1">
      <c r="N354" s="3" t="s">
        <v>100</v>
      </c>
      <c r="O354" s="82">
        <v>30</v>
      </c>
      <c r="P354" s="85">
        <v>2608.86</v>
      </c>
      <c r="Q354" s="83" t="s">
        <v>98</v>
      </c>
      <c r="R354" s="83" t="s">
        <v>10</v>
      </c>
      <c r="S354" s="83" t="s">
        <v>10</v>
      </c>
      <c r="T354" s="82" t="s">
        <v>104</v>
      </c>
      <c r="U354" s="82" t="s">
        <v>88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/>
      </c>
      <c r="AU354" s="11" t="str">
        <f t="shared" si="150"/>
        <v/>
      </c>
      <c r="AV354" s="11" t="str">
        <f t="shared" si="151"/>
        <v/>
      </c>
      <c r="AW354" s="11" t="str">
        <f t="shared" si="152"/>
        <v/>
      </c>
      <c r="AX354" s="11" t="str">
        <f t="shared" si="153"/>
        <v/>
      </c>
      <c r="AY354" s="11" t="str">
        <f t="shared" si="134"/>
        <v/>
      </c>
      <c r="AZ354" s="11" t="str">
        <f t="shared" si="154"/>
        <v/>
      </c>
      <c r="BA354" s="11" t="str">
        <f t="shared" si="136"/>
        <v xml:space="preserve"> </v>
      </c>
      <c r="BB354" s="11" t="str">
        <f>IFERROR(IF(AW354="","",VLOOKUP(AW354,SUSS!R:S,2,FALSE)),AY354*SUSS!$M$2)</f>
        <v/>
      </c>
      <c r="BC354" s="11" t="str">
        <f t="shared" si="135"/>
        <v/>
      </c>
    </row>
    <row r="355" spans="14:55" ht="15.75" thickBot="1">
      <c r="N355" s="3" t="s">
        <v>100</v>
      </c>
      <c r="O355" s="82">
        <v>31</v>
      </c>
      <c r="P355" s="86">
        <v>76.31</v>
      </c>
      <c r="Q355" s="83" t="s">
        <v>101</v>
      </c>
      <c r="R355" s="83" t="s">
        <v>10</v>
      </c>
      <c r="S355" s="83" t="s">
        <v>10</v>
      </c>
      <c r="T355" s="82" t="s">
        <v>103</v>
      </c>
      <c r="U355" s="82" t="s">
        <v>88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/>
      </c>
      <c r="AU355" s="11" t="str">
        <f t="shared" si="150"/>
        <v/>
      </c>
      <c r="AV355" s="11" t="str">
        <f t="shared" si="151"/>
        <v/>
      </c>
      <c r="AW355" s="11" t="str">
        <f t="shared" si="152"/>
        <v/>
      </c>
      <c r="AX355" s="11" t="str">
        <f t="shared" si="153"/>
        <v/>
      </c>
      <c r="AY355" s="11" t="str">
        <f t="shared" si="134"/>
        <v/>
      </c>
      <c r="AZ355" s="11" t="str">
        <f t="shared" si="154"/>
        <v/>
      </c>
      <c r="BA355" s="11" t="str">
        <f t="shared" si="136"/>
        <v xml:space="preserve"> </v>
      </c>
      <c r="BB355" s="11" t="str">
        <f>IFERROR(IF(AW355="","",VLOOKUP(AW355,SUSS!R:S,2,FALSE)),AY355*SUSS!$M$2)</f>
        <v/>
      </c>
      <c r="BC355" s="11" t="str">
        <f t="shared" si="135"/>
        <v/>
      </c>
    </row>
    <row r="356" spans="14:55" ht="15.75" thickBot="1">
      <c r="N356" s="3" t="s">
        <v>100</v>
      </c>
      <c r="O356" s="82">
        <v>31</v>
      </c>
      <c r="P356" s="85">
        <v>2608.86</v>
      </c>
      <c r="Q356" s="83" t="s">
        <v>98</v>
      </c>
      <c r="R356" s="83" t="s">
        <v>10</v>
      </c>
      <c r="S356" s="83" t="s">
        <v>10</v>
      </c>
      <c r="T356" s="82" t="s">
        <v>104</v>
      </c>
      <c r="U356" s="82" t="s">
        <v>88</v>
      </c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N357" s="3" t="s">
        <v>100</v>
      </c>
      <c r="O357" s="82">
        <v>32</v>
      </c>
      <c r="P357" s="86">
        <v>76.31</v>
      </c>
      <c r="Q357" s="83" t="s">
        <v>101</v>
      </c>
      <c r="R357" s="83" t="s">
        <v>10</v>
      </c>
      <c r="S357" s="83" t="s">
        <v>10</v>
      </c>
      <c r="T357" s="82" t="s">
        <v>103</v>
      </c>
      <c r="U357" s="82" t="s">
        <v>88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100</v>
      </c>
      <c r="O358" s="82">
        <v>32</v>
      </c>
      <c r="P358" s="85">
        <v>2608.86</v>
      </c>
      <c r="Q358" s="83" t="s">
        <v>98</v>
      </c>
      <c r="R358" s="83" t="s">
        <v>10</v>
      </c>
      <c r="S358" s="83" t="s">
        <v>10</v>
      </c>
      <c r="T358" s="82" t="s">
        <v>104</v>
      </c>
      <c r="U358" s="82" t="s">
        <v>88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100</v>
      </c>
      <c r="O359" s="82">
        <v>33</v>
      </c>
      <c r="P359" s="86">
        <v>76.31</v>
      </c>
      <c r="Q359" s="83" t="s">
        <v>101</v>
      </c>
      <c r="R359" s="83" t="s">
        <v>10</v>
      </c>
      <c r="S359" s="83" t="s">
        <v>10</v>
      </c>
      <c r="T359" s="82" t="s">
        <v>103</v>
      </c>
      <c r="U359" s="82" t="s">
        <v>88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/>
      </c>
      <c r="AU359" s="11" t="str">
        <f t="shared" si="150"/>
        <v/>
      </c>
      <c r="AV359" s="11" t="str">
        <f t="shared" si="151"/>
        <v/>
      </c>
      <c r="AW359" s="11" t="str">
        <f t="shared" si="152"/>
        <v/>
      </c>
      <c r="AX359" s="11" t="str">
        <f t="shared" si="153"/>
        <v/>
      </c>
      <c r="AY359" s="11" t="str">
        <f t="shared" si="134"/>
        <v/>
      </c>
      <c r="AZ359" s="11" t="str">
        <f t="shared" si="154"/>
        <v/>
      </c>
      <c r="BA359" s="11" t="str">
        <f t="shared" si="136"/>
        <v xml:space="preserve"> </v>
      </c>
      <c r="BB359" s="11" t="str">
        <f>IFERROR(IF(AW359="","",VLOOKUP(AW359,SUSS!R:S,2,FALSE)),AY359*SUSS!$M$2)</f>
        <v/>
      </c>
      <c r="BC359" s="11" t="str">
        <f t="shared" si="135"/>
        <v/>
      </c>
    </row>
    <row r="360" spans="14:55" ht="15.75" thickBot="1">
      <c r="N360" s="3" t="s">
        <v>100</v>
      </c>
      <c r="O360" s="82">
        <v>33</v>
      </c>
      <c r="P360" s="85">
        <v>2608.86</v>
      </c>
      <c r="Q360" s="83" t="s">
        <v>98</v>
      </c>
      <c r="R360" s="83" t="s">
        <v>10</v>
      </c>
      <c r="S360" s="83" t="s">
        <v>10</v>
      </c>
      <c r="T360" s="82" t="s">
        <v>104</v>
      </c>
      <c r="U360" s="82" t="s">
        <v>88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/>
      </c>
      <c r="AU360" s="11" t="str">
        <f t="shared" si="150"/>
        <v/>
      </c>
      <c r="AV360" s="11" t="str">
        <f t="shared" si="151"/>
        <v/>
      </c>
      <c r="AW360" s="11" t="str">
        <f t="shared" si="152"/>
        <v/>
      </c>
      <c r="AX360" s="11" t="str">
        <f t="shared" si="153"/>
        <v/>
      </c>
      <c r="AY360" s="11" t="str">
        <f t="shared" si="134"/>
        <v/>
      </c>
      <c r="AZ360" s="11" t="str">
        <f t="shared" si="154"/>
        <v/>
      </c>
      <c r="BA360" s="11" t="str">
        <f t="shared" si="136"/>
        <v xml:space="preserve"> </v>
      </c>
      <c r="BB360" s="11" t="str">
        <f>IFERROR(IF(AW360="","",VLOOKUP(AW360,SUSS!R:S,2,FALSE)),AY360*SUSS!$M$2)</f>
        <v/>
      </c>
      <c r="BC360" s="11" t="str">
        <f t="shared" si="135"/>
        <v/>
      </c>
    </row>
    <row r="361" spans="14:55" ht="15.75" thickBot="1">
      <c r="N361" s="3" t="s">
        <v>100</v>
      </c>
      <c r="O361" s="82">
        <v>34</v>
      </c>
      <c r="P361" s="86">
        <v>76.31</v>
      </c>
      <c r="Q361" s="83" t="s">
        <v>101</v>
      </c>
      <c r="R361" s="83" t="s">
        <v>10</v>
      </c>
      <c r="S361" s="83" t="s">
        <v>10</v>
      </c>
      <c r="T361" s="82" t="s">
        <v>103</v>
      </c>
      <c r="U361" s="82" t="s">
        <v>88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100</v>
      </c>
      <c r="O362" s="82">
        <v>34</v>
      </c>
      <c r="P362" s="85">
        <v>2608.86</v>
      </c>
      <c r="Q362" s="83" t="s">
        <v>98</v>
      </c>
      <c r="R362" s="83" t="s">
        <v>10</v>
      </c>
      <c r="S362" s="83" t="s">
        <v>10</v>
      </c>
      <c r="T362" s="82" t="s">
        <v>104</v>
      </c>
      <c r="U362" s="82" t="s">
        <v>88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100</v>
      </c>
      <c r="O363" s="82">
        <v>35</v>
      </c>
      <c r="P363" s="86">
        <v>76.31</v>
      </c>
      <c r="Q363" s="83" t="s">
        <v>101</v>
      </c>
      <c r="R363" s="83" t="s">
        <v>10</v>
      </c>
      <c r="S363" s="83" t="s">
        <v>10</v>
      </c>
      <c r="T363" s="82" t="s">
        <v>103</v>
      </c>
      <c r="U363" s="82" t="s">
        <v>88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/>
      </c>
      <c r="AU363" s="11" t="str">
        <f t="shared" si="150"/>
        <v/>
      </c>
      <c r="AV363" s="11" t="str">
        <f t="shared" si="151"/>
        <v/>
      </c>
      <c r="AW363" s="11" t="str">
        <f t="shared" si="152"/>
        <v/>
      </c>
      <c r="AX363" s="11" t="str">
        <f t="shared" si="153"/>
        <v/>
      </c>
      <c r="AY363" s="11" t="str">
        <f t="shared" si="134"/>
        <v/>
      </c>
      <c r="AZ363" s="11" t="str">
        <f t="shared" si="154"/>
        <v/>
      </c>
      <c r="BA363" s="11" t="str">
        <f t="shared" si="136"/>
        <v xml:space="preserve"> </v>
      </c>
      <c r="BB363" s="11" t="str">
        <f>IFERROR(IF(AW363="","",VLOOKUP(AW363,SUSS!R:S,2,FALSE)),AY363*SUSS!$M$2)</f>
        <v/>
      </c>
      <c r="BC363" s="11" t="str">
        <f t="shared" si="135"/>
        <v/>
      </c>
    </row>
    <row r="364" spans="14:55" ht="15.75" thickBot="1">
      <c r="N364" s="3" t="s">
        <v>100</v>
      </c>
      <c r="O364" s="82">
        <v>35</v>
      </c>
      <c r="P364" s="85">
        <v>2608.86</v>
      </c>
      <c r="Q364" s="83" t="s">
        <v>98</v>
      </c>
      <c r="R364" s="83" t="s">
        <v>10</v>
      </c>
      <c r="S364" s="83" t="s">
        <v>10</v>
      </c>
      <c r="T364" s="82" t="s">
        <v>104</v>
      </c>
      <c r="U364" s="82" t="s">
        <v>88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100</v>
      </c>
      <c r="O365" s="82">
        <v>36</v>
      </c>
      <c r="P365" s="86">
        <v>76.31</v>
      </c>
      <c r="Q365" s="83" t="s">
        <v>101</v>
      </c>
      <c r="R365" s="83" t="s">
        <v>10</v>
      </c>
      <c r="S365" s="83" t="s">
        <v>10</v>
      </c>
      <c r="T365" s="82" t="s">
        <v>103</v>
      </c>
      <c r="U365" s="82" t="s">
        <v>88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/>
      </c>
      <c r="AU365" s="11" t="str">
        <f t="shared" si="150"/>
        <v/>
      </c>
      <c r="AV365" s="11" t="str">
        <f t="shared" si="151"/>
        <v/>
      </c>
      <c r="AW365" s="11" t="str">
        <f t="shared" si="152"/>
        <v/>
      </c>
      <c r="AX365" s="11" t="str">
        <f t="shared" si="153"/>
        <v/>
      </c>
      <c r="AY365" s="11" t="str">
        <f t="shared" si="134"/>
        <v/>
      </c>
      <c r="AZ365" s="11" t="str">
        <f t="shared" si="154"/>
        <v/>
      </c>
      <c r="BA365" s="11" t="str">
        <f t="shared" si="136"/>
        <v xml:space="preserve"> </v>
      </c>
      <c r="BB365" s="11" t="str">
        <f>IFERROR(IF(AW365="","",VLOOKUP(AW365,SUSS!R:S,2,FALSE)),AY365*SUSS!$M$2)</f>
        <v/>
      </c>
      <c r="BC365" s="11" t="str">
        <f t="shared" si="135"/>
        <v/>
      </c>
    </row>
    <row r="366" spans="14:55" ht="15.75" thickBot="1">
      <c r="N366" s="3" t="s">
        <v>100</v>
      </c>
      <c r="O366" s="82">
        <v>36</v>
      </c>
      <c r="P366" s="85">
        <v>2608.86</v>
      </c>
      <c r="Q366" s="83" t="s">
        <v>98</v>
      </c>
      <c r="R366" s="83" t="s">
        <v>10</v>
      </c>
      <c r="S366" s="83" t="s">
        <v>10</v>
      </c>
      <c r="T366" s="82" t="s">
        <v>104</v>
      </c>
      <c r="U366" s="82" t="s">
        <v>88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/>
      </c>
      <c r="AU366" s="11" t="str">
        <f t="shared" si="150"/>
        <v/>
      </c>
      <c r="AV366" s="11" t="str">
        <f t="shared" si="151"/>
        <v/>
      </c>
      <c r="AW366" s="11" t="str">
        <f t="shared" si="152"/>
        <v/>
      </c>
      <c r="AX366" s="11" t="str">
        <f t="shared" si="153"/>
        <v/>
      </c>
      <c r="AY366" s="11" t="str">
        <f t="shared" si="134"/>
        <v/>
      </c>
      <c r="AZ366" s="11" t="str">
        <f t="shared" si="154"/>
        <v/>
      </c>
      <c r="BA366" s="11" t="str">
        <f t="shared" si="136"/>
        <v xml:space="preserve"> </v>
      </c>
      <c r="BB366" s="11" t="str">
        <f>IFERROR(IF(AW366="","",VLOOKUP(AW366,SUSS!R:S,2,FALSE)),AY366*SUSS!$M$2)</f>
        <v/>
      </c>
      <c r="BC366" s="11" t="str">
        <f t="shared" si="135"/>
        <v/>
      </c>
    </row>
    <row r="367" spans="14:55" ht="15.75" thickBot="1">
      <c r="N367" s="3" t="s">
        <v>100</v>
      </c>
      <c r="O367" s="82">
        <v>37</v>
      </c>
      <c r="P367" s="86">
        <v>76.31</v>
      </c>
      <c r="Q367" s="83" t="s">
        <v>101</v>
      </c>
      <c r="R367" s="83" t="s">
        <v>10</v>
      </c>
      <c r="S367" s="83" t="s">
        <v>10</v>
      </c>
      <c r="T367" s="82" t="s">
        <v>103</v>
      </c>
      <c r="U367" s="82" t="s">
        <v>88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100</v>
      </c>
      <c r="O368" s="82">
        <v>37</v>
      </c>
      <c r="P368" s="85">
        <v>2608.86</v>
      </c>
      <c r="Q368" s="83" t="s">
        <v>98</v>
      </c>
      <c r="R368" s="83" t="s">
        <v>10</v>
      </c>
      <c r="S368" s="83" t="s">
        <v>10</v>
      </c>
      <c r="T368" s="82" t="s">
        <v>104</v>
      </c>
      <c r="U368" s="82" t="s">
        <v>88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/>
      </c>
      <c r="AU368" s="11" t="str">
        <f t="shared" si="150"/>
        <v/>
      </c>
      <c r="AV368" s="11" t="str">
        <f t="shared" si="151"/>
        <v/>
      </c>
      <c r="AW368" s="11" t="str">
        <f t="shared" si="152"/>
        <v/>
      </c>
      <c r="AX368" s="11" t="str">
        <f t="shared" si="153"/>
        <v/>
      </c>
      <c r="AY368" s="11" t="str">
        <f t="shared" si="134"/>
        <v/>
      </c>
      <c r="AZ368" s="11" t="str">
        <f t="shared" si="154"/>
        <v/>
      </c>
      <c r="BA368" s="11" t="str">
        <f t="shared" si="136"/>
        <v xml:space="preserve"> </v>
      </c>
      <c r="BB368" s="11" t="str">
        <f>IFERROR(IF(AW368="","",VLOOKUP(AW368,SUSS!R:S,2,FALSE)),AY368*SUSS!$M$2)</f>
        <v/>
      </c>
      <c r="BC368" s="11" t="str">
        <f t="shared" si="135"/>
        <v/>
      </c>
    </row>
    <row r="369" spans="14:55" ht="15.75" thickBot="1">
      <c r="N369" s="3" t="s">
        <v>100</v>
      </c>
      <c r="O369" s="82">
        <v>38</v>
      </c>
      <c r="P369" s="86">
        <v>76.31</v>
      </c>
      <c r="Q369" s="83" t="s">
        <v>101</v>
      </c>
      <c r="R369" s="83" t="s">
        <v>10</v>
      </c>
      <c r="S369" s="83" t="s">
        <v>10</v>
      </c>
      <c r="T369" s="82" t="s">
        <v>103</v>
      </c>
      <c r="U369" s="82" t="s">
        <v>88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100</v>
      </c>
      <c r="O370" s="82">
        <v>38</v>
      </c>
      <c r="P370" s="85">
        <v>2608.86</v>
      </c>
      <c r="Q370" s="83" t="s">
        <v>98</v>
      </c>
      <c r="R370" s="83" t="s">
        <v>10</v>
      </c>
      <c r="S370" s="83" t="s">
        <v>10</v>
      </c>
      <c r="T370" s="82" t="s">
        <v>104</v>
      </c>
      <c r="U370" s="82" t="s">
        <v>88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/>
      </c>
      <c r="AU370" s="11" t="str">
        <f t="shared" si="150"/>
        <v/>
      </c>
      <c r="AV370" s="11" t="str">
        <f t="shared" si="151"/>
        <v/>
      </c>
      <c r="AW370" s="11" t="str">
        <f t="shared" si="152"/>
        <v/>
      </c>
      <c r="AX370" s="11" t="str">
        <f t="shared" si="153"/>
        <v/>
      </c>
      <c r="AY370" s="11" t="str">
        <f t="shared" si="134"/>
        <v/>
      </c>
      <c r="AZ370" s="11" t="str">
        <f t="shared" si="154"/>
        <v/>
      </c>
      <c r="BA370" s="11" t="str">
        <f t="shared" si="136"/>
        <v xml:space="preserve"> </v>
      </c>
      <c r="BB370" s="11" t="str">
        <f>IFERROR(IF(AW370="","",VLOOKUP(AW370,SUSS!R:S,2,FALSE)),AY370*SUSS!$M$2)</f>
        <v/>
      </c>
      <c r="BC370" s="11" t="str">
        <f t="shared" si="135"/>
        <v/>
      </c>
    </row>
    <row r="371" spans="14:55" ht="15.75" thickBot="1">
      <c r="N371" s="3" t="s">
        <v>100</v>
      </c>
      <c r="O371" s="82">
        <v>39</v>
      </c>
      <c r="P371" s="86">
        <v>76.31</v>
      </c>
      <c r="Q371" s="83" t="s">
        <v>101</v>
      </c>
      <c r="R371" s="83" t="s">
        <v>10</v>
      </c>
      <c r="S371" s="83" t="s">
        <v>10</v>
      </c>
      <c r="T371" s="82" t="s">
        <v>103</v>
      </c>
      <c r="U371" s="82" t="s">
        <v>88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15.75" thickBot="1">
      <c r="N372" s="3" t="s">
        <v>100</v>
      </c>
      <c r="O372" s="82">
        <v>39</v>
      </c>
      <c r="P372" s="85">
        <v>2608.86</v>
      </c>
      <c r="Q372" s="83" t="s">
        <v>98</v>
      </c>
      <c r="R372" s="83" t="s">
        <v>10</v>
      </c>
      <c r="S372" s="83" t="s">
        <v>10</v>
      </c>
      <c r="T372" s="82" t="s">
        <v>104</v>
      </c>
      <c r="U372" s="82" t="s">
        <v>88</v>
      </c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100</v>
      </c>
      <c r="O373" s="82">
        <v>40</v>
      </c>
      <c r="P373" s="86">
        <v>76.31</v>
      </c>
      <c r="Q373" s="83" t="s">
        <v>101</v>
      </c>
      <c r="R373" s="83" t="s">
        <v>10</v>
      </c>
      <c r="S373" s="83" t="s">
        <v>10</v>
      </c>
      <c r="T373" s="82" t="s">
        <v>103</v>
      </c>
      <c r="U373" s="82" t="s">
        <v>88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15.75" thickBot="1">
      <c r="N374" s="3" t="s">
        <v>100</v>
      </c>
      <c r="O374" s="82">
        <v>40</v>
      </c>
      <c r="P374" s="85">
        <v>2608.86</v>
      </c>
      <c r="Q374" s="83" t="s">
        <v>98</v>
      </c>
      <c r="R374" s="83" t="s">
        <v>10</v>
      </c>
      <c r="S374" s="83" t="s">
        <v>10</v>
      </c>
      <c r="T374" s="82" t="s">
        <v>104</v>
      </c>
      <c r="U374" s="82" t="s">
        <v>88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/>
      </c>
      <c r="AU374" s="11" t="str">
        <f t="shared" si="150"/>
        <v/>
      </c>
      <c r="AV374" s="11" t="str">
        <f t="shared" si="151"/>
        <v/>
      </c>
      <c r="AW374" s="11" t="str">
        <f t="shared" si="152"/>
        <v/>
      </c>
      <c r="AX374" s="11" t="str">
        <f t="shared" si="153"/>
        <v/>
      </c>
      <c r="AY374" s="11" t="str">
        <f t="shared" si="134"/>
        <v/>
      </c>
      <c r="AZ374" s="11" t="str">
        <f t="shared" si="154"/>
        <v/>
      </c>
      <c r="BA374" s="11" t="str">
        <f t="shared" si="136"/>
        <v xml:space="preserve"> </v>
      </c>
      <c r="BB374" s="11" t="str">
        <f>IFERROR(IF(AW374="","",VLOOKUP(AW374,SUSS!R:S,2,FALSE)),AY374*SUSS!$M$2)</f>
        <v/>
      </c>
      <c r="BC374" s="11" t="str">
        <f t="shared" si="135"/>
        <v/>
      </c>
    </row>
    <row r="375" spans="14:55" ht="15.75" thickBot="1">
      <c r="N375" s="3" t="s">
        <v>100</v>
      </c>
      <c r="O375" s="82">
        <v>41</v>
      </c>
      <c r="P375" s="86">
        <v>76.31</v>
      </c>
      <c r="Q375" s="83" t="s">
        <v>101</v>
      </c>
      <c r="R375" s="83" t="s">
        <v>10</v>
      </c>
      <c r="S375" s="83" t="s">
        <v>10</v>
      </c>
      <c r="T375" s="82" t="s">
        <v>103</v>
      </c>
      <c r="U375" s="82" t="s">
        <v>88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/>
      </c>
      <c r="AU375" s="11" t="str">
        <f t="shared" si="150"/>
        <v/>
      </c>
      <c r="AV375" s="11" t="str">
        <f t="shared" si="151"/>
        <v/>
      </c>
      <c r="AW375" s="11" t="str">
        <f t="shared" si="152"/>
        <v/>
      </c>
      <c r="AX375" s="11" t="str">
        <f t="shared" si="153"/>
        <v/>
      </c>
      <c r="AY375" s="11" t="str">
        <f t="shared" si="134"/>
        <v/>
      </c>
      <c r="AZ375" s="11" t="str">
        <f t="shared" si="154"/>
        <v/>
      </c>
      <c r="BA375" s="11" t="str">
        <f t="shared" si="136"/>
        <v xml:space="preserve"> </v>
      </c>
      <c r="BB375" s="11" t="str">
        <f>IFERROR(IF(AW375="","",VLOOKUP(AW375,SUSS!R:S,2,FALSE)),AY375*SUSS!$M$2)</f>
        <v/>
      </c>
      <c r="BC375" s="11" t="str">
        <f t="shared" si="135"/>
        <v/>
      </c>
    </row>
    <row r="376" spans="14:55" ht="15.75" thickBot="1">
      <c r="N376" s="3" t="s">
        <v>100</v>
      </c>
      <c r="O376" s="82">
        <v>41</v>
      </c>
      <c r="P376" s="85">
        <v>2608.86</v>
      </c>
      <c r="Q376" s="83" t="s">
        <v>98</v>
      </c>
      <c r="R376" s="83" t="s">
        <v>10</v>
      </c>
      <c r="S376" s="83" t="s">
        <v>10</v>
      </c>
      <c r="T376" s="82" t="s">
        <v>104</v>
      </c>
      <c r="U376" s="82" t="s">
        <v>88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/>
      </c>
      <c r="AU376" s="11" t="str">
        <f t="shared" si="150"/>
        <v/>
      </c>
      <c r="AV376" s="11" t="str">
        <f t="shared" si="151"/>
        <v/>
      </c>
      <c r="AW376" s="11" t="str">
        <f t="shared" si="152"/>
        <v/>
      </c>
      <c r="AX376" s="11" t="str">
        <f t="shared" si="153"/>
        <v/>
      </c>
      <c r="AY376" s="11" t="str">
        <f t="shared" si="134"/>
        <v/>
      </c>
      <c r="AZ376" s="11" t="str">
        <f t="shared" si="154"/>
        <v/>
      </c>
      <c r="BA376" s="11" t="str">
        <f t="shared" si="136"/>
        <v xml:space="preserve"> </v>
      </c>
      <c r="BB376" s="11" t="str">
        <f>IFERROR(IF(AW376="","",VLOOKUP(AW376,SUSS!R:S,2,FALSE)),AY376*SUSS!$M$2)</f>
        <v/>
      </c>
      <c r="BC376" s="11" t="str">
        <f t="shared" si="135"/>
        <v/>
      </c>
    </row>
    <row r="377" spans="14:55" ht="15.75" thickBot="1">
      <c r="N377" s="3" t="s">
        <v>100</v>
      </c>
      <c r="O377" s="82">
        <v>42</v>
      </c>
      <c r="P377" s="86">
        <v>76.31</v>
      </c>
      <c r="Q377" s="83" t="s">
        <v>101</v>
      </c>
      <c r="R377" s="83" t="s">
        <v>10</v>
      </c>
      <c r="S377" s="83" t="s">
        <v>10</v>
      </c>
      <c r="T377" s="82" t="s">
        <v>103</v>
      </c>
      <c r="U377" s="82" t="s">
        <v>88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/>
      </c>
      <c r="AU377" s="11" t="str">
        <f t="shared" si="150"/>
        <v/>
      </c>
      <c r="AV377" s="11" t="str">
        <f t="shared" si="151"/>
        <v/>
      </c>
      <c r="AW377" s="11" t="str">
        <f t="shared" si="152"/>
        <v/>
      </c>
      <c r="AX377" s="11" t="str">
        <f t="shared" si="153"/>
        <v/>
      </c>
      <c r="AY377" s="11" t="str">
        <f t="shared" si="134"/>
        <v/>
      </c>
      <c r="AZ377" s="11" t="str">
        <f t="shared" si="154"/>
        <v/>
      </c>
      <c r="BA377" s="11" t="str">
        <f t="shared" si="136"/>
        <v xml:space="preserve"> </v>
      </c>
      <c r="BB377" s="11" t="str">
        <f>IFERROR(IF(AW377="","",VLOOKUP(AW377,SUSS!R:S,2,FALSE)),AY377*SUSS!$M$2)</f>
        <v/>
      </c>
      <c r="BC377" s="11" t="str">
        <f t="shared" si="135"/>
        <v/>
      </c>
    </row>
    <row r="378" spans="14:55" ht="15.75" thickBot="1">
      <c r="N378" s="3" t="s">
        <v>100</v>
      </c>
      <c r="O378" s="82">
        <v>42</v>
      </c>
      <c r="P378" s="85">
        <v>2608.86</v>
      </c>
      <c r="Q378" s="83" t="s">
        <v>98</v>
      </c>
      <c r="R378" s="83" t="s">
        <v>10</v>
      </c>
      <c r="S378" s="83" t="s">
        <v>10</v>
      </c>
      <c r="T378" s="82" t="s">
        <v>104</v>
      </c>
      <c r="U378" s="82" t="s">
        <v>88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/>
      </c>
      <c r="AU378" s="11" t="str">
        <f t="shared" si="150"/>
        <v/>
      </c>
      <c r="AV378" s="11" t="str">
        <f t="shared" si="151"/>
        <v/>
      </c>
      <c r="AW378" s="11" t="str">
        <f t="shared" si="152"/>
        <v/>
      </c>
      <c r="AX378" s="11" t="str">
        <f t="shared" si="153"/>
        <v/>
      </c>
      <c r="AY378" s="11" t="str">
        <f t="shared" si="134"/>
        <v/>
      </c>
      <c r="AZ378" s="11" t="str">
        <f t="shared" si="154"/>
        <v/>
      </c>
      <c r="BA378" s="11" t="str">
        <f t="shared" si="136"/>
        <v xml:space="preserve"> </v>
      </c>
      <c r="BB378" s="11" t="str">
        <f>IFERROR(IF(AW378="","",VLOOKUP(AW378,SUSS!R:S,2,FALSE)),AY378*SUSS!$M$2)</f>
        <v/>
      </c>
      <c r="BC378" s="11" t="str">
        <f t="shared" si="135"/>
        <v/>
      </c>
    </row>
    <row r="379" spans="14:55" ht="15.75" thickBot="1">
      <c r="N379" s="3" t="s">
        <v>100</v>
      </c>
      <c r="O379" s="82">
        <v>43</v>
      </c>
      <c r="P379" s="86">
        <v>76.31</v>
      </c>
      <c r="Q379" s="83" t="s">
        <v>101</v>
      </c>
      <c r="R379" s="83" t="s">
        <v>10</v>
      </c>
      <c r="S379" s="83" t="s">
        <v>10</v>
      </c>
      <c r="T379" s="82" t="s">
        <v>103</v>
      </c>
      <c r="U379" s="82" t="s">
        <v>88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/>
      </c>
      <c r="AU379" s="11" t="str">
        <f t="shared" si="150"/>
        <v/>
      </c>
      <c r="AV379" s="11" t="str">
        <f t="shared" si="151"/>
        <v/>
      </c>
      <c r="AW379" s="11" t="str">
        <f t="shared" si="152"/>
        <v/>
      </c>
      <c r="AX379" s="11" t="str">
        <f t="shared" si="153"/>
        <v/>
      </c>
      <c r="AY379" s="11" t="str">
        <f t="shared" si="134"/>
        <v/>
      </c>
      <c r="AZ379" s="11" t="str">
        <f t="shared" si="154"/>
        <v/>
      </c>
      <c r="BA379" s="11" t="str">
        <f t="shared" si="136"/>
        <v xml:space="preserve"> </v>
      </c>
      <c r="BB379" s="11" t="str">
        <f>IFERROR(IF(AW379="","",VLOOKUP(AW379,SUSS!R:S,2,FALSE)),AY379*SUSS!$M$2)</f>
        <v/>
      </c>
      <c r="BC379" s="11" t="str">
        <f t="shared" si="135"/>
        <v/>
      </c>
    </row>
    <row r="380" spans="14:55" ht="15.75" thickBot="1">
      <c r="N380" s="3" t="s">
        <v>100</v>
      </c>
      <c r="O380" s="82">
        <v>43</v>
      </c>
      <c r="P380" s="85">
        <v>2608.86</v>
      </c>
      <c r="Q380" s="83" t="s">
        <v>98</v>
      </c>
      <c r="R380" s="83" t="s">
        <v>10</v>
      </c>
      <c r="S380" s="83" t="s">
        <v>10</v>
      </c>
      <c r="T380" s="82" t="s">
        <v>104</v>
      </c>
      <c r="U380" s="82" t="s">
        <v>88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/>
      </c>
      <c r="AU380" s="11" t="str">
        <f t="shared" si="150"/>
        <v/>
      </c>
      <c r="AV380" s="11" t="str">
        <f t="shared" si="151"/>
        <v/>
      </c>
      <c r="AW380" s="11" t="str">
        <f t="shared" si="152"/>
        <v/>
      </c>
      <c r="AX380" s="11" t="str">
        <f t="shared" si="153"/>
        <v/>
      </c>
      <c r="AY380" s="11" t="str">
        <f t="shared" si="134"/>
        <v/>
      </c>
      <c r="AZ380" s="11" t="str">
        <f t="shared" si="154"/>
        <v/>
      </c>
      <c r="BA380" s="11" t="str">
        <f t="shared" si="136"/>
        <v xml:space="preserve"> </v>
      </c>
      <c r="BB380" s="11" t="str">
        <f>IFERROR(IF(AW380="","",VLOOKUP(AW380,SUSS!R:S,2,FALSE)),AY380*SUSS!$M$2)</f>
        <v/>
      </c>
      <c r="BC380" s="11" t="str">
        <f t="shared" si="135"/>
        <v/>
      </c>
    </row>
    <row r="381" spans="14:55" ht="15.75" thickBot="1">
      <c r="N381" s="3" t="s">
        <v>100</v>
      </c>
      <c r="O381" s="82">
        <v>44</v>
      </c>
      <c r="P381" s="86">
        <v>76.31</v>
      </c>
      <c r="Q381" s="83" t="s">
        <v>101</v>
      </c>
      <c r="R381" s="83" t="s">
        <v>10</v>
      </c>
      <c r="S381" s="83" t="s">
        <v>10</v>
      </c>
      <c r="T381" s="82" t="s">
        <v>103</v>
      </c>
      <c r="U381" s="82" t="s">
        <v>88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/>
      </c>
      <c r="AU381" s="11" t="str">
        <f t="shared" si="150"/>
        <v/>
      </c>
      <c r="AV381" s="11" t="str">
        <f t="shared" si="151"/>
        <v/>
      </c>
      <c r="AW381" s="11" t="str">
        <f t="shared" si="152"/>
        <v/>
      </c>
      <c r="AX381" s="11" t="str">
        <f t="shared" si="153"/>
        <v/>
      </c>
      <c r="AY381" s="11" t="str">
        <f t="shared" si="134"/>
        <v/>
      </c>
      <c r="AZ381" s="11" t="str">
        <f t="shared" si="154"/>
        <v/>
      </c>
      <c r="BA381" s="11" t="str">
        <f t="shared" si="136"/>
        <v xml:space="preserve"> </v>
      </c>
      <c r="BB381" s="11" t="str">
        <f>IFERROR(IF(AW381="","",VLOOKUP(AW381,SUSS!R:S,2,FALSE)),AY381*SUSS!$M$2)</f>
        <v/>
      </c>
      <c r="BC381" s="11" t="str">
        <f t="shared" si="135"/>
        <v/>
      </c>
    </row>
    <row r="382" spans="14:55" ht="15.75" thickBot="1">
      <c r="N382" s="3" t="s">
        <v>100</v>
      </c>
      <c r="O382" s="82">
        <v>44</v>
      </c>
      <c r="P382" s="85">
        <v>2608.86</v>
      </c>
      <c r="Q382" s="83" t="s">
        <v>98</v>
      </c>
      <c r="R382" s="83" t="s">
        <v>10</v>
      </c>
      <c r="S382" s="83" t="s">
        <v>10</v>
      </c>
      <c r="T382" s="82" t="s">
        <v>104</v>
      </c>
      <c r="U382" s="82" t="s">
        <v>88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/>
      </c>
      <c r="AU382" s="11" t="str">
        <f t="shared" si="150"/>
        <v/>
      </c>
      <c r="AV382" s="11" t="str">
        <f t="shared" si="151"/>
        <v/>
      </c>
      <c r="AW382" s="11" t="str">
        <f t="shared" si="152"/>
        <v/>
      </c>
      <c r="AX382" s="11" t="str">
        <f t="shared" si="153"/>
        <v/>
      </c>
      <c r="AY382" s="11" t="str">
        <f t="shared" si="134"/>
        <v/>
      </c>
      <c r="AZ382" s="11" t="str">
        <f t="shared" si="154"/>
        <v/>
      </c>
      <c r="BA382" s="11" t="str">
        <f t="shared" si="136"/>
        <v xml:space="preserve"> </v>
      </c>
      <c r="BB382" s="11" t="str">
        <f>IFERROR(IF(AW382="","",VLOOKUP(AW382,SUSS!R:S,2,FALSE)),AY382*SUSS!$M$2)</f>
        <v/>
      </c>
      <c r="BC382" s="11" t="str">
        <f t="shared" si="135"/>
        <v/>
      </c>
    </row>
    <row r="383" spans="14:55" ht="15.75" thickBot="1">
      <c r="N383" s="3" t="s">
        <v>100</v>
      </c>
      <c r="O383" s="82">
        <v>45</v>
      </c>
      <c r="P383" s="86">
        <v>76.31</v>
      </c>
      <c r="Q383" s="83" t="s">
        <v>101</v>
      </c>
      <c r="R383" s="83" t="s">
        <v>10</v>
      </c>
      <c r="S383" s="83" t="s">
        <v>10</v>
      </c>
      <c r="T383" s="82" t="s">
        <v>103</v>
      </c>
      <c r="U383" s="82" t="s">
        <v>88</v>
      </c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100</v>
      </c>
      <c r="O384" s="82">
        <v>45</v>
      </c>
      <c r="P384" s="85">
        <v>2608.86</v>
      </c>
      <c r="Q384" s="83" t="s">
        <v>98</v>
      </c>
      <c r="R384" s="83" t="s">
        <v>10</v>
      </c>
      <c r="S384" s="83" t="s">
        <v>10</v>
      </c>
      <c r="T384" s="82" t="s">
        <v>104</v>
      </c>
      <c r="U384" s="82" t="s">
        <v>88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100</v>
      </c>
      <c r="O385" s="82">
        <v>46</v>
      </c>
      <c r="P385" s="86">
        <v>76.31</v>
      </c>
      <c r="Q385" s="83" t="s">
        <v>101</v>
      </c>
      <c r="R385" s="83" t="s">
        <v>10</v>
      </c>
      <c r="S385" s="83" t="s">
        <v>10</v>
      </c>
      <c r="T385" s="82" t="s">
        <v>103</v>
      </c>
      <c r="U385" s="82" t="s">
        <v>88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/>
      </c>
      <c r="AU385" s="11" t="str">
        <f t="shared" si="150"/>
        <v/>
      </c>
      <c r="AV385" s="11" t="str">
        <f t="shared" si="151"/>
        <v/>
      </c>
      <c r="AW385" s="11" t="str">
        <f t="shared" si="152"/>
        <v/>
      </c>
      <c r="AX385" s="11" t="str">
        <f t="shared" si="153"/>
        <v/>
      </c>
      <c r="AY385" s="11" t="str">
        <f t="shared" si="134"/>
        <v/>
      </c>
      <c r="AZ385" s="11" t="str">
        <f t="shared" si="154"/>
        <v/>
      </c>
      <c r="BA385" s="11" t="str">
        <f t="shared" si="136"/>
        <v xml:space="preserve"> </v>
      </c>
      <c r="BB385" s="11" t="str">
        <f>IFERROR(IF(AW385="","",VLOOKUP(AW385,SUSS!R:S,2,FALSE)),AY385*SUSS!$M$2)</f>
        <v/>
      </c>
      <c r="BC385" s="11" t="str">
        <f t="shared" si="135"/>
        <v/>
      </c>
    </row>
    <row r="386" spans="14:55" ht="15.75" thickBot="1">
      <c r="N386" s="3" t="s">
        <v>100</v>
      </c>
      <c r="O386" s="82">
        <v>46</v>
      </c>
      <c r="P386" s="85">
        <v>2608.86</v>
      </c>
      <c r="Q386" s="83" t="s">
        <v>98</v>
      </c>
      <c r="R386" s="83" t="s">
        <v>10</v>
      </c>
      <c r="S386" s="83" t="s">
        <v>10</v>
      </c>
      <c r="T386" s="82" t="s">
        <v>104</v>
      </c>
      <c r="U386" s="82" t="s">
        <v>88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/>
      </c>
      <c r="AU386" s="11" t="str">
        <f t="shared" si="150"/>
        <v/>
      </c>
      <c r="AV386" s="11" t="str">
        <f t="shared" si="151"/>
        <v/>
      </c>
      <c r="AW386" s="11" t="str">
        <f t="shared" si="152"/>
        <v/>
      </c>
      <c r="AX386" s="11" t="str">
        <f t="shared" si="153"/>
        <v/>
      </c>
      <c r="AY386" s="11" t="str">
        <f t="shared" si="134"/>
        <v/>
      </c>
      <c r="AZ386" s="11" t="str">
        <f t="shared" si="154"/>
        <v/>
      </c>
      <c r="BA386" s="11" t="str">
        <f t="shared" si="136"/>
        <v xml:space="preserve"> </v>
      </c>
      <c r="BB386" s="11" t="str">
        <f>IFERROR(IF(AW386="","",VLOOKUP(AW386,SUSS!R:S,2,FALSE)),AY386*SUSS!$M$2)</f>
        <v/>
      </c>
      <c r="BC386" s="11" t="str">
        <f t="shared" si="135"/>
        <v/>
      </c>
    </row>
    <row r="387" spans="14:55" ht="15.75" thickBot="1">
      <c r="N387" s="3" t="s">
        <v>100</v>
      </c>
      <c r="O387" s="82">
        <v>47</v>
      </c>
      <c r="P387" s="86">
        <v>76.31</v>
      </c>
      <c r="Q387" s="83" t="s">
        <v>101</v>
      </c>
      <c r="R387" s="83" t="s">
        <v>10</v>
      </c>
      <c r="S387" s="83" t="s">
        <v>10</v>
      </c>
      <c r="T387" s="82" t="s">
        <v>103</v>
      </c>
      <c r="U387" s="82" t="s">
        <v>88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/>
      </c>
      <c r="AU387" s="11" t="str">
        <f t="shared" si="150"/>
        <v/>
      </c>
      <c r="AV387" s="11" t="str">
        <f t="shared" si="151"/>
        <v/>
      </c>
      <c r="AW387" s="11" t="str">
        <f t="shared" si="152"/>
        <v/>
      </c>
      <c r="AX387" s="11" t="str">
        <f t="shared" si="153"/>
        <v/>
      </c>
      <c r="AY387" s="11" t="str">
        <f t="shared" si="134"/>
        <v/>
      </c>
      <c r="AZ387" s="11" t="str">
        <f t="shared" si="154"/>
        <v/>
      </c>
      <c r="BA387" s="11" t="str">
        <f t="shared" si="136"/>
        <v xml:space="preserve"> </v>
      </c>
      <c r="BB387" s="11" t="str">
        <f>IFERROR(IF(AW387="","",VLOOKUP(AW387,SUSS!R:S,2,FALSE)),AY387*SUSS!$M$2)</f>
        <v/>
      </c>
      <c r="BC387" s="11" t="str">
        <f t="shared" si="135"/>
        <v/>
      </c>
    </row>
    <row r="388" spans="14:55" ht="15.75" thickBot="1">
      <c r="N388" s="3" t="s">
        <v>100</v>
      </c>
      <c r="O388" s="82">
        <v>47</v>
      </c>
      <c r="P388" s="85">
        <v>2608.86</v>
      </c>
      <c r="Q388" s="83" t="s">
        <v>98</v>
      </c>
      <c r="R388" s="83" t="s">
        <v>10</v>
      </c>
      <c r="S388" s="83" t="s">
        <v>10</v>
      </c>
      <c r="T388" s="82" t="s">
        <v>104</v>
      </c>
      <c r="U388" s="82" t="s">
        <v>88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/>
      </c>
      <c r="AU388" s="11" t="str">
        <f t="shared" si="150"/>
        <v/>
      </c>
      <c r="AV388" s="11" t="str">
        <f t="shared" si="151"/>
        <v/>
      </c>
      <c r="AW388" s="11" t="str">
        <f t="shared" si="152"/>
        <v/>
      </c>
      <c r="AX388" s="11" t="str">
        <f t="shared" si="153"/>
        <v/>
      </c>
      <c r="AY388" s="11" t="str">
        <f t="shared" ref="AY388:AY451" si="155">VLOOKUP(AX388,AO:AP,2,FALSE)</f>
        <v/>
      </c>
      <c r="AZ388" s="11" t="str">
        <f t="shared" si="154"/>
        <v/>
      </c>
      <c r="BA388" s="11" t="str">
        <f t="shared" si="136"/>
        <v xml:space="preserve"> </v>
      </c>
      <c r="BB388" s="11" t="str">
        <f>IFERROR(IF(AW388="","",VLOOKUP(AW388,SUSS!R:S,2,FALSE)),AY388*SUSS!$M$2)</f>
        <v/>
      </c>
      <c r="BC388" s="11" t="str">
        <f t="shared" si="135"/>
        <v/>
      </c>
    </row>
    <row r="389" spans="14:55" ht="15.75" thickBot="1">
      <c r="N389" s="3" t="s">
        <v>100</v>
      </c>
      <c r="O389" s="82">
        <v>48</v>
      </c>
      <c r="P389" s="86">
        <v>67.290000000000006</v>
      </c>
      <c r="Q389" s="83" t="s">
        <v>101</v>
      </c>
      <c r="R389" s="83" t="s">
        <v>10</v>
      </c>
      <c r="S389" s="83" t="s">
        <v>10</v>
      </c>
      <c r="T389" s="82" t="s">
        <v>103</v>
      </c>
      <c r="U389" s="82" t="s">
        <v>88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/>
      </c>
      <c r="AU389" s="11" t="str">
        <f t="shared" si="150"/>
        <v/>
      </c>
      <c r="AV389" s="11" t="str">
        <f t="shared" si="151"/>
        <v/>
      </c>
      <c r="AW389" s="11" t="str">
        <f t="shared" si="152"/>
        <v/>
      </c>
      <c r="AX389" s="11" t="str">
        <f t="shared" si="153"/>
        <v/>
      </c>
      <c r="AY389" s="11" t="str">
        <f t="shared" si="155"/>
        <v/>
      </c>
      <c r="AZ389" s="11" t="str">
        <f t="shared" si="154"/>
        <v/>
      </c>
      <c r="BA389" s="11" t="str">
        <f t="shared" si="136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6">IFERROR(IF(BB389&lt;&gt;"",AZ389*BB389,""),"VER")</f>
        <v/>
      </c>
    </row>
    <row r="390" spans="14:55" ht="15.75" thickBot="1">
      <c r="N390" s="3" t="s">
        <v>100</v>
      </c>
      <c r="O390" s="82">
        <v>48</v>
      </c>
      <c r="P390" s="86">
        <v>9.02</v>
      </c>
      <c r="Q390" s="83" t="s">
        <v>101</v>
      </c>
      <c r="R390" s="83" t="s">
        <v>10</v>
      </c>
      <c r="S390" s="83" t="s">
        <v>82</v>
      </c>
      <c r="T390" s="82" t="s">
        <v>103</v>
      </c>
      <c r="U390" s="82" t="s">
        <v>88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/>
      </c>
      <c r="AU390" s="11" t="str">
        <f t="shared" si="150"/>
        <v/>
      </c>
      <c r="AV390" s="11" t="str">
        <f t="shared" si="151"/>
        <v/>
      </c>
      <c r="AW390" s="11" t="str">
        <f t="shared" si="152"/>
        <v/>
      </c>
      <c r="AX390" s="11" t="str">
        <f t="shared" si="153"/>
        <v/>
      </c>
      <c r="AY390" s="11" t="str">
        <f t="shared" si="155"/>
        <v/>
      </c>
      <c r="AZ390" s="11" t="str">
        <f t="shared" si="154"/>
        <v/>
      </c>
      <c r="BA390" s="11" t="str">
        <f t="shared" si="136"/>
        <v xml:space="preserve"> </v>
      </c>
      <c r="BB390" s="11" t="str">
        <f>IFERROR(IF(AW390="","",VLOOKUP(AW390,SUSS!R:S,2,FALSE)),AY390*SUSS!$M$2)</f>
        <v/>
      </c>
      <c r="BC390" s="11" t="str">
        <f t="shared" si="156"/>
        <v/>
      </c>
    </row>
    <row r="391" spans="14:55" ht="15.75" thickBot="1">
      <c r="N391" s="3" t="s">
        <v>100</v>
      </c>
      <c r="O391" s="82">
        <v>48</v>
      </c>
      <c r="P391" s="85">
        <v>2608.86</v>
      </c>
      <c r="Q391" s="83" t="s">
        <v>98</v>
      </c>
      <c r="R391" s="83" t="s">
        <v>10</v>
      </c>
      <c r="S391" s="83" t="s">
        <v>10</v>
      </c>
      <c r="T391" s="82" t="s">
        <v>104</v>
      </c>
      <c r="U391" s="82" t="s">
        <v>88</v>
      </c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100</v>
      </c>
      <c r="O392" s="82">
        <v>49</v>
      </c>
      <c r="P392" s="86">
        <v>76.31</v>
      </c>
      <c r="Q392" s="83" t="s">
        <v>101</v>
      </c>
      <c r="R392" s="83" t="s">
        <v>10</v>
      </c>
      <c r="S392" s="83" t="s">
        <v>82</v>
      </c>
      <c r="T392" s="82" t="s">
        <v>103</v>
      </c>
      <c r="U392" s="82" t="s">
        <v>88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100</v>
      </c>
      <c r="O393" s="82">
        <v>49</v>
      </c>
      <c r="P393" s="85">
        <v>2608.86</v>
      </c>
      <c r="Q393" s="83" t="s">
        <v>98</v>
      </c>
      <c r="R393" s="83" t="s">
        <v>10</v>
      </c>
      <c r="S393" s="83" t="s">
        <v>10</v>
      </c>
      <c r="T393" s="82" t="s">
        <v>104</v>
      </c>
      <c r="U393" s="82" t="s">
        <v>88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100</v>
      </c>
      <c r="O394" s="82">
        <v>50</v>
      </c>
      <c r="P394" s="86">
        <v>76.31</v>
      </c>
      <c r="Q394" s="83" t="s">
        <v>101</v>
      </c>
      <c r="R394" s="83" t="s">
        <v>10</v>
      </c>
      <c r="S394" s="83" t="s">
        <v>82</v>
      </c>
      <c r="T394" s="82" t="s">
        <v>103</v>
      </c>
      <c r="U394" s="82" t="s">
        <v>88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/>
      </c>
      <c r="AU394" s="11" t="str">
        <f t="shared" si="150"/>
        <v/>
      </c>
      <c r="AV394" s="11" t="str">
        <f t="shared" si="151"/>
        <v/>
      </c>
      <c r="AW394" s="11" t="str">
        <f t="shared" si="152"/>
        <v/>
      </c>
      <c r="AX394" s="11" t="str">
        <f t="shared" si="153"/>
        <v/>
      </c>
      <c r="AY394" s="11" t="str">
        <f t="shared" si="155"/>
        <v/>
      </c>
      <c r="AZ394" s="11" t="str">
        <f t="shared" si="154"/>
        <v/>
      </c>
      <c r="BA394" s="11" t="str">
        <f t="shared" si="157"/>
        <v xml:space="preserve"> </v>
      </c>
      <c r="BB394" s="11" t="str">
        <f>IFERROR(IF(AW394="","",VLOOKUP(AW394,SUSS!R:S,2,FALSE)),AY394*SUSS!$M$2)</f>
        <v/>
      </c>
      <c r="BC394" s="11" t="str">
        <f t="shared" si="156"/>
        <v/>
      </c>
    </row>
    <row r="395" spans="14:55" ht="15.75" thickBot="1">
      <c r="N395" s="3" t="s">
        <v>100</v>
      </c>
      <c r="O395" s="82">
        <v>50</v>
      </c>
      <c r="P395" s="85">
        <v>2608.86</v>
      </c>
      <c r="Q395" s="83" t="s">
        <v>98</v>
      </c>
      <c r="R395" s="83" t="s">
        <v>10</v>
      </c>
      <c r="S395" s="83" t="s">
        <v>10</v>
      </c>
      <c r="T395" s="82" t="s">
        <v>104</v>
      </c>
      <c r="U395" s="82" t="s">
        <v>88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/>
      </c>
      <c r="AU395" s="11" t="str">
        <f t="shared" si="150"/>
        <v/>
      </c>
      <c r="AV395" s="11" t="str">
        <f t="shared" si="151"/>
        <v/>
      </c>
      <c r="AW395" s="11" t="str">
        <f t="shared" si="152"/>
        <v/>
      </c>
      <c r="AX395" s="11" t="str">
        <f t="shared" si="153"/>
        <v/>
      </c>
      <c r="AY395" s="11" t="str">
        <f t="shared" si="155"/>
        <v/>
      </c>
      <c r="AZ395" s="11" t="str">
        <f t="shared" si="154"/>
        <v/>
      </c>
      <c r="BA395" s="11" t="str">
        <f t="shared" si="157"/>
        <v xml:space="preserve"> </v>
      </c>
      <c r="BB395" s="11" t="str">
        <f>IFERROR(IF(AW395="","",VLOOKUP(AW395,SUSS!R:S,2,FALSE)),AY395*SUSS!$M$2)</f>
        <v/>
      </c>
      <c r="BC395" s="11" t="str">
        <f t="shared" si="156"/>
        <v/>
      </c>
    </row>
    <row r="396" spans="14:55" ht="15.75" thickBot="1">
      <c r="N396" s="3" t="s">
        <v>100</v>
      </c>
      <c r="O396" s="82">
        <v>51</v>
      </c>
      <c r="P396" s="86">
        <v>76.31</v>
      </c>
      <c r="Q396" s="83" t="s">
        <v>101</v>
      </c>
      <c r="R396" s="83" t="s">
        <v>10</v>
      </c>
      <c r="S396" s="83" t="s">
        <v>82</v>
      </c>
      <c r="T396" s="82" t="s">
        <v>103</v>
      </c>
      <c r="U396" s="82" t="s">
        <v>88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100</v>
      </c>
      <c r="O397" s="82">
        <v>51</v>
      </c>
      <c r="P397" s="85">
        <v>2608.86</v>
      </c>
      <c r="Q397" s="83" t="s">
        <v>98</v>
      </c>
      <c r="R397" s="83" t="s">
        <v>10</v>
      </c>
      <c r="S397" s="83" t="s">
        <v>10</v>
      </c>
      <c r="T397" s="82" t="s">
        <v>104</v>
      </c>
      <c r="U397" s="82" t="s">
        <v>88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/>
      </c>
      <c r="AU397" s="11" t="str">
        <f t="shared" si="150"/>
        <v/>
      </c>
      <c r="AV397" s="11" t="str">
        <f t="shared" si="151"/>
        <v/>
      </c>
      <c r="AW397" s="11" t="str">
        <f t="shared" si="152"/>
        <v/>
      </c>
      <c r="AX397" s="11" t="str">
        <f t="shared" si="153"/>
        <v/>
      </c>
      <c r="AY397" s="11" t="str">
        <f t="shared" si="155"/>
        <v/>
      </c>
      <c r="AZ397" s="11" t="str">
        <f t="shared" si="154"/>
        <v/>
      </c>
      <c r="BA397" s="11" t="str">
        <f t="shared" si="157"/>
        <v xml:space="preserve"> </v>
      </c>
      <c r="BB397" s="11" t="str">
        <f>IFERROR(IF(AW397="","",VLOOKUP(AW397,SUSS!R:S,2,FALSE)),AY397*SUSS!$M$2)</f>
        <v/>
      </c>
      <c r="BC397" s="11" t="str">
        <f t="shared" si="156"/>
        <v/>
      </c>
    </row>
    <row r="398" spans="14:55" ht="15.75" thickBot="1">
      <c r="N398" s="3" t="s">
        <v>100</v>
      </c>
      <c r="O398" s="82">
        <v>52</v>
      </c>
      <c r="P398" s="86">
        <v>76.31</v>
      </c>
      <c r="Q398" s="83" t="s">
        <v>101</v>
      </c>
      <c r="R398" s="83" t="s">
        <v>10</v>
      </c>
      <c r="S398" s="83" t="s">
        <v>82</v>
      </c>
      <c r="T398" s="82" t="s">
        <v>103</v>
      </c>
      <c r="U398" s="82" t="s">
        <v>88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100</v>
      </c>
      <c r="O399" s="82">
        <v>52</v>
      </c>
      <c r="P399" s="85">
        <v>2608.86</v>
      </c>
      <c r="Q399" s="83" t="s">
        <v>98</v>
      </c>
      <c r="R399" s="83" t="s">
        <v>10</v>
      </c>
      <c r="S399" s="83" t="s">
        <v>10</v>
      </c>
      <c r="T399" s="82" t="s">
        <v>104</v>
      </c>
      <c r="U399" s="82" t="s">
        <v>88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/>
      </c>
      <c r="AU399" s="11" t="str">
        <f t="shared" si="150"/>
        <v/>
      </c>
      <c r="AV399" s="11" t="str">
        <f t="shared" si="151"/>
        <v/>
      </c>
      <c r="AW399" s="11" t="str">
        <f t="shared" si="152"/>
        <v/>
      </c>
      <c r="AX399" s="11" t="str">
        <f t="shared" si="153"/>
        <v/>
      </c>
      <c r="AY399" s="11" t="str">
        <f t="shared" si="155"/>
        <v/>
      </c>
      <c r="AZ399" s="11" t="str">
        <f t="shared" si="154"/>
        <v/>
      </c>
      <c r="BA399" s="11" t="str">
        <f t="shared" si="157"/>
        <v xml:space="preserve"> </v>
      </c>
      <c r="BB399" s="11" t="str">
        <f>IFERROR(IF(AW399="","",VLOOKUP(AW399,SUSS!R:S,2,FALSE)),AY399*SUSS!$M$2)</f>
        <v/>
      </c>
      <c r="BC399" s="11" t="str">
        <f t="shared" si="156"/>
        <v/>
      </c>
    </row>
    <row r="400" spans="14:55" ht="15.75" thickBot="1">
      <c r="N400" s="3" t="s">
        <v>100</v>
      </c>
      <c r="O400" s="82">
        <v>53</v>
      </c>
      <c r="P400" s="86">
        <v>76.31</v>
      </c>
      <c r="Q400" s="83" t="s">
        <v>101</v>
      </c>
      <c r="R400" s="83" t="s">
        <v>10</v>
      </c>
      <c r="S400" s="83" t="s">
        <v>82</v>
      </c>
      <c r="T400" s="82" t="s">
        <v>103</v>
      </c>
      <c r="U400" s="82" t="s">
        <v>88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100</v>
      </c>
      <c r="O401" s="82">
        <v>53</v>
      </c>
      <c r="P401" s="85">
        <v>2608.86</v>
      </c>
      <c r="Q401" s="83" t="s">
        <v>98</v>
      </c>
      <c r="R401" s="83" t="s">
        <v>10</v>
      </c>
      <c r="S401" s="83" t="s">
        <v>10</v>
      </c>
      <c r="T401" s="82" t="s">
        <v>104</v>
      </c>
      <c r="U401" s="82" t="s">
        <v>88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/>
      </c>
      <c r="AU401" s="11" t="str">
        <f t="shared" si="150"/>
        <v/>
      </c>
      <c r="AV401" s="11" t="str">
        <f t="shared" si="151"/>
        <v/>
      </c>
      <c r="AW401" s="11" t="str">
        <f t="shared" si="152"/>
        <v/>
      </c>
      <c r="AX401" s="11" t="str">
        <f t="shared" si="153"/>
        <v/>
      </c>
      <c r="AY401" s="11" t="str">
        <f t="shared" si="155"/>
        <v/>
      </c>
      <c r="AZ401" s="11" t="str">
        <f t="shared" si="154"/>
        <v/>
      </c>
      <c r="BA401" s="11" t="str">
        <f t="shared" si="157"/>
        <v xml:space="preserve"> </v>
      </c>
      <c r="BB401" s="11" t="str">
        <f>IFERROR(IF(AW401="","",VLOOKUP(AW401,SUSS!R:S,2,FALSE)),AY401*SUSS!$M$2)</f>
        <v/>
      </c>
      <c r="BC401" s="11" t="str">
        <f t="shared" si="156"/>
        <v/>
      </c>
    </row>
    <row r="402" spans="14:55" ht="15.75" thickBot="1">
      <c r="N402" s="3" t="s">
        <v>100</v>
      </c>
      <c r="O402" s="82">
        <v>54</v>
      </c>
      <c r="P402" s="86">
        <v>76.31</v>
      </c>
      <c r="Q402" s="83" t="s">
        <v>101</v>
      </c>
      <c r="R402" s="83" t="s">
        <v>10</v>
      </c>
      <c r="S402" s="83" t="s">
        <v>82</v>
      </c>
      <c r="T402" s="82" t="s">
        <v>103</v>
      </c>
      <c r="U402" s="82" t="s">
        <v>88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100</v>
      </c>
      <c r="O403" s="82">
        <v>54</v>
      </c>
      <c r="P403" s="85">
        <v>2608.86</v>
      </c>
      <c r="Q403" s="83" t="s">
        <v>98</v>
      </c>
      <c r="R403" s="83" t="s">
        <v>10</v>
      </c>
      <c r="S403" s="83" t="s">
        <v>10</v>
      </c>
      <c r="T403" s="82" t="s">
        <v>104</v>
      </c>
      <c r="U403" s="82" t="s">
        <v>88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/>
      </c>
      <c r="AU403" s="11" t="str">
        <f t="shared" si="150"/>
        <v/>
      </c>
      <c r="AV403" s="11" t="str">
        <f t="shared" si="151"/>
        <v/>
      </c>
      <c r="AW403" s="11" t="str">
        <f t="shared" si="152"/>
        <v/>
      </c>
      <c r="AX403" s="11" t="str">
        <f t="shared" si="153"/>
        <v/>
      </c>
      <c r="AY403" s="11" t="str">
        <f t="shared" si="155"/>
        <v/>
      </c>
      <c r="AZ403" s="11" t="str">
        <f t="shared" si="154"/>
        <v/>
      </c>
      <c r="BA403" s="11" t="str">
        <f t="shared" si="157"/>
        <v xml:space="preserve"> </v>
      </c>
      <c r="BB403" s="11" t="str">
        <f>IFERROR(IF(AW403="","",VLOOKUP(AW403,SUSS!R:S,2,FALSE)),AY403*SUSS!$M$2)</f>
        <v/>
      </c>
      <c r="BC403" s="11" t="str">
        <f t="shared" si="156"/>
        <v/>
      </c>
    </row>
    <row r="404" spans="14:55" ht="15.75" thickBot="1">
      <c r="N404" s="3" t="s">
        <v>100</v>
      </c>
      <c r="O404" s="82">
        <v>55</v>
      </c>
      <c r="P404" s="86">
        <v>76.31</v>
      </c>
      <c r="Q404" s="83" t="s">
        <v>101</v>
      </c>
      <c r="R404" s="83" t="s">
        <v>10</v>
      </c>
      <c r="S404" s="83" t="s">
        <v>82</v>
      </c>
      <c r="T404" s="82" t="s">
        <v>103</v>
      </c>
      <c r="U404" s="82" t="s">
        <v>88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100</v>
      </c>
      <c r="O405" s="82">
        <v>55</v>
      </c>
      <c r="P405" s="85">
        <v>1682.68</v>
      </c>
      <c r="Q405" s="83" t="s">
        <v>98</v>
      </c>
      <c r="R405" s="83" t="s">
        <v>10</v>
      </c>
      <c r="S405" s="83" t="s">
        <v>10</v>
      </c>
      <c r="T405" s="82" t="s">
        <v>104</v>
      </c>
      <c r="U405" s="82" t="s">
        <v>88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/>
      </c>
      <c r="AU405" s="11" t="str">
        <f t="shared" si="150"/>
        <v/>
      </c>
      <c r="AV405" s="11" t="str">
        <f t="shared" si="151"/>
        <v/>
      </c>
      <c r="AW405" s="11" t="str">
        <f t="shared" si="152"/>
        <v/>
      </c>
      <c r="AX405" s="11" t="str">
        <f t="shared" si="153"/>
        <v/>
      </c>
      <c r="AY405" s="11" t="str">
        <f t="shared" si="155"/>
        <v/>
      </c>
      <c r="AZ405" s="11" t="str">
        <f t="shared" si="154"/>
        <v/>
      </c>
      <c r="BA405" s="11" t="str">
        <f t="shared" si="157"/>
        <v xml:space="preserve"> </v>
      </c>
      <c r="BB405" s="11" t="str">
        <f>IFERROR(IF(AW405="","",VLOOKUP(AW405,SUSS!R:S,2,FALSE)),AY405*SUSS!$M$2)</f>
        <v/>
      </c>
      <c r="BC405" s="11" t="str">
        <f t="shared" si="156"/>
        <v/>
      </c>
    </row>
    <row r="406" spans="14:55" ht="15.75" thickBot="1">
      <c r="N406" s="3" t="s">
        <v>100</v>
      </c>
      <c r="O406" s="82">
        <v>55</v>
      </c>
      <c r="P406" s="86">
        <v>926.18</v>
      </c>
      <c r="Q406" s="83" t="s">
        <v>98</v>
      </c>
      <c r="R406" s="83" t="s">
        <v>10</v>
      </c>
      <c r="S406" s="83" t="s">
        <v>82</v>
      </c>
      <c r="T406" s="82" t="s">
        <v>104</v>
      </c>
      <c r="U406" s="82" t="s">
        <v>88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100</v>
      </c>
      <c r="O407" s="82">
        <v>56</v>
      </c>
      <c r="P407" s="86">
        <v>76.31</v>
      </c>
      <c r="Q407" s="83" t="s">
        <v>101</v>
      </c>
      <c r="R407" s="83" t="s">
        <v>10</v>
      </c>
      <c r="S407" s="83" t="s">
        <v>82</v>
      </c>
      <c r="T407" s="82" t="s">
        <v>103</v>
      </c>
      <c r="U407" s="82" t="s">
        <v>88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/>
      </c>
      <c r="AU407" s="11" t="str">
        <f t="shared" si="150"/>
        <v/>
      </c>
      <c r="AV407" s="11" t="str">
        <f t="shared" si="151"/>
        <v/>
      </c>
      <c r="AW407" s="11" t="str">
        <f t="shared" si="152"/>
        <v/>
      </c>
      <c r="AX407" s="11" t="str">
        <f t="shared" si="153"/>
        <v/>
      </c>
      <c r="AY407" s="11" t="str">
        <f t="shared" si="155"/>
        <v/>
      </c>
      <c r="AZ407" s="11" t="str">
        <f t="shared" si="154"/>
        <v/>
      </c>
      <c r="BA407" s="11" t="str">
        <f t="shared" si="157"/>
        <v xml:space="preserve"> </v>
      </c>
      <c r="BB407" s="11" t="str">
        <f>IFERROR(IF(AW407="","",VLOOKUP(AW407,SUSS!R:S,2,FALSE)),AY407*SUSS!$M$2)</f>
        <v/>
      </c>
      <c r="BC407" s="11" t="str">
        <f t="shared" si="156"/>
        <v/>
      </c>
    </row>
    <row r="408" spans="14:55" ht="15.75" thickBot="1">
      <c r="N408" s="3" t="s">
        <v>100</v>
      </c>
      <c r="O408" s="82">
        <v>56</v>
      </c>
      <c r="P408" s="85">
        <v>2608.86</v>
      </c>
      <c r="Q408" s="83" t="s">
        <v>98</v>
      </c>
      <c r="R408" s="83" t="s">
        <v>10</v>
      </c>
      <c r="S408" s="83" t="s">
        <v>82</v>
      </c>
      <c r="T408" s="82" t="s">
        <v>104</v>
      </c>
      <c r="U408" s="82" t="s">
        <v>88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100</v>
      </c>
      <c r="O409" s="82">
        <v>57</v>
      </c>
      <c r="P409" s="86">
        <v>76.31</v>
      </c>
      <c r="Q409" s="83" t="s">
        <v>101</v>
      </c>
      <c r="R409" s="83" t="s">
        <v>10</v>
      </c>
      <c r="S409" s="83" t="s">
        <v>82</v>
      </c>
      <c r="T409" s="82" t="s">
        <v>103</v>
      </c>
      <c r="U409" s="82" t="s">
        <v>88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/>
      </c>
      <c r="AU409" s="11" t="str">
        <f t="shared" si="150"/>
        <v/>
      </c>
      <c r="AV409" s="11" t="str">
        <f t="shared" si="151"/>
        <v/>
      </c>
      <c r="AW409" s="11" t="str">
        <f t="shared" si="152"/>
        <v/>
      </c>
      <c r="AX409" s="11" t="str">
        <f t="shared" si="153"/>
        <v/>
      </c>
      <c r="AY409" s="11" t="str">
        <f t="shared" si="155"/>
        <v/>
      </c>
      <c r="AZ409" s="11" t="str">
        <f t="shared" si="154"/>
        <v/>
      </c>
      <c r="BA409" s="11" t="str">
        <f t="shared" si="157"/>
        <v xml:space="preserve"> </v>
      </c>
      <c r="BB409" s="11" t="str">
        <f>IFERROR(IF(AW409="","",VLOOKUP(AW409,SUSS!R:S,2,FALSE)),AY409*SUSS!$M$2)</f>
        <v/>
      </c>
      <c r="BC409" s="11" t="str">
        <f t="shared" si="156"/>
        <v/>
      </c>
    </row>
    <row r="410" spans="14:55" ht="15.75" thickBot="1">
      <c r="N410" s="3" t="s">
        <v>100</v>
      </c>
      <c r="O410" s="82">
        <v>57</v>
      </c>
      <c r="P410" s="85">
        <v>2608.86</v>
      </c>
      <c r="Q410" s="83" t="s">
        <v>98</v>
      </c>
      <c r="R410" s="83" t="s">
        <v>10</v>
      </c>
      <c r="S410" s="83" t="s">
        <v>82</v>
      </c>
      <c r="T410" s="82" t="s">
        <v>104</v>
      </c>
      <c r="U410" s="82" t="s">
        <v>88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100</v>
      </c>
      <c r="O411" s="82">
        <v>58</v>
      </c>
      <c r="P411" s="86">
        <v>76.31</v>
      </c>
      <c r="Q411" s="83" t="s">
        <v>101</v>
      </c>
      <c r="R411" s="83" t="s">
        <v>10</v>
      </c>
      <c r="S411" s="83" t="s">
        <v>82</v>
      </c>
      <c r="T411" s="82" t="s">
        <v>103</v>
      </c>
      <c r="U411" s="82" t="s">
        <v>88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/>
      </c>
      <c r="AU411" s="11" t="str">
        <f t="shared" si="150"/>
        <v/>
      </c>
      <c r="AV411" s="11" t="str">
        <f t="shared" si="151"/>
        <v/>
      </c>
      <c r="AW411" s="11" t="str">
        <f t="shared" si="152"/>
        <v/>
      </c>
      <c r="AX411" s="11" t="str">
        <f t="shared" si="153"/>
        <v/>
      </c>
      <c r="AY411" s="11" t="str">
        <f t="shared" si="155"/>
        <v/>
      </c>
      <c r="AZ411" s="11" t="str">
        <f t="shared" si="154"/>
        <v/>
      </c>
      <c r="BA411" s="11" t="str">
        <f t="shared" si="157"/>
        <v xml:space="preserve"> </v>
      </c>
      <c r="BB411" s="11" t="str">
        <f>IFERROR(IF(AW411="","",VLOOKUP(AW411,SUSS!R:S,2,FALSE)),AY411*SUSS!$M$2)</f>
        <v/>
      </c>
      <c r="BC411" s="11" t="str">
        <f t="shared" si="156"/>
        <v/>
      </c>
    </row>
    <row r="412" spans="14:55" ht="15.75" thickBot="1">
      <c r="N412" s="3" t="s">
        <v>100</v>
      </c>
      <c r="O412" s="82">
        <v>58</v>
      </c>
      <c r="P412" s="85">
        <v>2608.86</v>
      </c>
      <c r="Q412" s="83" t="s">
        <v>98</v>
      </c>
      <c r="R412" s="83" t="s">
        <v>10</v>
      </c>
      <c r="S412" s="83" t="s">
        <v>82</v>
      </c>
      <c r="T412" s="82" t="s">
        <v>104</v>
      </c>
      <c r="U412" s="82" t="s">
        <v>88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100</v>
      </c>
      <c r="O413" s="82">
        <v>59</v>
      </c>
      <c r="P413" s="86">
        <v>76.31</v>
      </c>
      <c r="Q413" s="83" t="s">
        <v>101</v>
      </c>
      <c r="R413" s="83" t="s">
        <v>10</v>
      </c>
      <c r="S413" s="83" t="s">
        <v>82</v>
      </c>
      <c r="T413" s="82" t="s">
        <v>103</v>
      </c>
      <c r="U413" s="82" t="s">
        <v>88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/>
      </c>
      <c r="AU413" s="11" t="str">
        <f t="shared" si="150"/>
        <v/>
      </c>
      <c r="AV413" s="11" t="str">
        <f t="shared" si="151"/>
        <v/>
      </c>
      <c r="AW413" s="11" t="str">
        <f t="shared" si="152"/>
        <v/>
      </c>
      <c r="AX413" s="11" t="str">
        <f t="shared" si="153"/>
        <v/>
      </c>
      <c r="AY413" s="11" t="str">
        <f t="shared" si="155"/>
        <v/>
      </c>
      <c r="AZ413" s="11" t="str">
        <f t="shared" si="154"/>
        <v/>
      </c>
      <c r="BA413" s="11" t="str">
        <f t="shared" si="157"/>
        <v xml:space="preserve"> </v>
      </c>
      <c r="BB413" s="11" t="str">
        <f>IFERROR(IF(AW413="","",VLOOKUP(AW413,SUSS!R:S,2,FALSE)),AY413*SUSS!$M$2)</f>
        <v/>
      </c>
      <c r="BC413" s="11" t="str">
        <f t="shared" si="156"/>
        <v/>
      </c>
    </row>
    <row r="414" spans="14:55" ht="15.75" thickBot="1">
      <c r="N414" s="3" t="s">
        <v>100</v>
      </c>
      <c r="O414" s="82">
        <v>59</v>
      </c>
      <c r="P414" s="85">
        <v>2608.86</v>
      </c>
      <c r="Q414" s="83" t="s">
        <v>98</v>
      </c>
      <c r="R414" s="83" t="s">
        <v>10</v>
      </c>
      <c r="S414" s="83" t="s">
        <v>82</v>
      </c>
      <c r="T414" s="82" t="s">
        <v>104</v>
      </c>
      <c r="U414" s="82" t="s">
        <v>88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100</v>
      </c>
      <c r="O415" s="82">
        <v>60</v>
      </c>
      <c r="P415" s="86">
        <v>76.599999999999994</v>
      </c>
      <c r="Q415" s="83" t="s">
        <v>101</v>
      </c>
      <c r="R415" s="83" t="s">
        <v>10</v>
      </c>
      <c r="S415" s="83" t="s">
        <v>82</v>
      </c>
      <c r="T415" s="82" t="s">
        <v>103</v>
      </c>
      <c r="U415" s="82" t="s">
        <v>88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/>
      </c>
      <c r="AU415" s="11" t="str">
        <f t="shared" si="171"/>
        <v/>
      </c>
      <c r="AV415" s="11" t="str">
        <f t="shared" si="172"/>
        <v/>
      </c>
      <c r="AW415" s="11" t="str">
        <f t="shared" si="173"/>
        <v/>
      </c>
      <c r="AX415" s="11" t="str">
        <f t="shared" si="174"/>
        <v/>
      </c>
      <c r="AY415" s="11" t="str">
        <f t="shared" si="155"/>
        <v/>
      </c>
      <c r="AZ415" s="11" t="str">
        <f t="shared" si="175"/>
        <v/>
      </c>
      <c r="BA415" s="11" t="str">
        <f t="shared" si="157"/>
        <v xml:space="preserve"> </v>
      </c>
      <c r="BB415" s="11" t="str">
        <f>IFERROR(IF(AW415="","",VLOOKUP(AW415,SUSS!R:S,2,FALSE)),AY415*SUSS!$M$2)</f>
        <v/>
      </c>
      <c r="BC415" s="11" t="str">
        <f t="shared" si="156"/>
        <v/>
      </c>
    </row>
    <row r="416" spans="14:55" ht="15.75" thickBot="1">
      <c r="N416" s="3" t="s">
        <v>100</v>
      </c>
      <c r="O416" s="82">
        <v>60</v>
      </c>
      <c r="P416" s="85">
        <v>2608.66</v>
      </c>
      <c r="Q416" s="83" t="s">
        <v>98</v>
      </c>
      <c r="R416" s="83" t="s">
        <v>10</v>
      </c>
      <c r="S416" s="83" t="s">
        <v>82</v>
      </c>
      <c r="T416" s="82" t="s">
        <v>104</v>
      </c>
      <c r="U416" s="82" t="s">
        <v>88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/>
      </c>
      <c r="AU417" s="11" t="str">
        <f t="shared" si="171"/>
        <v/>
      </c>
      <c r="AV417" s="11" t="str">
        <f t="shared" si="172"/>
        <v/>
      </c>
      <c r="AW417" s="11" t="str">
        <f t="shared" si="173"/>
        <v/>
      </c>
      <c r="AX417" s="11" t="str">
        <f t="shared" si="174"/>
        <v/>
      </c>
      <c r="AY417" s="11" t="str">
        <f t="shared" si="155"/>
        <v/>
      </c>
      <c r="AZ417" s="11" t="str">
        <f t="shared" si="175"/>
        <v/>
      </c>
      <c r="BA417" s="11" t="str">
        <f t="shared" si="157"/>
        <v xml:space="preserve"> </v>
      </c>
      <c r="BB417" s="11" t="str">
        <f>IFERROR(IF(AW417="","",VLOOKUP(AW417,SUSS!R:S,2,FALSE)),AY417*SUSS!$M$2)</f>
        <v/>
      </c>
      <c r="BC417" s="11" t="str">
        <f t="shared" si="156"/>
        <v/>
      </c>
    </row>
    <row r="418" spans="14:55" ht="46.5" thickBot="1">
      <c r="N418" s="3" t="s">
        <v>105</v>
      </c>
      <c r="O418" s="76" t="s">
        <v>17</v>
      </c>
      <c r="P418"/>
      <c r="Q418"/>
      <c r="R418"/>
      <c r="S418"/>
      <c r="T418"/>
      <c r="U418"/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105</v>
      </c>
      <c r="O419" s="87" t="s">
        <v>13</v>
      </c>
      <c r="P419" s="87" t="s">
        <v>14</v>
      </c>
      <c r="Q419" s="87" t="s">
        <v>3</v>
      </c>
      <c r="R419" s="87" t="s">
        <v>4</v>
      </c>
      <c r="S419" s="87" t="s">
        <v>5</v>
      </c>
      <c r="T419" s="87" t="s">
        <v>15</v>
      </c>
      <c r="U419" s="87" t="s">
        <v>16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/>
      </c>
      <c r="AU419" s="11" t="str">
        <f t="shared" si="171"/>
        <v/>
      </c>
      <c r="AV419" s="11" t="str">
        <f t="shared" si="172"/>
        <v/>
      </c>
      <c r="AW419" s="11" t="str">
        <f t="shared" si="173"/>
        <v/>
      </c>
      <c r="AX419" s="11" t="str">
        <f t="shared" si="174"/>
        <v/>
      </c>
      <c r="AY419" s="11" t="str">
        <f t="shared" si="155"/>
        <v/>
      </c>
      <c r="AZ419" s="11" t="str">
        <f t="shared" si="175"/>
        <v/>
      </c>
      <c r="BA419" s="11" t="str">
        <f t="shared" si="157"/>
        <v xml:space="preserve"> </v>
      </c>
      <c r="BB419" s="11" t="str">
        <f>IFERROR(IF(AW419="","",VLOOKUP(AW419,SUSS!R:S,2,FALSE)),AY419*SUSS!$M$2)</f>
        <v/>
      </c>
      <c r="BC419" s="11" t="str">
        <f t="shared" si="156"/>
        <v/>
      </c>
    </row>
    <row r="420" spans="14:55" ht="15.75" thickBot="1">
      <c r="N420" s="3" t="s">
        <v>105</v>
      </c>
      <c r="O420" s="77" t="s">
        <v>84</v>
      </c>
      <c r="P420" s="81">
        <v>23.76</v>
      </c>
      <c r="Q420" s="78" t="s">
        <v>94</v>
      </c>
      <c r="R420" s="78" t="s">
        <v>10</v>
      </c>
      <c r="S420" s="78" t="s">
        <v>10</v>
      </c>
      <c r="T420" s="77" t="s">
        <v>107</v>
      </c>
      <c r="U420" s="77" t="s">
        <v>86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105</v>
      </c>
      <c r="O421" s="82" t="s">
        <v>84</v>
      </c>
      <c r="P421" s="85">
        <v>11185.38</v>
      </c>
      <c r="Q421" s="83" t="s">
        <v>81</v>
      </c>
      <c r="R421" s="83" t="s">
        <v>10</v>
      </c>
      <c r="S421" s="83" t="s">
        <v>10</v>
      </c>
      <c r="T421" s="82" t="s">
        <v>85</v>
      </c>
      <c r="U421" s="82" t="s">
        <v>86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/>
      </c>
      <c r="AU421" s="11" t="str">
        <f t="shared" si="171"/>
        <v/>
      </c>
      <c r="AV421" s="11" t="str">
        <f t="shared" si="172"/>
        <v/>
      </c>
      <c r="AW421" s="11" t="str">
        <f t="shared" si="173"/>
        <v/>
      </c>
      <c r="AX421" s="11" t="str">
        <f t="shared" si="174"/>
        <v/>
      </c>
      <c r="AY421" s="11" t="str">
        <f t="shared" si="155"/>
        <v/>
      </c>
      <c r="AZ421" s="11" t="str">
        <f t="shared" si="175"/>
        <v/>
      </c>
      <c r="BA421" s="11" t="str">
        <f t="shared" si="157"/>
        <v xml:space="preserve"> </v>
      </c>
      <c r="BB421" s="11" t="str">
        <f>IFERROR(IF(AW421="","",VLOOKUP(AW421,SUSS!R:S,2,FALSE)),AY421*SUSS!$M$2)</f>
        <v/>
      </c>
      <c r="BC421" s="11" t="str">
        <f t="shared" si="156"/>
        <v/>
      </c>
    </row>
    <row r="422" spans="14:55" ht="15.75" thickBot="1">
      <c r="N422" s="3" t="s">
        <v>105</v>
      </c>
      <c r="O422" s="82" t="s">
        <v>84</v>
      </c>
      <c r="P422" s="85">
        <v>1069.74</v>
      </c>
      <c r="Q422" s="83" t="s">
        <v>11</v>
      </c>
      <c r="R422" s="83" t="s">
        <v>10</v>
      </c>
      <c r="S422" s="83" t="s">
        <v>10</v>
      </c>
      <c r="T422" s="82" t="s">
        <v>102</v>
      </c>
      <c r="U422" s="82" t="s">
        <v>86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>N836652</v>
      </c>
      <c r="AU422" s="11" t="str">
        <f t="shared" si="171"/>
        <v>Pago a Cuenta</v>
      </c>
      <c r="AV422" s="11">
        <f t="shared" si="172"/>
        <v>1069.74</v>
      </c>
      <c r="AW422" s="11" t="str">
        <f t="shared" si="173"/>
        <v>2015/12</v>
      </c>
      <c r="AX422" s="11" t="str">
        <f t="shared" si="174"/>
        <v>2015/12 Contribuciones Seg. Social</v>
      </c>
      <c r="AY422" s="11">
        <f t="shared" si="155"/>
        <v>4667.67</v>
      </c>
      <c r="AZ422" s="11">
        <f t="shared" si="175"/>
        <v>0.22918072614387908</v>
      </c>
      <c r="BA422" s="11" t="str">
        <f t="shared" si="157"/>
        <v>N836652 Pago a Cuenta</v>
      </c>
      <c r="BB422" s="11">
        <f>IFERROR(IF(AW422="","",VLOOKUP(AW422,SUSS!R:S,2,FALSE)),AY422*SUSS!$M$2)</f>
        <v>560.12040000000002</v>
      </c>
      <c r="BC422" s="11">
        <f t="shared" si="156"/>
        <v>128.36880000000002</v>
      </c>
    </row>
    <row r="423" spans="14:55" ht="15.75" thickBot="1">
      <c r="N423" s="3" t="s">
        <v>105</v>
      </c>
      <c r="O423" s="82" t="s">
        <v>84</v>
      </c>
      <c r="P423" s="86">
        <v>153.6</v>
      </c>
      <c r="Q423" s="83" t="s">
        <v>83</v>
      </c>
      <c r="R423" s="83" t="s">
        <v>10</v>
      </c>
      <c r="S423" s="83" t="s">
        <v>10</v>
      </c>
      <c r="T423" s="82" t="s">
        <v>108</v>
      </c>
      <c r="U423" s="82" t="s">
        <v>86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/>
      </c>
      <c r="AU423" s="11" t="str">
        <f t="shared" si="171"/>
        <v/>
      </c>
      <c r="AV423" s="11" t="str">
        <f t="shared" si="172"/>
        <v/>
      </c>
      <c r="AW423" s="11" t="str">
        <f t="shared" si="173"/>
        <v/>
      </c>
      <c r="AX423" s="11" t="str">
        <f t="shared" si="174"/>
        <v/>
      </c>
      <c r="AY423" s="11" t="str">
        <f t="shared" si="155"/>
        <v/>
      </c>
      <c r="AZ423" s="11" t="str">
        <f t="shared" si="175"/>
        <v/>
      </c>
      <c r="BA423" s="11" t="str">
        <f t="shared" si="157"/>
        <v xml:space="preserve"> </v>
      </c>
      <c r="BB423" s="11" t="str">
        <f>IFERROR(IF(AW423="","",VLOOKUP(AW423,SUSS!R:S,2,FALSE)),AY423*SUSS!$M$2)</f>
        <v/>
      </c>
      <c r="BC423" s="11" t="str">
        <f t="shared" si="156"/>
        <v/>
      </c>
    </row>
    <row r="424" spans="14:55" ht="15.75" thickBot="1">
      <c r="N424" s="3" t="s">
        <v>105</v>
      </c>
      <c r="O424" s="82">
        <v>1</v>
      </c>
      <c r="P424" s="86">
        <v>19.600000000000001</v>
      </c>
      <c r="Q424" s="83" t="s">
        <v>94</v>
      </c>
      <c r="R424" s="83" t="s">
        <v>10</v>
      </c>
      <c r="S424" s="83" t="s">
        <v>10</v>
      </c>
      <c r="T424" s="82" t="s">
        <v>107</v>
      </c>
      <c r="U424" s="82" t="s">
        <v>88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105</v>
      </c>
      <c r="O425" s="82">
        <v>1</v>
      </c>
      <c r="P425" s="85">
        <v>9227.9500000000007</v>
      </c>
      <c r="Q425" s="83" t="s">
        <v>81</v>
      </c>
      <c r="R425" s="83" t="s">
        <v>10</v>
      </c>
      <c r="S425" s="83" t="s">
        <v>10</v>
      </c>
      <c r="T425" s="82" t="s">
        <v>85</v>
      </c>
      <c r="U425" s="82" t="s">
        <v>88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/>
      </c>
      <c r="AU425" s="11" t="str">
        <f t="shared" si="171"/>
        <v/>
      </c>
      <c r="AV425" s="11" t="str">
        <f t="shared" si="172"/>
        <v/>
      </c>
      <c r="AW425" s="11" t="str">
        <f t="shared" si="173"/>
        <v/>
      </c>
      <c r="AX425" s="11" t="str">
        <f t="shared" si="174"/>
        <v/>
      </c>
      <c r="AY425" s="11" t="str">
        <f t="shared" si="155"/>
        <v/>
      </c>
      <c r="AZ425" s="11" t="str">
        <f t="shared" si="175"/>
        <v/>
      </c>
      <c r="BA425" s="11" t="str">
        <f t="shared" si="157"/>
        <v xml:space="preserve"> </v>
      </c>
      <c r="BB425" s="11" t="str">
        <f>IFERROR(IF(AW425="","",VLOOKUP(AW425,SUSS!R:S,2,FALSE)),AY425*SUSS!$M$2)</f>
        <v/>
      </c>
      <c r="BC425" s="11" t="str">
        <f t="shared" si="156"/>
        <v/>
      </c>
    </row>
    <row r="426" spans="14:55" ht="15.75" thickBot="1">
      <c r="N426" s="3" t="s">
        <v>105</v>
      </c>
      <c r="O426" s="82">
        <v>1</v>
      </c>
      <c r="P426" s="86">
        <v>882.54</v>
      </c>
      <c r="Q426" s="83" t="s">
        <v>11</v>
      </c>
      <c r="R426" s="83" t="s">
        <v>10</v>
      </c>
      <c r="S426" s="83" t="s">
        <v>10</v>
      </c>
      <c r="T426" s="82" t="s">
        <v>102</v>
      </c>
      <c r="U426" s="82" t="s">
        <v>88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>N836652</v>
      </c>
      <c r="AU426" s="11">
        <f t="shared" si="171"/>
        <v>1</v>
      </c>
      <c r="AV426" s="11">
        <f t="shared" si="172"/>
        <v>882.54</v>
      </c>
      <c r="AW426" s="11" t="str">
        <f t="shared" si="173"/>
        <v>2015/12</v>
      </c>
      <c r="AX426" s="11" t="str">
        <f t="shared" si="174"/>
        <v>2015/12 Contribuciones Seg. Social</v>
      </c>
      <c r="AY426" s="11">
        <f t="shared" si="155"/>
        <v>4667.67</v>
      </c>
      <c r="AZ426" s="11">
        <f t="shared" si="175"/>
        <v>0.18907506314713765</v>
      </c>
      <c r="BA426" s="11" t="str">
        <f t="shared" si="157"/>
        <v>N836652 1</v>
      </c>
      <c r="BB426" s="11">
        <f>IFERROR(IF(AW426="","",VLOOKUP(AW426,SUSS!R:S,2,FALSE)),AY426*SUSS!$M$2)</f>
        <v>560.12040000000002</v>
      </c>
      <c r="BC426" s="11">
        <f t="shared" si="156"/>
        <v>105.90480000000001</v>
      </c>
    </row>
    <row r="427" spans="14:55" ht="15.75" thickBot="1">
      <c r="N427" s="3" t="s">
        <v>105</v>
      </c>
      <c r="O427" s="82">
        <v>1</v>
      </c>
      <c r="P427" s="86">
        <v>126.72</v>
      </c>
      <c r="Q427" s="83" t="s">
        <v>83</v>
      </c>
      <c r="R427" s="83" t="s">
        <v>10</v>
      </c>
      <c r="S427" s="83" t="s">
        <v>10</v>
      </c>
      <c r="T427" s="82" t="s">
        <v>108</v>
      </c>
      <c r="U427" s="82" t="s">
        <v>88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/>
      </c>
      <c r="AU427" s="11" t="str">
        <f t="shared" si="171"/>
        <v/>
      </c>
      <c r="AV427" s="11" t="str">
        <f t="shared" si="172"/>
        <v/>
      </c>
      <c r="AW427" s="11" t="str">
        <f t="shared" si="173"/>
        <v/>
      </c>
      <c r="AX427" s="11" t="str">
        <f t="shared" si="174"/>
        <v/>
      </c>
      <c r="AY427" s="11" t="str">
        <f t="shared" si="155"/>
        <v/>
      </c>
      <c r="AZ427" s="11" t="str">
        <f t="shared" si="175"/>
        <v/>
      </c>
      <c r="BA427" s="11" t="str">
        <f t="shared" si="157"/>
        <v xml:space="preserve"> </v>
      </c>
      <c r="BB427" s="11" t="str">
        <f>IFERROR(IF(AW427="","",VLOOKUP(AW427,SUSS!R:S,2,FALSE)),AY427*SUSS!$M$2)</f>
        <v/>
      </c>
      <c r="BC427" s="11" t="str">
        <f t="shared" si="156"/>
        <v/>
      </c>
    </row>
    <row r="428" spans="14:55" ht="15.75" thickBot="1">
      <c r="N428" s="3" t="s">
        <v>105</v>
      </c>
      <c r="O428" s="82">
        <v>2</v>
      </c>
      <c r="P428" s="86">
        <v>19.600000000000001</v>
      </c>
      <c r="Q428" s="83" t="s">
        <v>94</v>
      </c>
      <c r="R428" s="83" t="s">
        <v>10</v>
      </c>
      <c r="S428" s="83" t="s">
        <v>10</v>
      </c>
      <c r="T428" s="82" t="s">
        <v>107</v>
      </c>
      <c r="U428" s="82" t="s">
        <v>88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105</v>
      </c>
      <c r="O429" s="82">
        <v>2</v>
      </c>
      <c r="P429" s="85">
        <v>9227.9500000000007</v>
      </c>
      <c r="Q429" s="83" t="s">
        <v>81</v>
      </c>
      <c r="R429" s="83" t="s">
        <v>10</v>
      </c>
      <c r="S429" s="83" t="s">
        <v>10</v>
      </c>
      <c r="T429" s="82" t="s">
        <v>85</v>
      </c>
      <c r="U429" s="82" t="s">
        <v>88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/>
      </c>
      <c r="AU429" s="11" t="str">
        <f t="shared" si="171"/>
        <v/>
      </c>
      <c r="AV429" s="11" t="str">
        <f t="shared" si="172"/>
        <v/>
      </c>
      <c r="AW429" s="11" t="str">
        <f t="shared" si="173"/>
        <v/>
      </c>
      <c r="AX429" s="11" t="str">
        <f t="shared" si="174"/>
        <v/>
      </c>
      <c r="AY429" s="11" t="str">
        <f t="shared" si="155"/>
        <v/>
      </c>
      <c r="AZ429" s="11" t="str">
        <f t="shared" si="175"/>
        <v/>
      </c>
      <c r="BA429" s="11" t="str">
        <f t="shared" si="157"/>
        <v xml:space="preserve"> </v>
      </c>
      <c r="BB429" s="11" t="str">
        <f>IFERROR(IF(AW429="","",VLOOKUP(AW429,SUSS!R:S,2,FALSE)),AY429*SUSS!$M$2)</f>
        <v/>
      </c>
      <c r="BC429" s="11" t="str">
        <f t="shared" si="156"/>
        <v/>
      </c>
    </row>
    <row r="430" spans="14:55" ht="15.75" thickBot="1">
      <c r="N430" s="3" t="s">
        <v>105</v>
      </c>
      <c r="O430" s="82">
        <v>2</v>
      </c>
      <c r="P430" s="86">
        <v>882.54</v>
      </c>
      <c r="Q430" s="83" t="s">
        <v>11</v>
      </c>
      <c r="R430" s="83" t="s">
        <v>10</v>
      </c>
      <c r="S430" s="83" t="s">
        <v>10</v>
      </c>
      <c r="T430" s="82" t="s">
        <v>102</v>
      </c>
      <c r="U430" s="82" t="s">
        <v>88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>N836652</v>
      </c>
      <c r="AU430" s="11">
        <f t="shared" si="171"/>
        <v>2</v>
      </c>
      <c r="AV430" s="11">
        <f t="shared" si="172"/>
        <v>882.54</v>
      </c>
      <c r="AW430" s="11" t="str">
        <f t="shared" si="173"/>
        <v>2015/12</v>
      </c>
      <c r="AX430" s="11" t="str">
        <f t="shared" si="174"/>
        <v>2015/12 Contribuciones Seg. Social</v>
      </c>
      <c r="AY430" s="11">
        <f t="shared" si="155"/>
        <v>4667.67</v>
      </c>
      <c r="AZ430" s="11">
        <f t="shared" si="175"/>
        <v>0.18907506314713765</v>
      </c>
      <c r="BA430" s="11" t="str">
        <f t="shared" si="157"/>
        <v>N836652 2</v>
      </c>
      <c r="BB430" s="11">
        <f>IFERROR(IF(AW430="","",VLOOKUP(AW430,SUSS!R:S,2,FALSE)),AY430*SUSS!$M$2)</f>
        <v>560.12040000000002</v>
      </c>
      <c r="BC430" s="11">
        <f t="shared" si="156"/>
        <v>105.90480000000001</v>
      </c>
    </row>
    <row r="431" spans="14:55" ht="15.75" thickBot="1">
      <c r="N431" s="3" t="s">
        <v>105</v>
      </c>
      <c r="O431" s="82">
        <v>2</v>
      </c>
      <c r="P431" s="86">
        <v>126.72</v>
      </c>
      <c r="Q431" s="83" t="s">
        <v>83</v>
      </c>
      <c r="R431" s="83" t="s">
        <v>10</v>
      </c>
      <c r="S431" s="83" t="s">
        <v>10</v>
      </c>
      <c r="T431" s="82" t="s">
        <v>108</v>
      </c>
      <c r="U431" s="82" t="s">
        <v>88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/>
      </c>
      <c r="AU431" s="11" t="str">
        <f t="shared" si="171"/>
        <v/>
      </c>
      <c r="AV431" s="11" t="str">
        <f t="shared" si="172"/>
        <v/>
      </c>
      <c r="AW431" s="11" t="str">
        <f t="shared" si="173"/>
        <v/>
      </c>
      <c r="AX431" s="11" t="str">
        <f t="shared" si="174"/>
        <v/>
      </c>
      <c r="AY431" s="11" t="str">
        <f t="shared" si="155"/>
        <v/>
      </c>
      <c r="AZ431" s="11" t="str">
        <f t="shared" si="175"/>
        <v/>
      </c>
      <c r="BA431" s="11" t="str">
        <f t="shared" si="157"/>
        <v xml:space="preserve"> </v>
      </c>
      <c r="BB431" s="11" t="str">
        <f>IFERROR(IF(AW431="","",VLOOKUP(AW431,SUSS!R:S,2,FALSE)),AY431*SUSS!$M$2)</f>
        <v/>
      </c>
      <c r="BC431" s="11" t="str">
        <f t="shared" si="156"/>
        <v/>
      </c>
    </row>
    <row r="432" spans="14:55" ht="15.75" thickBot="1">
      <c r="N432" s="3" t="s">
        <v>105</v>
      </c>
      <c r="O432" s="82">
        <v>3</v>
      </c>
      <c r="P432" s="86">
        <v>19.600000000000001</v>
      </c>
      <c r="Q432" s="83" t="s">
        <v>94</v>
      </c>
      <c r="R432" s="83" t="s">
        <v>10</v>
      </c>
      <c r="S432" s="83" t="s">
        <v>10</v>
      </c>
      <c r="T432" s="82" t="s">
        <v>107</v>
      </c>
      <c r="U432" s="82" t="s">
        <v>88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105</v>
      </c>
      <c r="O433" s="82">
        <v>3</v>
      </c>
      <c r="P433" s="85">
        <v>9206.4500000000007</v>
      </c>
      <c r="Q433" s="83" t="s">
        <v>81</v>
      </c>
      <c r="R433" s="83" t="s">
        <v>10</v>
      </c>
      <c r="S433" s="83" t="s">
        <v>10</v>
      </c>
      <c r="T433" s="82" t="s">
        <v>85</v>
      </c>
      <c r="U433" s="82" t="s">
        <v>88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/>
      </c>
      <c r="AU433" s="11" t="str">
        <f t="shared" si="171"/>
        <v/>
      </c>
      <c r="AV433" s="11" t="str">
        <f t="shared" si="172"/>
        <v/>
      </c>
      <c r="AW433" s="11" t="str">
        <f t="shared" si="173"/>
        <v/>
      </c>
      <c r="AX433" s="11" t="str">
        <f t="shared" si="174"/>
        <v/>
      </c>
      <c r="AY433" s="11" t="str">
        <f t="shared" si="155"/>
        <v/>
      </c>
      <c r="AZ433" s="11" t="str">
        <f t="shared" si="175"/>
        <v/>
      </c>
      <c r="BA433" s="11" t="str">
        <f t="shared" si="157"/>
        <v xml:space="preserve"> </v>
      </c>
      <c r="BB433" s="11" t="str">
        <f>IFERROR(IF(AW433="","",VLOOKUP(AW433,SUSS!R:S,2,FALSE)),AY433*SUSS!$M$2)</f>
        <v/>
      </c>
      <c r="BC433" s="11" t="str">
        <f t="shared" si="156"/>
        <v/>
      </c>
    </row>
    <row r="434" spans="14:55" ht="15.75" thickBot="1">
      <c r="N434" s="3" t="s">
        <v>105</v>
      </c>
      <c r="O434" s="82">
        <v>3</v>
      </c>
      <c r="P434" s="86">
        <v>21.5</v>
      </c>
      <c r="Q434" s="83" t="s">
        <v>81</v>
      </c>
      <c r="R434" s="83" t="s">
        <v>10</v>
      </c>
      <c r="S434" s="83" t="s">
        <v>82</v>
      </c>
      <c r="T434" s="82" t="s">
        <v>85</v>
      </c>
      <c r="U434" s="82" t="s">
        <v>88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105</v>
      </c>
      <c r="O435" s="82">
        <v>3</v>
      </c>
      <c r="P435" s="86">
        <v>882.54</v>
      </c>
      <c r="Q435" s="83" t="s">
        <v>11</v>
      </c>
      <c r="R435" s="83" t="s">
        <v>10</v>
      </c>
      <c r="S435" s="83" t="s">
        <v>10</v>
      </c>
      <c r="T435" s="82" t="s">
        <v>102</v>
      </c>
      <c r="U435" s="82" t="s">
        <v>88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N836652</v>
      </c>
      <c r="AU435" s="11">
        <f t="shared" si="171"/>
        <v>3</v>
      </c>
      <c r="AV435" s="11">
        <f t="shared" si="172"/>
        <v>882.54</v>
      </c>
      <c r="AW435" s="11" t="str">
        <f t="shared" si="173"/>
        <v>2015/12</v>
      </c>
      <c r="AX435" s="11" t="str">
        <f t="shared" si="174"/>
        <v>2015/12 Contribuciones Seg. Social</v>
      </c>
      <c r="AY435" s="11">
        <f t="shared" si="155"/>
        <v>4667.67</v>
      </c>
      <c r="AZ435" s="11">
        <f t="shared" si="175"/>
        <v>0.18907506314713765</v>
      </c>
      <c r="BA435" s="11" t="str">
        <f t="shared" si="157"/>
        <v>N836652 3</v>
      </c>
      <c r="BB435" s="11">
        <f>IFERROR(IF(AW435="","",VLOOKUP(AW435,SUSS!R:S,2,FALSE)),AY435*SUSS!$M$2)</f>
        <v>560.12040000000002</v>
      </c>
      <c r="BC435" s="11">
        <f t="shared" si="156"/>
        <v>105.90480000000001</v>
      </c>
    </row>
    <row r="436" spans="14:55" ht="15.75" thickBot="1">
      <c r="N436" s="3" t="s">
        <v>105</v>
      </c>
      <c r="O436" s="82">
        <v>3</v>
      </c>
      <c r="P436" s="86">
        <v>126.72</v>
      </c>
      <c r="Q436" s="83" t="s">
        <v>83</v>
      </c>
      <c r="R436" s="83" t="s">
        <v>10</v>
      </c>
      <c r="S436" s="83" t="s">
        <v>10</v>
      </c>
      <c r="T436" s="82" t="s">
        <v>108</v>
      </c>
      <c r="U436" s="82" t="s">
        <v>88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105</v>
      </c>
      <c r="O437" s="82">
        <v>4</v>
      </c>
      <c r="P437" s="86">
        <v>19.600000000000001</v>
      </c>
      <c r="Q437" s="83" t="s">
        <v>94</v>
      </c>
      <c r="R437" s="83" t="s">
        <v>10</v>
      </c>
      <c r="S437" s="83" t="s">
        <v>10</v>
      </c>
      <c r="T437" s="82" t="s">
        <v>107</v>
      </c>
      <c r="U437" s="82" t="s">
        <v>88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/>
      </c>
      <c r="AU437" s="11" t="str">
        <f t="shared" si="171"/>
        <v/>
      </c>
      <c r="AV437" s="11" t="str">
        <f t="shared" si="172"/>
        <v/>
      </c>
      <c r="AW437" s="11" t="str">
        <f t="shared" si="173"/>
        <v/>
      </c>
      <c r="AX437" s="11" t="str">
        <f t="shared" si="174"/>
        <v/>
      </c>
      <c r="AY437" s="11" t="str">
        <f t="shared" si="155"/>
        <v/>
      </c>
      <c r="AZ437" s="11" t="str">
        <f t="shared" si="175"/>
        <v/>
      </c>
      <c r="BA437" s="11" t="str">
        <f t="shared" si="157"/>
        <v xml:space="preserve"> </v>
      </c>
      <c r="BB437" s="11" t="str">
        <f>IFERROR(IF(AW437="","",VLOOKUP(AW437,SUSS!R:S,2,FALSE)),AY437*SUSS!$M$2)</f>
        <v/>
      </c>
      <c r="BC437" s="11" t="str">
        <f t="shared" si="156"/>
        <v/>
      </c>
    </row>
    <row r="438" spans="14:55" ht="15.75" thickBot="1">
      <c r="N438" s="3" t="s">
        <v>105</v>
      </c>
      <c r="O438" s="82">
        <v>4</v>
      </c>
      <c r="P438" s="85">
        <v>9227.9500000000007</v>
      </c>
      <c r="Q438" s="83" t="s">
        <v>81</v>
      </c>
      <c r="R438" s="83" t="s">
        <v>10</v>
      </c>
      <c r="S438" s="83" t="s">
        <v>82</v>
      </c>
      <c r="T438" s="82" t="s">
        <v>85</v>
      </c>
      <c r="U438" s="82" t="s">
        <v>88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105</v>
      </c>
      <c r="O439" s="82">
        <v>4</v>
      </c>
      <c r="P439" s="86">
        <v>882.54</v>
      </c>
      <c r="Q439" s="83" t="s">
        <v>11</v>
      </c>
      <c r="R439" s="83" t="s">
        <v>10</v>
      </c>
      <c r="S439" s="83" t="s">
        <v>10</v>
      </c>
      <c r="T439" s="82" t="s">
        <v>102</v>
      </c>
      <c r="U439" s="82" t="s">
        <v>88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N836652</v>
      </c>
      <c r="AU439" s="11">
        <f t="shared" si="171"/>
        <v>4</v>
      </c>
      <c r="AV439" s="11">
        <f t="shared" si="172"/>
        <v>882.54</v>
      </c>
      <c r="AW439" s="11" t="str">
        <f t="shared" si="173"/>
        <v>2015/12</v>
      </c>
      <c r="AX439" s="11" t="str">
        <f t="shared" si="174"/>
        <v>2015/12 Contribuciones Seg. Social</v>
      </c>
      <c r="AY439" s="11">
        <f t="shared" si="155"/>
        <v>4667.67</v>
      </c>
      <c r="AZ439" s="11">
        <f t="shared" si="175"/>
        <v>0.18907506314713765</v>
      </c>
      <c r="BA439" s="11" t="str">
        <f t="shared" si="157"/>
        <v>N836652 4</v>
      </c>
      <c r="BB439" s="11">
        <f>IFERROR(IF(AW439="","",VLOOKUP(AW439,SUSS!R:S,2,FALSE)),AY439*SUSS!$M$2)</f>
        <v>560.12040000000002</v>
      </c>
      <c r="BC439" s="11">
        <f t="shared" si="156"/>
        <v>105.90480000000001</v>
      </c>
    </row>
    <row r="440" spans="14:55" ht="15.75" thickBot="1">
      <c r="N440" s="3" t="s">
        <v>105</v>
      </c>
      <c r="O440" s="82">
        <v>4</v>
      </c>
      <c r="P440" s="86">
        <v>126.72</v>
      </c>
      <c r="Q440" s="83" t="s">
        <v>83</v>
      </c>
      <c r="R440" s="83" t="s">
        <v>10</v>
      </c>
      <c r="S440" s="83" t="s">
        <v>10</v>
      </c>
      <c r="T440" s="82" t="s">
        <v>108</v>
      </c>
      <c r="U440" s="82" t="s">
        <v>88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105</v>
      </c>
      <c r="O441" s="82">
        <v>5</v>
      </c>
      <c r="P441" s="86">
        <v>19.600000000000001</v>
      </c>
      <c r="Q441" s="83" t="s">
        <v>94</v>
      </c>
      <c r="R441" s="83" t="s">
        <v>10</v>
      </c>
      <c r="S441" s="83" t="s">
        <v>10</v>
      </c>
      <c r="T441" s="82" t="s">
        <v>107</v>
      </c>
      <c r="U441" s="82" t="s">
        <v>88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/>
      </c>
      <c r="AU441" s="11" t="str">
        <f t="shared" si="171"/>
        <v/>
      </c>
      <c r="AV441" s="11" t="str">
        <f t="shared" si="172"/>
        <v/>
      </c>
      <c r="AW441" s="11" t="str">
        <f t="shared" si="173"/>
        <v/>
      </c>
      <c r="AX441" s="11" t="str">
        <f t="shared" si="174"/>
        <v/>
      </c>
      <c r="AY441" s="11" t="str">
        <f t="shared" si="155"/>
        <v/>
      </c>
      <c r="AZ441" s="11" t="str">
        <f t="shared" si="175"/>
        <v/>
      </c>
      <c r="BA441" s="11" t="str">
        <f t="shared" si="157"/>
        <v xml:space="preserve"> </v>
      </c>
      <c r="BB441" s="11" t="str">
        <f>IFERROR(IF(AW441="","",VLOOKUP(AW441,SUSS!R:S,2,FALSE)),AY441*SUSS!$M$2)</f>
        <v/>
      </c>
      <c r="BC441" s="11" t="str">
        <f t="shared" si="156"/>
        <v/>
      </c>
    </row>
    <row r="442" spans="14:55" ht="15.75" thickBot="1">
      <c r="N442" s="3" t="s">
        <v>105</v>
      </c>
      <c r="O442" s="82">
        <v>5</v>
      </c>
      <c r="P442" s="85">
        <v>9227.9500000000007</v>
      </c>
      <c r="Q442" s="83" t="s">
        <v>81</v>
      </c>
      <c r="R442" s="83" t="s">
        <v>10</v>
      </c>
      <c r="S442" s="83" t="s">
        <v>82</v>
      </c>
      <c r="T442" s="82" t="s">
        <v>85</v>
      </c>
      <c r="U442" s="82" t="s">
        <v>88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105</v>
      </c>
      <c r="O443" s="82">
        <v>5</v>
      </c>
      <c r="P443" s="86">
        <v>67.77</v>
      </c>
      <c r="Q443" s="83" t="s">
        <v>11</v>
      </c>
      <c r="R443" s="83" t="s">
        <v>10</v>
      </c>
      <c r="S443" s="83" t="s">
        <v>10</v>
      </c>
      <c r="T443" s="82" t="s">
        <v>102</v>
      </c>
      <c r="U443" s="82" t="s">
        <v>88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N836652</v>
      </c>
      <c r="AU443" s="11">
        <f t="shared" si="171"/>
        <v>5</v>
      </c>
      <c r="AV443" s="11">
        <f t="shared" si="172"/>
        <v>67.77</v>
      </c>
      <c r="AW443" s="11" t="str">
        <f t="shared" si="173"/>
        <v>2015/12</v>
      </c>
      <c r="AX443" s="11" t="str">
        <f t="shared" si="174"/>
        <v>2015/12 Contribuciones Seg. Social</v>
      </c>
      <c r="AY443" s="11">
        <f t="shared" si="155"/>
        <v>4667.67</v>
      </c>
      <c r="AZ443" s="11">
        <f t="shared" si="175"/>
        <v>1.4519021267570329E-2</v>
      </c>
      <c r="BA443" s="11" t="str">
        <f t="shared" si="157"/>
        <v>N836652 5</v>
      </c>
      <c r="BB443" s="11">
        <f>IFERROR(IF(AW443="","",VLOOKUP(AW443,SUSS!R:S,2,FALSE)),AY443*SUSS!$M$2)</f>
        <v>560.12040000000002</v>
      </c>
      <c r="BC443" s="11">
        <f t="shared" si="156"/>
        <v>8.1324000000000005</v>
      </c>
    </row>
    <row r="444" spans="14:55" ht="15.75" thickBot="1">
      <c r="N444" s="3" t="s">
        <v>105</v>
      </c>
      <c r="O444" s="82">
        <v>5</v>
      </c>
      <c r="P444" s="86">
        <v>814.77</v>
      </c>
      <c r="Q444" s="83" t="s">
        <v>11</v>
      </c>
      <c r="R444" s="83" t="s">
        <v>10</v>
      </c>
      <c r="S444" s="83" t="s">
        <v>82</v>
      </c>
      <c r="T444" s="82" t="s">
        <v>102</v>
      </c>
      <c r="U444" s="82" t="s">
        <v>88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>N836652</v>
      </c>
      <c r="AU444" s="11">
        <f t="shared" si="171"/>
        <v>5</v>
      </c>
      <c r="AV444" s="11">
        <f t="shared" si="172"/>
        <v>814.77</v>
      </c>
      <c r="AW444" s="11" t="str">
        <f t="shared" si="173"/>
        <v>2015/12</v>
      </c>
      <c r="AX444" s="11" t="str">
        <f t="shared" si="174"/>
        <v>2015/12 Contribuciones Seg. Social</v>
      </c>
      <c r="AY444" s="11">
        <f t="shared" si="155"/>
        <v>4667.67</v>
      </c>
      <c r="AZ444" s="11">
        <f t="shared" si="175"/>
        <v>0.1745560418795673</v>
      </c>
      <c r="BA444" s="11" t="str">
        <f t="shared" si="157"/>
        <v>N836652 5</v>
      </c>
      <c r="BB444" s="11">
        <f>IFERROR(IF(AW444="","",VLOOKUP(AW444,SUSS!R:S,2,FALSE)),AY444*SUSS!$M$2)</f>
        <v>560.12040000000002</v>
      </c>
      <c r="BC444" s="11">
        <f t="shared" si="156"/>
        <v>97.77239999999999</v>
      </c>
    </row>
    <row r="445" spans="14:55" ht="15.75" thickBot="1">
      <c r="N445" s="3" t="s">
        <v>105</v>
      </c>
      <c r="O445" s="82">
        <v>5</v>
      </c>
      <c r="P445" s="86">
        <v>126.72</v>
      </c>
      <c r="Q445" s="83" t="s">
        <v>83</v>
      </c>
      <c r="R445" s="83" t="s">
        <v>10</v>
      </c>
      <c r="S445" s="83" t="s">
        <v>10</v>
      </c>
      <c r="T445" s="82" t="s">
        <v>108</v>
      </c>
      <c r="U445" s="82" t="s">
        <v>88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/>
      </c>
      <c r="AU445" s="11" t="str">
        <f t="shared" si="171"/>
        <v/>
      </c>
      <c r="AV445" s="11" t="str">
        <f t="shared" si="172"/>
        <v/>
      </c>
      <c r="AW445" s="11" t="str">
        <f t="shared" si="173"/>
        <v/>
      </c>
      <c r="AX445" s="11" t="str">
        <f t="shared" si="174"/>
        <v/>
      </c>
      <c r="AY445" s="11" t="str">
        <f t="shared" si="155"/>
        <v/>
      </c>
      <c r="AZ445" s="11" t="str">
        <f t="shared" si="175"/>
        <v/>
      </c>
      <c r="BA445" s="11" t="str">
        <f t="shared" si="157"/>
        <v xml:space="preserve"> </v>
      </c>
      <c r="BB445" s="11" t="str">
        <f>IFERROR(IF(AW445="","",VLOOKUP(AW445,SUSS!R:S,2,FALSE)),AY445*SUSS!$M$2)</f>
        <v/>
      </c>
      <c r="BC445" s="11" t="str">
        <f t="shared" si="156"/>
        <v/>
      </c>
    </row>
    <row r="446" spans="14:55" ht="15.75" thickBot="1">
      <c r="N446" s="3" t="s">
        <v>105</v>
      </c>
      <c r="O446" s="82">
        <v>6</v>
      </c>
      <c r="P446" s="86">
        <v>19.600000000000001</v>
      </c>
      <c r="Q446" s="83" t="s">
        <v>94</v>
      </c>
      <c r="R446" s="83" t="s">
        <v>10</v>
      </c>
      <c r="S446" s="83" t="s">
        <v>10</v>
      </c>
      <c r="T446" s="82" t="s">
        <v>107</v>
      </c>
      <c r="U446" s="82" t="s">
        <v>88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105</v>
      </c>
      <c r="O447" s="82">
        <v>6</v>
      </c>
      <c r="P447" s="86">
        <v>946.47</v>
      </c>
      <c r="Q447" s="83" t="s">
        <v>81</v>
      </c>
      <c r="R447" s="83" t="s">
        <v>10</v>
      </c>
      <c r="S447" s="83" t="s">
        <v>82</v>
      </c>
      <c r="T447" s="82" t="s">
        <v>85</v>
      </c>
      <c r="U447" s="82" t="s">
        <v>88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/>
      </c>
      <c r="AU447" s="11" t="str">
        <f t="shared" si="171"/>
        <v/>
      </c>
      <c r="AV447" s="11" t="str">
        <f t="shared" si="172"/>
        <v/>
      </c>
      <c r="AW447" s="11" t="str">
        <f t="shared" si="173"/>
        <v/>
      </c>
      <c r="AX447" s="11" t="str">
        <f t="shared" si="174"/>
        <v/>
      </c>
      <c r="AY447" s="11" t="str">
        <f t="shared" si="155"/>
        <v/>
      </c>
      <c r="AZ447" s="11" t="str">
        <f t="shared" si="175"/>
        <v/>
      </c>
      <c r="BA447" s="11" t="str">
        <f t="shared" si="157"/>
        <v xml:space="preserve"> </v>
      </c>
      <c r="BB447" s="11" t="str">
        <f>IFERROR(IF(AW447="","",VLOOKUP(AW447,SUSS!R:S,2,FALSE)),AY447*SUSS!$M$2)</f>
        <v/>
      </c>
      <c r="BC447" s="11" t="str">
        <f t="shared" si="156"/>
        <v/>
      </c>
    </row>
    <row r="448" spans="14:55" ht="15.75" thickBot="1">
      <c r="N448" s="3" t="s">
        <v>105</v>
      </c>
      <c r="O448" s="82">
        <v>6</v>
      </c>
      <c r="P448" s="85">
        <v>8281.48</v>
      </c>
      <c r="Q448" s="83" t="s">
        <v>81</v>
      </c>
      <c r="R448" s="83" t="s">
        <v>10</v>
      </c>
      <c r="S448" s="83" t="s">
        <v>10</v>
      </c>
      <c r="T448" s="82" t="s">
        <v>109</v>
      </c>
      <c r="U448" s="82" t="s">
        <v>88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105</v>
      </c>
      <c r="O449" s="82">
        <v>6</v>
      </c>
      <c r="P449" s="86">
        <v>882.54</v>
      </c>
      <c r="Q449" s="83" t="s">
        <v>11</v>
      </c>
      <c r="R449" s="83" t="s">
        <v>10</v>
      </c>
      <c r="S449" s="83" t="s">
        <v>82</v>
      </c>
      <c r="T449" s="82" t="s">
        <v>102</v>
      </c>
      <c r="U449" s="82" t="s">
        <v>88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N836652</v>
      </c>
      <c r="AU449" s="11">
        <f t="shared" si="171"/>
        <v>6</v>
      </c>
      <c r="AV449" s="11">
        <f t="shared" si="172"/>
        <v>882.54</v>
      </c>
      <c r="AW449" s="11" t="str">
        <f t="shared" si="173"/>
        <v>2015/12</v>
      </c>
      <c r="AX449" s="11" t="str">
        <f t="shared" si="174"/>
        <v>2015/12 Contribuciones Seg. Social</v>
      </c>
      <c r="AY449" s="11">
        <f t="shared" si="155"/>
        <v>4667.67</v>
      </c>
      <c r="AZ449" s="11">
        <f t="shared" si="175"/>
        <v>0.18907506314713765</v>
      </c>
      <c r="BA449" s="11" t="str">
        <f t="shared" si="157"/>
        <v>N836652 6</v>
      </c>
      <c r="BB449" s="11">
        <f>IFERROR(IF(AW449="","",VLOOKUP(AW449,SUSS!R:S,2,FALSE)),AY449*SUSS!$M$2)</f>
        <v>560.12040000000002</v>
      </c>
      <c r="BC449" s="11">
        <f t="shared" si="156"/>
        <v>105.90480000000001</v>
      </c>
    </row>
    <row r="450" spans="14:55" ht="15.75" thickBot="1">
      <c r="N450" s="3" t="s">
        <v>105</v>
      </c>
      <c r="O450" s="82">
        <v>6</v>
      </c>
      <c r="P450" s="86">
        <v>126.72</v>
      </c>
      <c r="Q450" s="83" t="s">
        <v>83</v>
      </c>
      <c r="R450" s="83" t="s">
        <v>10</v>
      </c>
      <c r="S450" s="83" t="s">
        <v>10</v>
      </c>
      <c r="T450" s="82" t="s">
        <v>108</v>
      </c>
      <c r="U450" s="82" t="s">
        <v>88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105</v>
      </c>
      <c r="O451" s="82">
        <v>7</v>
      </c>
      <c r="P451" s="86">
        <v>19.600000000000001</v>
      </c>
      <c r="Q451" s="83" t="s">
        <v>94</v>
      </c>
      <c r="R451" s="83" t="s">
        <v>10</v>
      </c>
      <c r="S451" s="83" t="s">
        <v>10</v>
      </c>
      <c r="T451" s="82" t="s">
        <v>107</v>
      </c>
      <c r="U451" s="82" t="s">
        <v>88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/>
      </c>
      <c r="AU451" s="11" t="str">
        <f t="shared" si="171"/>
        <v/>
      </c>
      <c r="AV451" s="11" t="str">
        <f t="shared" si="172"/>
        <v/>
      </c>
      <c r="AW451" s="11" t="str">
        <f t="shared" si="173"/>
        <v/>
      </c>
      <c r="AX451" s="11" t="str">
        <f t="shared" si="174"/>
        <v/>
      </c>
      <c r="AY451" s="11" t="str">
        <f t="shared" si="155"/>
        <v/>
      </c>
      <c r="AZ451" s="11" t="str">
        <f t="shared" si="175"/>
        <v/>
      </c>
      <c r="BA451" s="11" t="str">
        <f t="shared" si="157"/>
        <v xml:space="preserve"> </v>
      </c>
      <c r="BB451" s="11" t="str">
        <f>IFERROR(IF(AW451="","",VLOOKUP(AW451,SUSS!R:S,2,FALSE)),AY451*SUSS!$M$2)</f>
        <v/>
      </c>
      <c r="BC451" s="11" t="str">
        <f t="shared" si="156"/>
        <v/>
      </c>
    </row>
    <row r="452" spans="14:55" ht="15.75" thickBot="1">
      <c r="N452" s="3" t="s">
        <v>105</v>
      </c>
      <c r="O452" s="82">
        <v>7</v>
      </c>
      <c r="P452" s="85">
        <v>3445.22</v>
      </c>
      <c r="Q452" s="83" t="s">
        <v>81</v>
      </c>
      <c r="R452" s="83" t="s">
        <v>10</v>
      </c>
      <c r="S452" s="83" t="s">
        <v>10</v>
      </c>
      <c r="T452" s="82" t="s">
        <v>109</v>
      </c>
      <c r="U452" s="82" t="s">
        <v>88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105</v>
      </c>
      <c r="O453" s="82">
        <v>7</v>
      </c>
      <c r="P453" s="85">
        <v>5782.73</v>
      </c>
      <c r="Q453" s="83" t="s">
        <v>81</v>
      </c>
      <c r="R453" s="83" t="s">
        <v>10</v>
      </c>
      <c r="S453" s="83" t="s">
        <v>82</v>
      </c>
      <c r="T453" s="82" t="s">
        <v>109</v>
      </c>
      <c r="U453" s="82" t="s">
        <v>88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/>
      </c>
      <c r="AU453" s="11" t="str">
        <f t="shared" si="171"/>
        <v/>
      </c>
      <c r="AV453" s="11" t="str">
        <f t="shared" si="172"/>
        <v/>
      </c>
      <c r="AW453" s="11" t="str">
        <f t="shared" si="173"/>
        <v/>
      </c>
      <c r="AX453" s="11" t="str">
        <f t="shared" si="174"/>
        <v/>
      </c>
      <c r="AY453" s="11" t="str">
        <f t="shared" si="176"/>
        <v/>
      </c>
      <c r="AZ453" s="11" t="str">
        <f t="shared" si="175"/>
        <v/>
      </c>
      <c r="BA453" s="11" t="str">
        <f t="shared" si="157"/>
        <v xml:space="preserve"> </v>
      </c>
      <c r="BB453" s="11" t="str">
        <f>IFERROR(IF(AW453="","",VLOOKUP(AW453,SUSS!R:S,2,FALSE)),AY453*SUSS!$M$2)</f>
        <v/>
      </c>
      <c r="BC453" s="11" t="str">
        <f t="shared" ref="BC453:BC516" si="177">IFERROR(IF(BB453&lt;&gt;"",AZ453*BB453,""),"VER")</f>
        <v/>
      </c>
    </row>
    <row r="454" spans="14:55" ht="15.75" thickBot="1">
      <c r="N454" s="3" t="s">
        <v>105</v>
      </c>
      <c r="O454" s="82">
        <v>7</v>
      </c>
      <c r="P454" s="86">
        <v>636.53</v>
      </c>
      <c r="Q454" s="83" t="s">
        <v>11</v>
      </c>
      <c r="R454" s="83" t="s">
        <v>10</v>
      </c>
      <c r="S454" s="83" t="s">
        <v>82</v>
      </c>
      <c r="T454" s="82" t="s">
        <v>102</v>
      </c>
      <c r="U454" s="82" t="s">
        <v>88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>N836652</v>
      </c>
      <c r="AU454" s="11">
        <f t="shared" si="171"/>
        <v>7</v>
      </c>
      <c r="AV454" s="11">
        <f t="shared" si="172"/>
        <v>636.53</v>
      </c>
      <c r="AW454" s="11" t="str">
        <f t="shared" si="173"/>
        <v>2015/12</v>
      </c>
      <c r="AX454" s="11" t="str">
        <f t="shared" si="174"/>
        <v>2015/12 Contribuciones Seg. Social</v>
      </c>
      <c r="AY454" s="11">
        <f t="shared" si="176"/>
        <v>4667.67</v>
      </c>
      <c r="AZ454" s="11">
        <f t="shared" si="175"/>
        <v>0.13636996617155883</v>
      </c>
      <c r="BA454" s="11" t="str">
        <f t="shared" si="157"/>
        <v>N836652 7</v>
      </c>
      <c r="BB454" s="11">
        <f>IFERROR(IF(AW454="","",VLOOKUP(AW454,SUSS!R:S,2,FALSE)),AY454*SUSS!$M$2)</f>
        <v>560.12040000000002</v>
      </c>
      <c r="BC454" s="11">
        <f t="shared" si="177"/>
        <v>76.383600000000001</v>
      </c>
    </row>
    <row r="455" spans="14:55" ht="15.75" thickBot="1">
      <c r="N455" s="3" t="s">
        <v>105</v>
      </c>
      <c r="O455" s="82">
        <v>7</v>
      </c>
      <c r="P455" s="86">
        <v>126.72</v>
      </c>
      <c r="Q455" s="83" t="s">
        <v>83</v>
      </c>
      <c r="R455" s="83" t="s">
        <v>10</v>
      </c>
      <c r="S455" s="83" t="s">
        <v>10</v>
      </c>
      <c r="T455" s="82" t="s">
        <v>108</v>
      </c>
      <c r="U455" s="82" t="s">
        <v>88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/>
      </c>
      <c r="AU455" s="11" t="str">
        <f t="shared" si="171"/>
        <v/>
      </c>
      <c r="AV455" s="11" t="str">
        <f t="shared" si="172"/>
        <v/>
      </c>
      <c r="AW455" s="11" t="str">
        <f t="shared" si="173"/>
        <v/>
      </c>
      <c r="AX455" s="11" t="str">
        <f t="shared" si="174"/>
        <v/>
      </c>
      <c r="AY455" s="11" t="str">
        <f t="shared" si="176"/>
        <v/>
      </c>
      <c r="AZ455" s="11" t="str">
        <f t="shared" si="175"/>
        <v/>
      </c>
      <c r="BA455" s="11" t="str">
        <f t="shared" si="157"/>
        <v xml:space="preserve"> </v>
      </c>
      <c r="BB455" s="11" t="str">
        <f>IFERROR(IF(AW455="","",VLOOKUP(AW455,SUSS!R:S,2,FALSE)),AY455*SUSS!$M$2)</f>
        <v/>
      </c>
      <c r="BC455" s="11" t="str">
        <f t="shared" si="177"/>
        <v/>
      </c>
    </row>
    <row r="456" spans="14:55" ht="15.75" thickBot="1">
      <c r="N456" s="3" t="s">
        <v>105</v>
      </c>
      <c r="O456" s="82">
        <v>7</v>
      </c>
      <c r="P456" s="86">
        <v>246.01</v>
      </c>
      <c r="Q456" s="83" t="s">
        <v>11</v>
      </c>
      <c r="R456" s="83" t="s">
        <v>10</v>
      </c>
      <c r="S456" s="83" t="s">
        <v>10</v>
      </c>
      <c r="T456" s="82" t="s">
        <v>104</v>
      </c>
      <c r="U456" s="82" t="s">
        <v>88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>N836652</v>
      </c>
      <c r="AU456" s="11">
        <f t="shared" si="171"/>
        <v>7</v>
      </c>
      <c r="AV456" s="11">
        <f t="shared" si="172"/>
        <v>246.01</v>
      </c>
      <c r="AW456" s="11" t="str">
        <f t="shared" si="173"/>
        <v>2019/12</v>
      </c>
      <c r="AX456" s="11" t="str">
        <f t="shared" si="174"/>
        <v>2019/12 Contribuciones Seg. Social</v>
      </c>
      <c r="AY456" s="11">
        <f t="shared" si="176"/>
        <v>50822.61</v>
      </c>
      <c r="AZ456" s="11">
        <f t="shared" si="175"/>
        <v>4.8405621041501014E-3</v>
      </c>
      <c r="BA456" s="11" t="str">
        <f t="shared" ref="BA456:BA519" si="178">AT456&amp;" "&amp;AU456</f>
        <v>N836652 7</v>
      </c>
      <c r="BB456" s="11">
        <f>IFERROR(IF(AW456="","",VLOOKUP(AW456,SUSS!R:S,2,FALSE)),AY456*SUSS!$M$2)</f>
        <v>6098.7132000000001</v>
      </c>
      <c r="BC456" s="11">
        <f t="shared" si="177"/>
        <v>29.5212</v>
      </c>
    </row>
    <row r="457" spans="14:55" ht="15.75" thickBot="1">
      <c r="N457" s="3" t="s">
        <v>105</v>
      </c>
      <c r="O457" s="82">
        <v>8</v>
      </c>
      <c r="P457" s="86">
        <v>19.600000000000001</v>
      </c>
      <c r="Q457" s="83" t="s">
        <v>94</v>
      </c>
      <c r="R457" s="83" t="s">
        <v>10</v>
      </c>
      <c r="S457" s="83" t="s">
        <v>10</v>
      </c>
      <c r="T457" s="82" t="s">
        <v>107</v>
      </c>
      <c r="U457" s="82" t="s">
        <v>88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/>
      </c>
      <c r="AU457" s="11" t="str">
        <f t="shared" si="171"/>
        <v/>
      </c>
      <c r="AV457" s="11" t="str">
        <f t="shared" si="172"/>
        <v/>
      </c>
      <c r="AW457" s="11" t="str">
        <f t="shared" si="173"/>
        <v/>
      </c>
      <c r="AX457" s="11" t="str">
        <f t="shared" si="174"/>
        <v/>
      </c>
      <c r="AY457" s="11" t="str">
        <f t="shared" si="176"/>
        <v/>
      </c>
      <c r="AZ457" s="11" t="str">
        <f t="shared" si="175"/>
        <v/>
      </c>
      <c r="BA457" s="11" t="str">
        <f t="shared" si="178"/>
        <v xml:space="preserve"> </v>
      </c>
      <c r="BB457" s="11" t="str">
        <f>IFERROR(IF(AW457="","",VLOOKUP(AW457,SUSS!R:S,2,FALSE)),AY457*SUSS!$M$2)</f>
        <v/>
      </c>
      <c r="BC457" s="11" t="str">
        <f t="shared" si="177"/>
        <v/>
      </c>
    </row>
    <row r="458" spans="14:55" ht="15.75" thickBot="1">
      <c r="N458" s="3" t="s">
        <v>105</v>
      </c>
      <c r="O458" s="82">
        <v>8</v>
      </c>
      <c r="P458" s="86">
        <v>80.62</v>
      </c>
      <c r="Q458" s="83" t="s">
        <v>81</v>
      </c>
      <c r="R458" s="83" t="s">
        <v>10</v>
      </c>
      <c r="S458" s="83" t="s">
        <v>82</v>
      </c>
      <c r="T458" s="82" t="s">
        <v>109</v>
      </c>
      <c r="U458" s="82" t="s">
        <v>88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105</v>
      </c>
      <c r="O459" s="82">
        <v>8</v>
      </c>
      <c r="P459" s="85">
        <v>9147.33</v>
      </c>
      <c r="Q459" s="83" t="s">
        <v>81</v>
      </c>
      <c r="R459" s="83" t="s">
        <v>10</v>
      </c>
      <c r="S459" s="83" t="s">
        <v>10</v>
      </c>
      <c r="T459" s="82" t="s">
        <v>110</v>
      </c>
      <c r="U459" s="82" t="s">
        <v>88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/>
      </c>
      <c r="AU459" s="11" t="str">
        <f t="shared" si="171"/>
        <v/>
      </c>
      <c r="AV459" s="11" t="str">
        <f t="shared" si="172"/>
        <v/>
      </c>
      <c r="AW459" s="11" t="str">
        <f t="shared" si="173"/>
        <v/>
      </c>
      <c r="AX459" s="11" t="str">
        <f t="shared" si="174"/>
        <v/>
      </c>
      <c r="AY459" s="11" t="str">
        <f t="shared" si="176"/>
        <v/>
      </c>
      <c r="AZ459" s="11" t="str">
        <f t="shared" si="175"/>
        <v/>
      </c>
      <c r="BA459" s="11" t="str">
        <f t="shared" si="178"/>
        <v xml:space="preserve"> </v>
      </c>
      <c r="BB459" s="11" t="str">
        <f>IFERROR(IF(AW459="","",VLOOKUP(AW459,SUSS!R:S,2,FALSE)),AY459*SUSS!$M$2)</f>
        <v/>
      </c>
      <c r="BC459" s="11" t="str">
        <f t="shared" si="177"/>
        <v/>
      </c>
    </row>
    <row r="460" spans="14:55" ht="15.75" thickBot="1">
      <c r="N460" s="3" t="s">
        <v>105</v>
      </c>
      <c r="O460" s="82">
        <v>8</v>
      </c>
      <c r="P460" s="86">
        <v>126.72</v>
      </c>
      <c r="Q460" s="83" t="s">
        <v>83</v>
      </c>
      <c r="R460" s="83" t="s">
        <v>10</v>
      </c>
      <c r="S460" s="83" t="s">
        <v>10</v>
      </c>
      <c r="T460" s="82" t="s">
        <v>108</v>
      </c>
      <c r="U460" s="82" t="s">
        <v>88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105</v>
      </c>
      <c r="O461" s="82">
        <v>8</v>
      </c>
      <c r="P461" s="86">
        <v>882.54</v>
      </c>
      <c r="Q461" s="83" t="s">
        <v>11</v>
      </c>
      <c r="R461" s="83" t="s">
        <v>10</v>
      </c>
      <c r="S461" s="83" t="s">
        <v>10</v>
      </c>
      <c r="T461" s="82" t="s">
        <v>104</v>
      </c>
      <c r="U461" s="82" t="s">
        <v>88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N836652</v>
      </c>
      <c r="AU461" s="11">
        <f t="shared" si="171"/>
        <v>8</v>
      </c>
      <c r="AV461" s="11">
        <f t="shared" si="172"/>
        <v>882.54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50822.61</v>
      </c>
      <c r="AZ461" s="11">
        <f t="shared" si="175"/>
        <v>1.736510580625434E-2</v>
      </c>
      <c r="BA461" s="11" t="str">
        <f t="shared" si="178"/>
        <v>N836652 8</v>
      </c>
      <c r="BB461" s="11">
        <f>IFERROR(IF(AW461="","",VLOOKUP(AW461,SUSS!R:S,2,FALSE)),AY461*SUSS!$M$2)</f>
        <v>6098.7132000000001</v>
      </c>
      <c r="BC461" s="11">
        <f t="shared" si="177"/>
        <v>105.90479999999998</v>
      </c>
    </row>
    <row r="462" spans="14:55" ht="15.75" thickBot="1">
      <c r="N462" s="3" t="s">
        <v>105</v>
      </c>
      <c r="O462" s="82">
        <v>9</v>
      </c>
      <c r="P462" s="86">
        <v>19.600000000000001</v>
      </c>
      <c r="Q462" s="83" t="s">
        <v>94</v>
      </c>
      <c r="R462" s="83" t="s">
        <v>10</v>
      </c>
      <c r="S462" s="83" t="s">
        <v>10</v>
      </c>
      <c r="T462" s="82" t="s">
        <v>107</v>
      </c>
      <c r="U462" s="82" t="s">
        <v>88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105</v>
      </c>
      <c r="O463" s="82">
        <v>9</v>
      </c>
      <c r="P463" s="85">
        <v>9227.9500000000007</v>
      </c>
      <c r="Q463" s="83" t="s">
        <v>81</v>
      </c>
      <c r="R463" s="83" t="s">
        <v>10</v>
      </c>
      <c r="S463" s="83" t="s">
        <v>10</v>
      </c>
      <c r="T463" s="82" t="s">
        <v>110</v>
      </c>
      <c r="U463" s="82" t="s">
        <v>88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/>
      </c>
      <c r="AU463" s="11" t="str">
        <f t="shared" si="171"/>
        <v/>
      </c>
      <c r="AV463" s="11" t="str">
        <f t="shared" si="172"/>
        <v/>
      </c>
      <c r="AW463" s="11" t="str">
        <f t="shared" si="173"/>
        <v/>
      </c>
      <c r="AX463" s="11" t="str">
        <f t="shared" si="174"/>
        <v/>
      </c>
      <c r="AY463" s="11" t="str">
        <f t="shared" si="176"/>
        <v/>
      </c>
      <c r="AZ463" s="11" t="str">
        <f t="shared" si="175"/>
        <v/>
      </c>
      <c r="BA463" s="11" t="str">
        <f t="shared" si="178"/>
        <v xml:space="preserve"> </v>
      </c>
      <c r="BB463" s="11" t="str">
        <f>IFERROR(IF(AW463="","",VLOOKUP(AW463,SUSS!R:S,2,FALSE)),AY463*SUSS!$M$2)</f>
        <v/>
      </c>
      <c r="BC463" s="11" t="str">
        <f t="shared" si="177"/>
        <v/>
      </c>
    </row>
    <row r="464" spans="14:55" ht="15.75" thickBot="1">
      <c r="N464" s="3" t="s">
        <v>105</v>
      </c>
      <c r="O464" s="82">
        <v>9</v>
      </c>
      <c r="P464" s="86">
        <v>126.72</v>
      </c>
      <c r="Q464" s="83" t="s">
        <v>83</v>
      </c>
      <c r="R464" s="83" t="s">
        <v>10</v>
      </c>
      <c r="S464" s="83" t="s">
        <v>10</v>
      </c>
      <c r="T464" s="82" t="s">
        <v>108</v>
      </c>
      <c r="U464" s="82" t="s">
        <v>88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105</v>
      </c>
      <c r="O465" s="82">
        <v>9</v>
      </c>
      <c r="P465" s="86">
        <v>882.54</v>
      </c>
      <c r="Q465" s="83" t="s">
        <v>11</v>
      </c>
      <c r="R465" s="83" t="s">
        <v>10</v>
      </c>
      <c r="S465" s="83" t="s">
        <v>10</v>
      </c>
      <c r="T465" s="82" t="s">
        <v>104</v>
      </c>
      <c r="U465" s="82" t="s">
        <v>88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N836652</v>
      </c>
      <c r="AU465" s="11">
        <f t="shared" si="171"/>
        <v>9</v>
      </c>
      <c r="AV465" s="11">
        <f t="shared" si="172"/>
        <v>882.54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50822.61</v>
      </c>
      <c r="AZ465" s="11">
        <f t="shared" si="175"/>
        <v>1.736510580625434E-2</v>
      </c>
      <c r="BA465" s="11" t="str">
        <f t="shared" si="178"/>
        <v>N836652 9</v>
      </c>
      <c r="BB465" s="11">
        <f>IFERROR(IF(AW465="","",VLOOKUP(AW465,SUSS!R:S,2,FALSE)),AY465*SUSS!$M$2)</f>
        <v>6098.7132000000001</v>
      </c>
      <c r="BC465" s="11">
        <f t="shared" si="177"/>
        <v>105.90479999999998</v>
      </c>
    </row>
    <row r="466" spans="14:55" ht="15.75" thickBot="1">
      <c r="N466" s="3" t="s">
        <v>105</v>
      </c>
      <c r="O466" s="82">
        <v>10</v>
      </c>
      <c r="P466" s="86">
        <v>19.600000000000001</v>
      </c>
      <c r="Q466" s="83" t="s">
        <v>94</v>
      </c>
      <c r="R466" s="83" t="s">
        <v>10</v>
      </c>
      <c r="S466" s="83" t="s">
        <v>10</v>
      </c>
      <c r="T466" s="82" t="s">
        <v>107</v>
      </c>
      <c r="U466" s="82" t="s">
        <v>88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105</v>
      </c>
      <c r="O467" s="82">
        <v>10</v>
      </c>
      <c r="P467" s="85">
        <v>9227.9500000000007</v>
      </c>
      <c r="Q467" s="83" t="s">
        <v>81</v>
      </c>
      <c r="R467" s="83" t="s">
        <v>10</v>
      </c>
      <c r="S467" s="83" t="s">
        <v>10</v>
      </c>
      <c r="T467" s="82" t="s">
        <v>110</v>
      </c>
      <c r="U467" s="82" t="s">
        <v>88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/>
      </c>
      <c r="AU467" s="11" t="str">
        <f t="shared" si="171"/>
        <v/>
      </c>
      <c r="AV467" s="11" t="str">
        <f t="shared" si="172"/>
        <v/>
      </c>
      <c r="AW467" s="11" t="str">
        <f t="shared" si="173"/>
        <v/>
      </c>
      <c r="AX467" s="11" t="str">
        <f t="shared" si="174"/>
        <v/>
      </c>
      <c r="AY467" s="11" t="str">
        <f t="shared" si="176"/>
        <v/>
      </c>
      <c r="AZ467" s="11" t="str">
        <f t="shared" si="175"/>
        <v/>
      </c>
      <c r="BA467" s="11" t="str">
        <f t="shared" si="178"/>
        <v xml:space="preserve"> </v>
      </c>
      <c r="BB467" s="11" t="str">
        <f>IFERROR(IF(AW467="","",VLOOKUP(AW467,SUSS!R:S,2,FALSE)),AY467*SUSS!$M$2)</f>
        <v/>
      </c>
      <c r="BC467" s="11" t="str">
        <f t="shared" si="177"/>
        <v/>
      </c>
    </row>
    <row r="468" spans="14:55" ht="15.75" thickBot="1">
      <c r="N468" s="3" t="s">
        <v>105</v>
      </c>
      <c r="O468" s="82">
        <v>10</v>
      </c>
      <c r="P468" s="86">
        <v>126.72</v>
      </c>
      <c r="Q468" s="83" t="s">
        <v>83</v>
      </c>
      <c r="R468" s="83" t="s">
        <v>10</v>
      </c>
      <c r="S468" s="83" t="s">
        <v>10</v>
      </c>
      <c r="T468" s="82" t="s">
        <v>108</v>
      </c>
      <c r="U468" s="82" t="s">
        <v>88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105</v>
      </c>
      <c r="O469" s="82">
        <v>10</v>
      </c>
      <c r="P469" s="86">
        <v>882.54</v>
      </c>
      <c r="Q469" s="83" t="s">
        <v>11</v>
      </c>
      <c r="R469" s="83" t="s">
        <v>10</v>
      </c>
      <c r="S469" s="83" t="s">
        <v>10</v>
      </c>
      <c r="T469" s="82" t="s">
        <v>104</v>
      </c>
      <c r="U469" s="82" t="s">
        <v>88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N836652</v>
      </c>
      <c r="AU469" s="11">
        <f t="shared" si="171"/>
        <v>10</v>
      </c>
      <c r="AV469" s="11">
        <f t="shared" si="172"/>
        <v>882.54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50822.61</v>
      </c>
      <c r="AZ469" s="11">
        <f t="shared" si="175"/>
        <v>1.736510580625434E-2</v>
      </c>
      <c r="BA469" s="11" t="str">
        <f t="shared" si="178"/>
        <v>N836652 10</v>
      </c>
      <c r="BB469" s="11">
        <f>IFERROR(IF(AW469="","",VLOOKUP(AW469,SUSS!R:S,2,FALSE)),AY469*SUSS!$M$2)</f>
        <v>6098.7132000000001</v>
      </c>
      <c r="BC469" s="11">
        <f t="shared" si="177"/>
        <v>105.90479999999998</v>
      </c>
    </row>
    <row r="470" spans="14:55" ht="15.75" thickBot="1">
      <c r="N470" s="3" t="s">
        <v>105</v>
      </c>
      <c r="O470" s="82">
        <v>11</v>
      </c>
      <c r="P470" s="86">
        <v>19.600000000000001</v>
      </c>
      <c r="Q470" s="83" t="s">
        <v>94</v>
      </c>
      <c r="R470" s="83" t="s">
        <v>10</v>
      </c>
      <c r="S470" s="83" t="s">
        <v>10</v>
      </c>
      <c r="T470" s="82" t="s">
        <v>107</v>
      </c>
      <c r="U470" s="82" t="s">
        <v>88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105</v>
      </c>
      <c r="O471" s="82">
        <v>11</v>
      </c>
      <c r="P471" s="85">
        <v>9227.9500000000007</v>
      </c>
      <c r="Q471" s="83" t="s">
        <v>81</v>
      </c>
      <c r="R471" s="83" t="s">
        <v>10</v>
      </c>
      <c r="S471" s="83" t="s">
        <v>10</v>
      </c>
      <c r="T471" s="82" t="s">
        <v>110</v>
      </c>
      <c r="U471" s="82" t="s">
        <v>88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/>
      </c>
      <c r="AU471" s="11" t="str">
        <f t="shared" si="171"/>
        <v/>
      </c>
      <c r="AV471" s="11" t="str">
        <f t="shared" si="172"/>
        <v/>
      </c>
      <c r="AW471" s="11" t="str">
        <f t="shared" si="173"/>
        <v/>
      </c>
      <c r="AX471" s="11" t="str">
        <f t="shared" si="174"/>
        <v/>
      </c>
      <c r="AY471" s="11" t="str">
        <f t="shared" si="176"/>
        <v/>
      </c>
      <c r="AZ471" s="11" t="str">
        <f t="shared" si="175"/>
        <v/>
      </c>
      <c r="BA471" s="11" t="str">
        <f t="shared" si="178"/>
        <v xml:space="preserve"> </v>
      </c>
      <c r="BB471" s="11" t="str">
        <f>IFERROR(IF(AW471="","",VLOOKUP(AW471,SUSS!R:S,2,FALSE)),AY471*SUSS!$M$2)</f>
        <v/>
      </c>
      <c r="BC471" s="11" t="str">
        <f t="shared" si="177"/>
        <v/>
      </c>
    </row>
    <row r="472" spans="14:55" ht="15.75" thickBot="1">
      <c r="N472" s="3" t="s">
        <v>105</v>
      </c>
      <c r="O472" s="82">
        <v>11</v>
      </c>
      <c r="P472" s="86">
        <v>126.72</v>
      </c>
      <c r="Q472" s="83" t="s">
        <v>83</v>
      </c>
      <c r="R472" s="83" t="s">
        <v>10</v>
      </c>
      <c r="S472" s="83" t="s">
        <v>10</v>
      </c>
      <c r="T472" s="82" t="s">
        <v>108</v>
      </c>
      <c r="U472" s="82" t="s">
        <v>88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105</v>
      </c>
      <c r="O473" s="82">
        <v>11</v>
      </c>
      <c r="P473" s="86">
        <v>882.54</v>
      </c>
      <c r="Q473" s="83" t="s">
        <v>11</v>
      </c>
      <c r="R473" s="83" t="s">
        <v>10</v>
      </c>
      <c r="S473" s="83" t="s">
        <v>10</v>
      </c>
      <c r="T473" s="82" t="s">
        <v>104</v>
      </c>
      <c r="U473" s="82" t="s">
        <v>88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N836652</v>
      </c>
      <c r="AU473" s="11">
        <f t="shared" si="171"/>
        <v>11</v>
      </c>
      <c r="AV473" s="11">
        <f t="shared" si="172"/>
        <v>882.54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50822.61</v>
      </c>
      <c r="AZ473" s="11">
        <f t="shared" si="175"/>
        <v>1.736510580625434E-2</v>
      </c>
      <c r="BA473" s="11" t="str">
        <f t="shared" si="178"/>
        <v>N836652 11</v>
      </c>
      <c r="BB473" s="11">
        <f>IFERROR(IF(AW473="","",VLOOKUP(AW473,SUSS!R:S,2,FALSE)),AY473*SUSS!$M$2)</f>
        <v>6098.7132000000001</v>
      </c>
      <c r="BC473" s="11">
        <f t="shared" si="177"/>
        <v>105.90479999999998</v>
      </c>
    </row>
    <row r="474" spans="14:55" ht="15.75" thickBot="1">
      <c r="N474" s="3" t="s">
        <v>105</v>
      </c>
      <c r="O474" s="82">
        <v>12</v>
      </c>
      <c r="P474" s="86">
        <v>19.600000000000001</v>
      </c>
      <c r="Q474" s="83" t="s">
        <v>94</v>
      </c>
      <c r="R474" s="83" t="s">
        <v>10</v>
      </c>
      <c r="S474" s="83" t="s">
        <v>10</v>
      </c>
      <c r="T474" s="82" t="s">
        <v>107</v>
      </c>
      <c r="U474" s="82" t="s">
        <v>88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105</v>
      </c>
      <c r="O475" s="82">
        <v>12</v>
      </c>
      <c r="P475" s="85">
        <v>9227.9500000000007</v>
      </c>
      <c r="Q475" s="83" t="s">
        <v>81</v>
      </c>
      <c r="R475" s="83" t="s">
        <v>10</v>
      </c>
      <c r="S475" s="83" t="s">
        <v>10</v>
      </c>
      <c r="T475" s="82" t="s">
        <v>110</v>
      </c>
      <c r="U475" s="82" t="s">
        <v>88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/>
      </c>
      <c r="AU475" s="11" t="str">
        <f t="shared" si="171"/>
        <v/>
      </c>
      <c r="AV475" s="11" t="str">
        <f t="shared" si="172"/>
        <v/>
      </c>
      <c r="AW475" s="11" t="str">
        <f t="shared" si="173"/>
        <v/>
      </c>
      <c r="AX475" s="11" t="str">
        <f t="shared" si="174"/>
        <v/>
      </c>
      <c r="AY475" s="11" t="str">
        <f t="shared" si="176"/>
        <v/>
      </c>
      <c r="AZ475" s="11" t="str">
        <f t="shared" si="175"/>
        <v/>
      </c>
      <c r="BA475" s="11" t="str">
        <f t="shared" si="178"/>
        <v xml:space="preserve"> </v>
      </c>
      <c r="BB475" s="11" t="str">
        <f>IFERROR(IF(AW475="","",VLOOKUP(AW475,SUSS!R:S,2,FALSE)),AY475*SUSS!$M$2)</f>
        <v/>
      </c>
      <c r="BC475" s="11" t="str">
        <f t="shared" si="177"/>
        <v/>
      </c>
    </row>
    <row r="476" spans="14:55" ht="15.75" thickBot="1">
      <c r="N476" s="3" t="s">
        <v>105</v>
      </c>
      <c r="O476" s="82">
        <v>12</v>
      </c>
      <c r="P476" s="86">
        <v>126.72</v>
      </c>
      <c r="Q476" s="83" t="s">
        <v>83</v>
      </c>
      <c r="R476" s="83" t="s">
        <v>10</v>
      </c>
      <c r="S476" s="83" t="s">
        <v>10</v>
      </c>
      <c r="T476" s="82" t="s">
        <v>108</v>
      </c>
      <c r="U476" s="82" t="s">
        <v>88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105</v>
      </c>
      <c r="O477" s="82">
        <v>12</v>
      </c>
      <c r="P477" s="86">
        <v>882.54</v>
      </c>
      <c r="Q477" s="83" t="s">
        <v>11</v>
      </c>
      <c r="R477" s="83" t="s">
        <v>10</v>
      </c>
      <c r="S477" s="83" t="s">
        <v>10</v>
      </c>
      <c r="T477" s="82" t="s">
        <v>104</v>
      </c>
      <c r="U477" s="82" t="s">
        <v>88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N836652</v>
      </c>
      <c r="AU477" s="11">
        <f t="shared" si="171"/>
        <v>12</v>
      </c>
      <c r="AV477" s="11">
        <f t="shared" si="172"/>
        <v>882.54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50822.61</v>
      </c>
      <c r="AZ477" s="11">
        <f t="shared" si="175"/>
        <v>1.736510580625434E-2</v>
      </c>
      <c r="BA477" s="11" t="str">
        <f t="shared" si="178"/>
        <v>N836652 12</v>
      </c>
      <c r="BB477" s="11">
        <f>IFERROR(IF(AW477="","",VLOOKUP(AW477,SUSS!R:S,2,FALSE)),AY477*SUSS!$M$2)</f>
        <v>6098.7132000000001</v>
      </c>
      <c r="BC477" s="11">
        <f t="shared" si="177"/>
        <v>105.90479999999998</v>
      </c>
    </row>
    <row r="478" spans="14:55" ht="15.75" thickBot="1">
      <c r="N478" s="3" t="s">
        <v>105</v>
      </c>
      <c r="O478" s="82">
        <v>13</v>
      </c>
      <c r="P478" s="86">
        <v>19.600000000000001</v>
      </c>
      <c r="Q478" s="83" t="s">
        <v>94</v>
      </c>
      <c r="R478" s="83" t="s">
        <v>10</v>
      </c>
      <c r="S478" s="83" t="s">
        <v>10</v>
      </c>
      <c r="T478" s="82" t="s">
        <v>107</v>
      </c>
      <c r="U478" s="82" t="s">
        <v>88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105</v>
      </c>
      <c r="O479" s="82">
        <v>13</v>
      </c>
      <c r="P479" s="85">
        <v>9227.9500000000007</v>
      </c>
      <c r="Q479" s="83" t="s">
        <v>81</v>
      </c>
      <c r="R479" s="83" t="s">
        <v>10</v>
      </c>
      <c r="S479" s="83" t="s">
        <v>10</v>
      </c>
      <c r="T479" s="82" t="s">
        <v>110</v>
      </c>
      <c r="U479" s="82" t="s">
        <v>88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/>
      </c>
      <c r="AU479" s="11" t="str">
        <f t="shared" si="192"/>
        <v/>
      </c>
      <c r="AV479" s="11" t="str">
        <f t="shared" si="193"/>
        <v/>
      </c>
      <c r="AW479" s="11" t="str">
        <f t="shared" si="194"/>
        <v/>
      </c>
      <c r="AX479" s="11" t="str">
        <f t="shared" si="195"/>
        <v/>
      </c>
      <c r="AY479" s="11" t="str">
        <f t="shared" si="176"/>
        <v/>
      </c>
      <c r="AZ479" s="11" t="str">
        <f t="shared" si="196"/>
        <v/>
      </c>
      <c r="BA479" s="11" t="str">
        <f t="shared" si="178"/>
        <v xml:space="preserve"> </v>
      </c>
      <c r="BB479" s="11" t="str">
        <f>IFERROR(IF(AW479="","",VLOOKUP(AW479,SUSS!R:S,2,FALSE)),AY479*SUSS!$M$2)</f>
        <v/>
      </c>
      <c r="BC479" s="11" t="str">
        <f t="shared" si="177"/>
        <v/>
      </c>
    </row>
    <row r="480" spans="14:55" ht="15.75" thickBot="1">
      <c r="N480" s="3" t="s">
        <v>105</v>
      </c>
      <c r="O480" s="82">
        <v>13</v>
      </c>
      <c r="P480" s="86">
        <v>126.72</v>
      </c>
      <c r="Q480" s="83" t="s">
        <v>83</v>
      </c>
      <c r="R480" s="83" t="s">
        <v>10</v>
      </c>
      <c r="S480" s="83" t="s">
        <v>10</v>
      </c>
      <c r="T480" s="82" t="s">
        <v>108</v>
      </c>
      <c r="U480" s="82" t="s">
        <v>88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105</v>
      </c>
      <c r="O481" s="82">
        <v>13</v>
      </c>
      <c r="P481" s="86">
        <v>882.54</v>
      </c>
      <c r="Q481" s="83" t="s">
        <v>11</v>
      </c>
      <c r="R481" s="83" t="s">
        <v>10</v>
      </c>
      <c r="S481" s="83" t="s">
        <v>10</v>
      </c>
      <c r="T481" s="82" t="s">
        <v>104</v>
      </c>
      <c r="U481" s="82" t="s">
        <v>88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N836652</v>
      </c>
      <c r="AU481" s="11">
        <f t="shared" si="192"/>
        <v>13</v>
      </c>
      <c r="AV481" s="11">
        <f t="shared" si="193"/>
        <v>882.54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50822.61</v>
      </c>
      <c r="AZ481" s="11">
        <f t="shared" si="196"/>
        <v>1.736510580625434E-2</v>
      </c>
      <c r="BA481" s="11" t="str">
        <f t="shared" si="178"/>
        <v>N836652 13</v>
      </c>
      <c r="BB481" s="11">
        <f>IFERROR(IF(AW481="","",VLOOKUP(AW481,SUSS!R:S,2,FALSE)),AY481*SUSS!$M$2)</f>
        <v>6098.7132000000001</v>
      </c>
      <c r="BC481" s="11">
        <f t="shared" si="177"/>
        <v>105.90479999999998</v>
      </c>
    </row>
    <row r="482" spans="14:55" ht="15.75" thickBot="1">
      <c r="N482" s="3" t="s">
        <v>105</v>
      </c>
      <c r="O482" s="82">
        <v>14</v>
      </c>
      <c r="P482" s="86">
        <v>19.600000000000001</v>
      </c>
      <c r="Q482" s="83" t="s">
        <v>94</v>
      </c>
      <c r="R482" s="83" t="s">
        <v>10</v>
      </c>
      <c r="S482" s="83" t="s">
        <v>10</v>
      </c>
      <c r="T482" s="82" t="s">
        <v>107</v>
      </c>
      <c r="U482" s="82" t="s">
        <v>88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105</v>
      </c>
      <c r="O483" s="82">
        <v>14</v>
      </c>
      <c r="P483" s="85">
        <v>9227.9500000000007</v>
      </c>
      <c r="Q483" s="83" t="s">
        <v>81</v>
      </c>
      <c r="R483" s="83" t="s">
        <v>10</v>
      </c>
      <c r="S483" s="83" t="s">
        <v>10</v>
      </c>
      <c r="T483" s="82" t="s">
        <v>110</v>
      </c>
      <c r="U483" s="82" t="s">
        <v>88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/>
      </c>
      <c r="AU483" s="11" t="str">
        <f t="shared" si="192"/>
        <v/>
      </c>
      <c r="AV483" s="11" t="str">
        <f t="shared" si="193"/>
        <v/>
      </c>
      <c r="AW483" s="11" t="str">
        <f t="shared" si="194"/>
        <v/>
      </c>
      <c r="AX483" s="11" t="str">
        <f t="shared" si="195"/>
        <v/>
      </c>
      <c r="AY483" s="11" t="str">
        <f t="shared" si="176"/>
        <v/>
      </c>
      <c r="AZ483" s="11" t="str">
        <f t="shared" si="196"/>
        <v/>
      </c>
      <c r="BA483" s="11" t="str">
        <f t="shared" si="178"/>
        <v xml:space="preserve"> </v>
      </c>
      <c r="BB483" s="11" t="str">
        <f>IFERROR(IF(AW483="","",VLOOKUP(AW483,SUSS!R:S,2,FALSE)),AY483*SUSS!$M$2)</f>
        <v/>
      </c>
      <c r="BC483" s="11" t="str">
        <f t="shared" si="177"/>
        <v/>
      </c>
    </row>
    <row r="484" spans="14:55" ht="15.75" thickBot="1">
      <c r="N484" s="3" t="s">
        <v>105</v>
      </c>
      <c r="O484" s="82">
        <v>14</v>
      </c>
      <c r="P484" s="86">
        <v>126.72</v>
      </c>
      <c r="Q484" s="83" t="s">
        <v>83</v>
      </c>
      <c r="R484" s="83" t="s">
        <v>10</v>
      </c>
      <c r="S484" s="83" t="s">
        <v>10</v>
      </c>
      <c r="T484" s="82" t="s">
        <v>108</v>
      </c>
      <c r="U484" s="82" t="s">
        <v>88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105</v>
      </c>
      <c r="O485" s="82">
        <v>14</v>
      </c>
      <c r="P485" s="86">
        <v>882.54</v>
      </c>
      <c r="Q485" s="83" t="s">
        <v>11</v>
      </c>
      <c r="R485" s="83" t="s">
        <v>10</v>
      </c>
      <c r="S485" s="83" t="s">
        <v>10</v>
      </c>
      <c r="T485" s="82" t="s">
        <v>104</v>
      </c>
      <c r="U485" s="82" t="s">
        <v>88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N836652</v>
      </c>
      <c r="AU485" s="11">
        <f t="shared" si="192"/>
        <v>14</v>
      </c>
      <c r="AV485" s="11">
        <f t="shared" si="193"/>
        <v>882.54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50822.61</v>
      </c>
      <c r="AZ485" s="11">
        <f t="shared" si="196"/>
        <v>1.736510580625434E-2</v>
      </c>
      <c r="BA485" s="11" t="str">
        <f t="shared" si="178"/>
        <v>N836652 14</v>
      </c>
      <c r="BB485" s="11">
        <f>IFERROR(IF(AW485="","",VLOOKUP(AW485,SUSS!R:S,2,FALSE)),AY485*SUSS!$M$2)</f>
        <v>6098.7132000000001</v>
      </c>
      <c r="BC485" s="11">
        <f t="shared" si="177"/>
        <v>105.90479999999998</v>
      </c>
    </row>
    <row r="486" spans="14:55" ht="15.75" thickBot="1">
      <c r="N486" s="3" t="s">
        <v>105</v>
      </c>
      <c r="O486" s="82">
        <v>15</v>
      </c>
      <c r="P486" s="86">
        <v>19.600000000000001</v>
      </c>
      <c r="Q486" s="83" t="s">
        <v>94</v>
      </c>
      <c r="R486" s="83" t="s">
        <v>10</v>
      </c>
      <c r="S486" s="83" t="s">
        <v>10</v>
      </c>
      <c r="T486" s="82" t="s">
        <v>107</v>
      </c>
      <c r="U486" s="82" t="s">
        <v>88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105</v>
      </c>
      <c r="O487" s="82">
        <v>15</v>
      </c>
      <c r="P487" s="85">
        <v>9227.9500000000007</v>
      </c>
      <c r="Q487" s="83" t="s">
        <v>81</v>
      </c>
      <c r="R487" s="83" t="s">
        <v>10</v>
      </c>
      <c r="S487" s="83" t="s">
        <v>10</v>
      </c>
      <c r="T487" s="82" t="s">
        <v>110</v>
      </c>
      <c r="U487" s="82" t="s">
        <v>88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/>
      </c>
      <c r="AU487" s="11" t="str">
        <f t="shared" si="192"/>
        <v/>
      </c>
      <c r="AV487" s="11" t="str">
        <f t="shared" si="193"/>
        <v/>
      </c>
      <c r="AW487" s="11" t="str">
        <f t="shared" si="194"/>
        <v/>
      </c>
      <c r="AX487" s="11" t="str">
        <f t="shared" si="195"/>
        <v/>
      </c>
      <c r="AY487" s="11" t="str">
        <f t="shared" si="176"/>
        <v/>
      </c>
      <c r="AZ487" s="11" t="str">
        <f t="shared" si="196"/>
        <v/>
      </c>
      <c r="BA487" s="11" t="str">
        <f t="shared" si="178"/>
        <v xml:space="preserve"> </v>
      </c>
      <c r="BB487" s="11" t="str">
        <f>IFERROR(IF(AW487="","",VLOOKUP(AW487,SUSS!R:S,2,FALSE)),AY487*SUSS!$M$2)</f>
        <v/>
      </c>
      <c r="BC487" s="11" t="str">
        <f t="shared" si="177"/>
        <v/>
      </c>
    </row>
    <row r="488" spans="14:55" ht="15.75" thickBot="1">
      <c r="N488" s="3" t="s">
        <v>105</v>
      </c>
      <c r="O488" s="82">
        <v>15</v>
      </c>
      <c r="P488" s="86">
        <v>126.72</v>
      </c>
      <c r="Q488" s="83" t="s">
        <v>83</v>
      </c>
      <c r="R488" s="83" t="s">
        <v>10</v>
      </c>
      <c r="S488" s="83" t="s">
        <v>10</v>
      </c>
      <c r="T488" s="82" t="s">
        <v>108</v>
      </c>
      <c r="U488" s="82" t="s">
        <v>88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105</v>
      </c>
      <c r="O489" s="82">
        <v>15</v>
      </c>
      <c r="P489" s="86">
        <v>882.54</v>
      </c>
      <c r="Q489" s="83" t="s">
        <v>11</v>
      </c>
      <c r="R489" s="83" t="s">
        <v>10</v>
      </c>
      <c r="S489" s="83" t="s">
        <v>10</v>
      </c>
      <c r="T489" s="82" t="s">
        <v>104</v>
      </c>
      <c r="U489" s="82" t="s">
        <v>88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N836652</v>
      </c>
      <c r="AU489" s="11">
        <f t="shared" si="192"/>
        <v>15</v>
      </c>
      <c r="AV489" s="11">
        <f t="shared" si="193"/>
        <v>882.54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50822.61</v>
      </c>
      <c r="AZ489" s="11">
        <f t="shared" si="196"/>
        <v>1.736510580625434E-2</v>
      </c>
      <c r="BA489" s="11" t="str">
        <f t="shared" si="178"/>
        <v>N836652 15</v>
      </c>
      <c r="BB489" s="11">
        <f>IFERROR(IF(AW489="","",VLOOKUP(AW489,SUSS!R:S,2,FALSE)),AY489*SUSS!$M$2)</f>
        <v>6098.7132000000001</v>
      </c>
      <c r="BC489" s="11">
        <f t="shared" si="177"/>
        <v>105.90479999999998</v>
      </c>
    </row>
    <row r="490" spans="14:55" ht="15.75" thickBot="1">
      <c r="N490" s="3" t="s">
        <v>105</v>
      </c>
      <c r="O490" s="82">
        <v>16</v>
      </c>
      <c r="P490" s="86">
        <v>19.600000000000001</v>
      </c>
      <c r="Q490" s="83" t="s">
        <v>94</v>
      </c>
      <c r="R490" s="83" t="s">
        <v>10</v>
      </c>
      <c r="S490" s="83" t="s">
        <v>10</v>
      </c>
      <c r="T490" s="82" t="s">
        <v>107</v>
      </c>
      <c r="U490" s="82" t="s">
        <v>88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105</v>
      </c>
      <c r="O491" s="82">
        <v>16</v>
      </c>
      <c r="P491" s="85">
        <v>9227.9500000000007</v>
      </c>
      <c r="Q491" s="83" t="s">
        <v>81</v>
      </c>
      <c r="R491" s="83" t="s">
        <v>10</v>
      </c>
      <c r="S491" s="83" t="s">
        <v>10</v>
      </c>
      <c r="T491" s="82" t="s">
        <v>110</v>
      </c>
      <c r="U491" s="82" t="s">
        <v>88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/>
      </c>
      <c r="AU491" s="11" t="str">
        <f t="shared" si="192"/>
        <v/>
      </c>
      <c r="AV491" s="11" t="str">
        <f t="shared" si="193"/>
        <v/>
      </c>
      <c r="AW491" s="11" t="str">
        <f t="shared" si="194"/>
        <v/>
      </c>
      <c r="AX491" s="11" t="str">
        <f t="shared" si="195"/>
        <v/>
      </c>
      <c r="AY491" s="11" t="str">
        <f t="shared" si="176"/>
        <v/>
      </c>
      <c r="AZ491" s="11" t="str">
        <f t="shared" si="196"/>
        <v/>
      </c>
      <c r="BA491" s="11" t="str">
        <f t="shared" si="178"/>
        <v xml:space="preserve"> </v>
      </c>
      <c r="BB491" s="11" t="str">
        <f>IFERROR(IF(AW491="","",VLOOKUP(AW491,SUSS!R:S,2,FALSE)),AY491*SUSS!$M$2)</f>
        <v/>
      </c>
      <c r="BC491" s="11" t="str">
        <f t="shared" si="177"/>
        <v/>
      </c>
    </row>
    <row r="492" spans="14:55" ht="15.75" thickBot="1">
      <c r="N492" s="3" t="s">
        <v>105</v>
      </c>
      <c r="O492" s="82">
        <v>16</v>
      </c>
      <c r="P492" s="86">
        <v>126.72</v>
      </c>
      <c r="Q492" s="83" t="s">
        <v>83</v>
      </c>
      <c r="R492" s="83" t="s">
        <v>10</v>
      </c>
      <c r="S492" s="83" t="s">
        <v>10</v>
      </c>
      <c r="T492" s="82" t="s">
        <v>108</v>
      </c>
      <c r="U492" s="82" t="s">
        <v>88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105</v>
      </c>
      <c r="O493" s="82">
        <v>16</v>
      </c>
      <c r="P493" s="86">
        <v>882.54</v>
      </c>
      <c r="Q493" s="83" t="s">
        <v>11</v>
      </c>
      <c r="R493" s="83" t="s">
        <v>10</v>
      </c>
      <c r="S493" s="83" t="s">
        <v>10</v>
      </c>
      <c r="T493" s="82" t="s">
        <v>104</v>
      </c>
      <c r="U493" s="82" t="s">
        <v>88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N836652</v>
      </c>
      <c r="AU493" s="11">
        <f t="shared" si="192"/>
        <v>16</v>
      </c>
      <c r="AV493" s="11">
        <f t="shared" si="193"/>
        <v>882.54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50822.61</v>
      </c>
      <c r="AZ493" s="11">
        <f t="shared" si="196"/>
        <v>1.736510580625434E-2</v>
      </c>
      <c r="BA493" s="11" t="str">
        <f t="shared" si="178"/>
        <v>N836652 16</v>
      </c>
      <c r="BB493" s="11">
        <f>IFERROR(IF(AW493="","",VLOOKUP(AW493,SUSS!R:S,2,FALSE)),AY493*SUSS!$M$2)</f>
        <v>6098.7132000000001</v>
      </c>
      <c r="BC493" s="11">
        <f t="shared" si="177"/>
        <v>105.90479999999998</v>
      </c>
    </row>
    <row r="494" spans="14:55" ht="15.75" thickBot="1">
      <c r="N494" s="3" t="s">
        <v>105</v>
      </c>
      <c r="O494" s="82">
        <v>17</v>
      </c>
      <c r="P494" s="86">
        <v>19.600000000000001</v>
      </c>
      <c r="Q494" s="83" t="s">
        <v>94</v>
      </c>
      <c r="R494" s="83" t="s">
        <v>10</v>
      </c>
      <c r="S494" s="83" t="s">
        <v>10</v>
      </c>
      <c r="T494" s="82" t="s">
        <v>107</v>
      </c>
      <c r="U494" s="82" t="s">
        <v>88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105</v>
      </c>
      <c r="O495" s="82">
        <v>17</v>
      </c>
      <c r="P495" s="85">
        <v>9123.59</v>
      </c>
      <c r="Q495" s="83" t="s">
        <v>81</v>
      </c>
      <c r="R495" s="83" t="s">
        <v>10</v>
      </c>
      <c r="S495" s="83" t="s">
        <v>10</v>
      </c>
      <c r="T495" s="82" t="s">
        <v>110</v>
      </c>
      <c r="U495" s="82" t="s">
        <v>88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/>
      </c>
      <c r="AU495" s="11" t="str">
        <f t="shared" si="192"/>
        <v/>
      </c>
      <c r="AV495" s="11" t="str">
        <f t="shared" si="193"/>
        <v/>
      </c>
      <c r="AW495" s="11" t="str">
        <f t="shared" si="194"/>
        <v/>
      </c>
      <c r="AX495" s="11" t="str">
        <f t="shared" si="195"/>
        <v/>
      </c>
      <c r="AY495" s="11" t="str">
        <f t="shared" si="176"/>
        <v/>
      </c>
      <c r="AZ495" s="11" t="str">
        <f t="shared" si="196"/>
        <v/>
      </c>
      <c r="BA495" s="11" t="str">
        <f t="shared" si="178"/>
        <v xml:space="preserve"> </v>
      </c>
      <c r="BB495" s="11" t="str">
        <f>IFERROR(IF(AW495="","",VLOOKUP(AW495,SUSS!R:S,2,FALSE)),AY495*SUSS!$M$2)</f>
        <v/>
      </c>
      <c r="BC495" s="11" t="str">
        <f t="shared" si="177"/>
        <v/>
      </c>
    </row>
    <row r="496" spans="14:55" ht="15.75" thickBot="1">
      <c r="N496" s="3" t="s">
        <v>105</v>
      </c>
      <c r="O496" s="82">
        <v>17</v>
      </c>
      <c r="P496" s="86">
        <v>104.36</v>
      </c>
      <c r="Q496" s="83" t="s">
        <v>81</v>
      </c>
      <c r="R496" s="83" t="s">
        <v>10</v>
      </c>
      <c r="S496" s="83" t="s">
        <v>82</v>
      </c>
      <c r="T496" s="82" t="s">
        <v>110</v>
      </c>
      <c r="U496" s="82" t="s">
        <v>88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105</v>
      </c>
      <c r="O497" s="82">
        <v>17</v>
      </c>
      <c r="P497" s="86">
        <v>126.72</v>
      </c>
      <c r="Q497" s="83" t="s">
        <v>83</v>
      </c>
      <c r="R497" s="83" t="s">
        <v>10</v>
      </c>
      <c r="S497" s="83" t="s">
        <v>10</v>
      </c>
      <c r="T497" s="82" t="s">
        <v>108</v>
      </c>
      <c r="U497" s="82" t="s">
        <v>88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/>
      </c>
      <c r="AU497" s="11" t="str">
        <f t="shared" si="192"/>
        <v/>
      </c>
      <c r="AV497" s="11" t="str">
        <f t="shared" si="193"/>
        <v/>
      </c>
      <c r="AW497" s="11" t="str">
        <f t="shared" si="194"/>
        <v/>
      </c>
      <c r="AX497" s="11" t="str">
        <f t="shared" si="195"/>
        <v/>
      </c>
      <c r="AY497" s="11" t="str">
        <f t="shared" si="176"/>
        <v/>
      </c>
      <c r="AZ497" s="11" t="str">
        <f t="shared" si="196"/>
        <v/>
      </c>
      <c r="BA497" s="11" t="str">
        <f t="shared" si="178"/>
        <v xml:space="preserve"> </v>
      </c>
      <c r="BB497" s="11" t="str">
        <f>IFERROR(IF(AW497="","",VLOOKUP(AW497,SUSS!R:S,2,FALSE)),AY497*SUSS!$M$2)</f>
        <v/>
      </c>
      <c r="BC497" s="11" t="str">
        <f t="shared" si="177"/>
        <v/>
      </c>
    </row>
    <row r="498" spans="14:55" ht="15.75" thickBot="1">
      <c r="N498" s="3" t="s">
        <v>105</v>
      </c>
      <c r="O498" s="82">
        <v>17</v>
      </c>
      <c r="P498" s="86">
        <v>882.54</v>
      </c>
      <c r="Q498" s="83" t="s">
        <v>11</v>
      </c>
      <c r="R498" s="83" t="s">
        <v>10</v>
      </c>
      <c r="S498" s="83" t="s">
        <v>10</v>
      </c>
      <c r="T498" s="82" t="s">
        <v>104</v>
      </c>
      <c r="U498" s="82" t="s">
        <v>88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>N836652</v>
      </c>
      <c r="AU498" s="11">
        <f t="shared" si="192"/>
        <v>17</v>
      </c>
      <c r="AV498" s="11">
        <f t="shared" si="193"/>
        <v>882.54</v>
      </c>
      <c r="AW498" s="11" t="str">
        <f t="shared" si="194"/>
        <v>2019/12</v>
      </c>
      <c r="AX498" s="11" t="str">
        <f t="shared" si="195"/>
        <v>2019/12 Contribuciones Seg. Social</v>
      </c>
      <c r="AY498" s="11">
        <f t="shared" si="176"/>
        <v>50822.61</v>
      </c>
      <c r="AZ498" s="11">
        <f t="shared" si="196"/>
        <v>1.736510580625434E-2</v>
      </c>
      <c r="BA498" s="11" t="str">
        <f t="shared" si="178"/>
        <v>N836652 17</v>
      </c>
      <c r="BB498" s="11">
        <f>IFERROR(IF(AW498="","",VLOOKUP(AW498,SUSS!R:S,2,FALSE)),AY498*SUSS!$M$2)</f>
        <v>6098.7132000000001</v>
      </c>
      <c r="BC498" s="11">
        <f t="shared" si="177"/>
        <v>105.90479999999998</v>
      </c>
    </row>
    <row r="499" spans="14:55" ht="15.75" thickBot="1">
      <c r="N499" s="3" t="s">
        <v>105</v>
      </c>
      <c r="O499" s="82">
        <v>18</v>
      </c>
      <c r="P499" s="86">
        <v>19.600000000000001</v>
      </c>
      <c r="Q499" s="83" t="s">
        <v>94</v>
      </c>
      <c r="R499" s="83" t="s">
        <v>10</v>
      </c>
      <c r="S499" s="83" t="s">
        <v>10</v>
      </c>
      <c r="T499" s="82" t="s">
        <v>107</v>
      </c>
      <c r="U499" s="82" t="s">
        <v>88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/>
      </c>
      <c r="AU499" s="11" t="str">
        <f t="shared" si="192"/>
        <v/>
      </c>
      <c r="AV499" s="11" t="str">
        <f t="shared" si="193"/>
        <v/>
      </c>
      <c r="AW499" s="11" t="str">
        <f t="shared" si="194"/>
        <v/>
      </c>
      <c r="AX499" s="11" t="str">
        <f t="shared" si="195"/>
        <v/>
      </c>
      <c r="AY499" s="11" t="str">
        <f t="shared" si="176"/>
        <v/>
      </c>
      <c r="AZ499" s="11" t="str">
        <f t="shared" si="196"/>
        <v/>
      </c>
      <c r="BA499" s="11" t="str">
        <f t="shared" si="178"/>
        <v xml:space="preserve"> </v>
      </c>
      <c r="BB499" s="11" t="str">
        <f>IFERROR(IF(AW499="","",VLOOKUP(AW499,SUSS!R:S,2,FALSE)),AY499*SUSS!$M$2)</f>
        <v/>
      </c>
      <c r="BC499" s="11" t="str">
        <f t="shared" si="177"/>
        <v/>
      </c>
    </row>
    <row r="500" spans="14:55" ht="15.75" thickBot="1">
      <c r="N500" s="3" t="s">
        <v>105</v>
      </c>
      <c r="O500" s="82">
        <v>18</v>
      </c>
      <c r="P500" s="85">
        <v>9227.9500000000007</v>
      </c>
      <c r="Q500" s="83" t="s">
        <v>81</v>
      </c>
      <c r="R500" s="83" t="s">
        <v>10</v>
      </c>
      <c r="S500" s="83" t="s">
        <v>82</v>
      </c>
      <c r="T500" s="82" t="s">
        <v>110</v>
      </c>
      <c r="U500" s="82" t="s">
        <v>88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105</v>
      </c>
      <c r="O501" s="82">
        <v>18</v>
      </c>
      <c r="P501" s="86">
        <v>126.72</v>
      </c>
      <c r="Q501" s="83" t="s">
        <v>83</v>
      </c>
      <c r="R501" s="83" t="s">
        <v>10</v>
      </c>
      <c r="S501" s="83" t="s">
        <v>10</v>
      </c>
      <c r="T501" s="82" t="s">
        <v>108</v>
      </c>
      <c r="U501" s="82" t="s">
        <v>88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/>
      </c>
      <c r="AU501" s="11" t="str">
        <f t="shared" si="192"/>
        <v/>
      </c>
      <c r="AV501" s="11" t="str">
        <f t="shared" si="193"/>
        <v/>
      </c>
      <c r="AW501" s="11" t="str">
        <f t="shared" si="194"/>
        <v/>
      </c>
      <c r="AX501" s="11" t="str">
        <f t="shared" si="195"/>
        <v/>
      </c>
      <c r="AY501" s="11" t="str">
        <f t="shared" si="176"/>
        <v/>
      </c>
      <c r="AZ501" s="11" t="str">
        <f t="shared" si="196"/>
        <v/>
      </c>
      <c r="BA501" s="11" t="str">
        <f t="shared" si="178"/>
        <v xml:space="preserve"> </v>
      </c>
      <c r="BB501" s="11" t="str">
        <f>IFERROR(IF(AW501="","",VLOOKUP(AW501,SUSS!R:S,2,FALSE)),AY501*SUSS!$M$2)</f>
        <v/>
      </c>
      <c r="BC501" s="11" t="str">
        <f t="shared" si="177"/>
        <v/>
      </c>
    </row>
    <row r="502" spans="14:55" ht="15.75" thickBot="1">
      <c r="N502" s="3" t="s">
        <v>105</v>
      </c>
      <c r="O502" s="82">
        <v>18</v>
      </c>
      <c r="P502" s="86">
        <v>882.54</v>
      </c>
      <c r="Q502" s="83" t="s">
        <v>11</v>
      </c>
      <c r="R502" s="83" t="s">
        <v>10</v>
      </c>
      <c r="S502" s="83" t="s">
        <v>10</v>
      </c>
      <c r="T502" s="82" t="s">
        <v>104</v>
      </c>
      <c r="U502" s="82" t="s">
        <v>88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>N836652</v>
      </c>
      <c r="AU502" s="11">
        <f t="shared" si="192"/>
        <v>18</v>
      </c>
      <c r="AV502" s="11">
        <f t="shared" si="193"/>
        <v>882.54</v>
      </c>
      <c r="AW502" s="11" t="str">
        <f t="shared" si="194"/>
        <v>2019/12</v>
      </c>
      <c r="AX502" s="11" t="str">
        <f t="shared" si="195"/>
        <v>2019/12 Contribuciones Seg. Social</v>
      </c>
      <c r="AY502" s="11">
        <f t="shared" si="176"/>
        <v>50822.61</v>
      </c>
      <c r="AZ502" s="11">
        <f t="shared" si="196"/>
        <v>1.736510580625434E-2</v>
      </c>
      <c r="BA502" s="11" t="str">
        <f t="shared" si="178"/>
        <v>N836652 18</v>
      </c>
      <c r="BB502" s="11">
        <f>IFERROR(IF(AW502="","",VLOOKUP(AW502,SUSS!R:S,2,FALSE)),AY502*SUSS!$M$2)</f>
        <v>6098.7132000000001</v>
      </c>
      <c r="BC502" s="11">
        <f t="shared" si="177"/>
        <v>105.90479999999998</v>
      </c>
    </row>
    <row r="503" spans="14:55" ht="15.75" thickBot="1">
      <c r="N503" s="3" t="s">
        <v>105</v>
      </c>
      <c r="O503" s="82">
        <v>19</v>
      </c>
      <c r="P503" s="86">
        <v>19.600000000000001</v>
      </c>
      <c r="Q503" s="83" t="s">
        <v>94</v>
      </c>
      <c r="R503" s="83" t="s">
        <v>10</v>
      </c>
      <c r="S503" s="83" t="s">
        <v>10</v>
      </c>
      <c r="T503" s="82" t="s">
        <v>107</v>
      </c>
      <c r="U503" s="82" t="s">
        <v>88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/>
      </c>
      <c r="AU503" s="11" t="str">
        <f t="shared" si="192"/>
        <v/>
      </c>
      <c r="AV503" s="11" t="str">
        <f t="shared" si="193"/>
        <v/>
      </c>
      <c r="AW503" s="11" t="str">
        <f t="shared" si="194"/>
        <v/>
      </c>
      <c r="AX503" s="11" t="str">
        <f t="shared" si="195"/>
        <v/>
      </c>
      <c r="AY503" s="11" t="str">
        <f t="shared" si="176"/>
        <v/>
      </c>
      <c r="AZ503" s="11" t="str">
        <f t="shared" si="196"/>
        <v/>
      </c>
      <c r="BA503" s="11" t="str">
        <f t="shared" si="178"/>
        <v xml:space="preserve"> </v>
      </c>
      <c r="BB503" s="11" t="str">
        <f>IFERROR(IF(AW503="","",VLOOKUP(AW503,SUSS!R:S,2,FALSE)),AY503*SUSS!$M$2)</f>
        <v/>
      </c>
      <c r="BC503" s="11" t="str">
        <f t="shared" si="177"/>
        <v/>
      </c>
    </row>
    <row r="504" spans="14:55" ht="15.75" thickBot="1">
      <c r="N504" s="3" t="s">
        <v>105</v>
      </c>
      <c r="O504" s="82">
        <v>19</v>
      </c>
      <c r="P504" s="85">
        <v>9227.9500000000007</v>
      </c>
      <c r="Q504" s="83" t="s">
        <v>81</v>
      </c>
      <c r="R504" s="83" t="s">
        <v>10</v>
      </c>
      <c r="S504" s="83" t="s">
        <v>82</v>
      </c>
      <c r="T504" s="82" t="s">
        <v>110</v>
      </c>
      <c r="U504" s="82" t="s">
        <v>88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105</v>
      </c>
      <c r="O505" s="82">
        <v>19</v>
      </c>
      <c r="P505" s="86">
        <v>126.72</v>
      </c>
      <c r="Q505" s="83" t="s">
        <v>83</v>
      </c>
      <c r="R505" s="83" t="s">
        <v>10</v>
      </c>
      <c r="S505" s="83" t="s">
        <v>10</v>
      </c>
      <c r="T505" s="82" t="s">
        <v>108</v>
      </c>
      <c r="U505" s="82" t="s">
        <v>88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/>
      </c>
      <c r="AU505" s="11" t="str">
        <f t="shared" si="192"/>
        <v/>
      </c>
      <c r="AV505" s="11" t="str">
        <f t="shared" si="193"/>
        <v/>
      </c>
      <c r="AW505" s="11" t="str">
        <f t="shared" si="194"/>
        <v/>
      </c>
      <c r="AX505" s="11" t="str">
        <f t="shared" si="195"/>
        <v/>
      </c>
      <c r="AY505" s="11" t="str">
        <f t="shared" si="176"/>
        <v/>
      </c>
      <c r="AZ505" s="11" t="str">
        <f t="shared" si="196"/>
        <v/>
      </c>
      <c r="BA505" s="11" t="str">
        <f t="shared" si="178"/>
        <v xml:space="preserve"> </v>
      </c>
      <c r="BB505" s="11" t="str">
        <f>IFERROR(IF(AW505="","",VLOOKUP(AW505,SUSS!R:S,2,FALSE)),AY505*SUSS!$M$2)</f>
        <v/>
      </c>
      <c r="BC505" s="11" t="str">
        <f t="shared" si="177"/>
        <v/>
      </c>
    </row>
    <row r="506" spans="14:55" ht="15.75" thickBot="1">
      <c r="N506" s="3" t="s">
        <v>105</v>
      </c>
      <c r="O506" s="82">
        <v>19</v>
      </c>
      <c r="P506" s="86">
        <v>882.54</v>
      </c>
      <c r="Q506" s="83" t="s">
        <v>11</v>
      </c>
      <c r="R506" s="83" t="s">
        <v>10</v>
      </c>
      <c r="S506" s="83" t="s">
        <v>10</v>
      </c>
      <c r="T506" s="82" t="s">
        <v>104</v>
      </c>
      <c r="U506" s="82" t="s">
        <v>88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>N836652</v>
      </c>
      <c r="AU506" s="11">
        <f t="shared" si="192"/>
        <v>19</v>
      </c>
      <c r="AV506" s="11">
        <f t="shared" si="193"/>
        <v>882.54</v>
      </c>
      <c r="AW506" s="11" t="str">
        <f t="shared" si="194"/>
        <v>2019/12</v>
      </c>
      <c r="AX506" s="11" t="str">
        <f t="shared" si="195"/>
        <v>2019/12 Contribuciones Seg. Social</v>
      </c>
      <c r="AY506" s="11">
        <f t="shared" si="176"/>
        <v>50822.61</v>
      </c>
      <c r="AZ506" s="11">
        <f t="shared" si="196"/>
        <v>1.736510580625434E-2</v>
      </c>
      <c r="BA506" s="11" t="str">
        <f t="shared" si="178"/>
        <v>N836652 19</v>
      </c>
      <c r="BB506" s="11">
        <f>IFERROR(IF(AW506="","",VLOOKUP(AW506,SUSS!R:S,2,FALSE)),AY506*SUSS!$M$2)</f>
        <v>6098.7132000000001</v>
      </c>
      <c r="BC506" s="11">
        <f t="shared" si="177"/>
        <v>105.90479999999998</v>
      </c>
    </row>
    <row r="507" spans="14:55" ht="15.75" thickBot="1">
      <c r="N507" s="3" t="s">
        <v>105</v>
      </c>
      <c r="O507" s="82">
        <v>20</v>
      </c>
      <c r="P507" s="86">
        <v>19.600000000000001</v>
      </c>
      <c r="Q507" s="83" t="s">
        <v>94</v>
      </c>
      <c r="R507" s="83" t="s">
        <v>10</v>
      </c>
      <c r="S507" s="83" t="s">
        <v>10</v>
      </c>
      <c r="T507" s="82" t="s">
        <v>107</v>
      </c>
      <c r="U507" s="82" t="s">
        <v>88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/>
      </c>
      <c r="AU507" s="11" t="str">
        <f t="shared" si="192"/>
        <v/>
      </c>
      <c r="AV507" s="11" t="str">
        <f t="shared" si="193"/>
        <v/>
      </c>
      <c r="AW507" s="11" t="str">
        <f t="shared" si="194"/>
        <v/>
      </c>
      <c r="AX507" s="11" t="str">
        <f t="shared" si="195"/>
        <v/>
      </c>
      <c r="AY507" s="11" t="str">
        <f t="shared" si="176"/>
        <v/>
      </c>
      <c r="AZ507" s="11" t="str">
        <f t="shared" si="196"/>
        <v/>
      </c>
      <c r="BA507" s="11" t="str">
        <f t="shared" si="178"/>
        <v xml:space="preserve"> </v>
      </c>
      <c r="BB507" s="11" t="str">
        <f>IFERROR(IF(AW507="","",VLOOKUP(AW507,SUSS!R:S,2,FALSE)),AY507*SUSS!$M$2)</f>
        <v/>
      </c>
      <c r="BC507" s="11" t="str">
        <f t="shared" si="177"/>
        <v/>
      </c>
    </row>
    <row r="508" spans="14:55" ht="15.75" thickBot="1">
      <c r="N508" s="3" t="s">
        <v>105</v>
      </c>
      <c r="O508" s="82">
        <v>20</v>
      </c>
      <c r="P508" s="85">
        <v>9227.9500000000007</v>
      </c>
      <c r="Q508" s="83" t="s">
        <v>81</v>
      </c>
      <c r="R508" s="83" t="s">
        <v>10</v>
      </c>
      <c r="S508" s="83" t="s">
        <v>82</v>
      </c>
      <c r="T508" s="82" t="s">
        <v>110</v>
      </c>
      <c r="U508" s="82" t="s">
        <v>88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105</v>
      </c>
      <c r="O509" s="82">
        <v>20</v>
      </c>
      <c r="P509" s="86">
        <v>126.72</v>
      </c>
      <c r="Q509" s="83" t="s">
        <v>83</v>
      </c>
      <c r="R509" s="83" t="s">
        <v>10</v>
      </c>
      <c r="S509" s="83" t="s">
        <v>10</v>
      </c>
      <c r="T509" s="82" t="s">
        <v>108</v>
      </c>
      <c r="U509" s="82" t="s">
        <v>88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/>
      </c>
      <c r="AU509" s="11" t="str">
        <f t="shared" si="192"/>
        <v/>
      </c>
      <c r="AV509" s="11" t="str">
        <f t="shared" si="193"/>
        <v/>
      </c>
      <c r="AW509" s="11" t="str">
        <f t="shared" si="194"/>
        <v/>
      </c>
      <c r="AX509" s="11" t="str">
        <f t="shared" si="195"/>
        <v/>
      </c>
      <c r="AY509" s="11" t="str">
        <f t="shared" si="176"/>
        <v/>
      </c>
      <c r="AZ509" s="11" t="str">
        <f t="shared" si="196"/>
        <v/>
      </c>
      <c r="BA509" s="11" t="str">
        <f t="shared" si="178"/>
        <v xml:space="preserve"> </v>
      </c>
      <c r="BB509" s="11" t="str">
        <f>IFERROR(IF(AW509="","",VLOOKUP(AW509,SUSS!R:S,2,FALSE)),AY509*SUSS!$M$2)</f>
        <v/>
      </c>
      <c r="BC509" s="11" t="str">
        <f t="shared" si="177"/>
        <v/>
      </c>
    </row>
    <row r="510" spans="14:55" ht="15.75" thickBot="1">
      <c r="N510" s="3" t="s">
        <v>105</v>
      </c>
      <c r="O510" s="82">
        <v>20</v>
      </c>
      <c r="P510" s="86">
        <v>882.54</v>
      </c>
      <c r="Q510" s="83" t="s">
        <v>11</v>
      </c>
      <c r="R510" s="83" t="s">
        <v>10</v>
      </c>
      <c r="S510" s="83" t="s">
        <v>10</v>
      </c>
      <c r="T510" s="82" t="s">
        <v>104</v>
      </c>
      <c r="U510" s="82" t="s">
        <v>88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>N836652</v>
      </c>
      <c r="AU510" s="11">
        <f t="shared" si="192"/>
        <v>20</v>
      </c>
      <c r="AV510" s="11">
        <f t="shared" si="193"/>
        <v>882.54</v>
      </c>
      <c r="AW510" s="11" t="str">
        <f t="shared" si="194"/>
        <v>2019/12</v>
      </c>
      <c r="AX510" s="11" t="str">
        <f t="shared" si="195"/>
        <v>2019/12 Contribuciones Seg. Social</v>
      </c>
      <c r="AY510" s="11">
        <f t="shared" si="176"/>
        <v>50822.61</v>
      </c>
      <c r="AZ510" s="11">
        <f t="shared" si="196"/>
        <v>1.736510580625434E-2</v>
      </c>
      <c r="BA510" s="11" t="str">
        <f t="shared" si="178"/>
        <v>N836652 20</v>
      </c>
      <c r="BB510" s="11">
        <f>IFERROR(IF(AW510="","",VLOOKUP(AW510,SUSS!R:S,2,FALSE)),AY510*SUSS!$M$2)</f>
        <v>6098.7132000000001</v>
      </c>
      <c r="BC510" s="11">
        <f t="shared" si="177"/>
        <v>105.90479999999998</v>
      </c>
    </row>
    <row r="511" spans="14:55" ht="15.75" thickBot="1">
      <c r="N511" s="3" t="s">
        <v>105</v>
      </c>
      <c r="O511" s="82">
        <v>21</v>
      </c>
      <c r="P511" s="86">
        <v>19.600000000000001</v>
      </c>
      <c r="Q511" s="83" t="s">
        <v>94</v>
      </c>
      <c r="R511" s="83" t="s">
        <v>10</v>
      </c>
      <c r="S511" s="83" t="s">
        <v>10</v>
      </c>
      <c r="T511" s="82" t="s">
        <v>107</v>
      </c>
      <c r="U511" s="82" t="s">
        <v>88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/>
      </c>
      <c r="AU511" s="11" t="str">
        <f t="shared" si="192"/>
        <v/>
      </c>
      <c r="AV511" s="11" t="str">
        <f t="shared" si="193"/>
        <v/>
      </c>
      <c r="AW511" s="11" t="str">
        <f t="shared" si="194"/>
        <v/>
      </c>
      <c r="AX511" s="11" t="str">
        <f t="shared" si="195"/>
        <v/>
      </c>
      <c r="AY511" s="11" t="str">
        <f t="shared" si="176"/>
        <v/>
      </c>
      <c r="AZ511" s="11" t="str">
        <f t="shared" si="196"/>
        <v/>
      </c>
      <c r="BA511" s="11" t="str">
        <f t="shared" si="178"/>
        <v xml:space="preserve"> </v>
      </c>
      <c r="BB511" s="11" t="str">
        <f>IFERROR(IF(AW511="","",VLOOKUP(AW511,SUSS!R:S,2,FALSE)),AY511*SUSS!$M$2)</f>
        <v/>
      </c>
      <c r="BC511" s="11" t="str">
        <f t="shared" si="177"/>
        <v/>
      </c>
    </row>
    <row r="512" spans="14:55" ht="15.75" thickBot="1">
      <c r="N512" s="3" t="s">
        <v>105</v>
      </c>
      <c r="O512" s="82">
        <v>21</v>
      </c>
      <c r="P512" s="85">
        <v>9227.9500000000007</v>
      </c>
      <c r="Q512" s="83" t="s">
        <v>81</v>
      </c>
      <c r="R512" s="83" t="s">
        <v>10</v>
      </c>
      <c r="S512" s="83" t="s">
        <v>82</v>
      </c>
      <c r="T512" s="82" t="s">
        <v>110</v>
      </c>
      <c r="U512" s="82" t="s">
        <v>88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105</v>
      </c>
      <c r="O513" s="82">
        <v>21</v>
      </c>
      <c r="P513" s="86">
        <v>126.72</v>
      </c>
      <c r="Q513" s="83" t="s">
        <v>83</v>
      </c>
      <c r="R513" s="83" t="s">
        <v>10</v>
      </c>
      <c r="S513" s="83" t="s">
        <v>10</v>
      </c>
      <c r="T513" s="82" t="s">
        <v>108</v>
      </c>
      <c r="U513" s="82" t="s">
        <v>88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/>
      </c>
      <c r="AU513" s="11" t="str">
        <f t="shared" si="192"/>
        <v/>
      </c>
      <c r="AV513" s="11" t="str">
        <f t="shared" si="193"/>
        <v/>
      </c>
      <c r="AW513" s="11" t="str">
        <f t="shared" si="194"/>
        <v/>
      </c>
      <c r="AX513" s="11" t="str">
        <f t="shared" si="195"/>
        <v/>
      </c>
      <c r="AY513" s="11" t="str">
        <f t="shared" si="176"/>
        <v/>
      </c>
      <c r="AZ513" s="11" t="str">
        <f t="shared" si="196"/>
        <v/>
      </c>
      <c r="BA513" s="11" t="str">
        <f t="shared" si="178"/>
        <v xml:space="preserve"> </v>
      </c>
      <c r="BB513" s="11" t="str">
        <f>IFERROR(IF(AW513="","",VLOOKUP(AW513,SUSS!R:S,2,FALSE)),AY513*SUSS!$M$2)</f>
        <v/>
      </c>
      <c r="BC513" s="11" t="str">
        <f t="shared" si="177"/>
        <v/>
      </c>
    </row>
    <row r="514" spans="14:55" ht="15.75" thickBot="1">
      <c r="N514" s="3" t="s">
        <v>105</v>
      </c>
      <c r="O514" s="82">
        <v>21</v>
      </c>
      <c r="P514" s="86">
        <v>882.54</v>
      </c>
      <c r="Q514" s="83" t="s">
        <v>11</v>
      </c>
      <c r="R514" s="83" t="s">
        <v>10</v>
      </c>
      <c r="S514" s="83" t="s">
        <v>10</v>
      </c>
      <c r="T514" s="82" t="s">
        <v>104</v>
      </c>
      <c r="U514" s="82" t="s">
        <v>88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>N836652</v>
      </c>
      <c r="AU514" s="11">
        <f t="shared" si="192"/>
        <v>21</v>
      </c>
      <c r="AV514" s="11">
        <f t="shared" si="193"/>
        <v>882.54</v>
      </c>
      <c r="AW514" s="11" t="str">
        <f t="shared" si="194"/>
        <v>2019/12</v>
      </c>
      <c r="AX514" s="11" t="str">
        <f t="shared" si="195"/>
        <v>2019/12 Contribuciones Seg. Social</v>
      </c>
      <c r="AY514" s="11">
        <f t="shared" si="176"/>
        <v>50822.61</v>
      </c>
      <c r="AZ514" s="11">
        <f t="shared" si="196"/>
        <v>1.736510580625434E-2</v>
      </c>
      <c r="BA514" s="11" t="str">
        <f t="shared" si="178"/>
        <v>N836652 21</v>
      </c>
      <c r="BB514" s="11">
        <f>IFERROR(IF(AW514="","",VLOOKUP(AW514,SUSS!R:S,2,FALSE)),AY514*SUSS!$M$2)</f>
        <v>6098.7132000000001</v>
      </c>
      <c r="BC514" s="11">
        <f t="shared" si="177"/>
        <v>105.90479999999998</v>
      </c>
    </row>
    <row r="515" spans="14:55" ht="15.75" thickBot="1">
      <c r="N515" s="3" t="s">
        <v>105</v>
      </c>
      <c r="O515" s="82">
        <v>22</v>
      </c>
      <c r="P515" s="86">
        <v>19.600000000000001</v>
      </c>
      <c r="Q515" s="83" t="s">
        <v>94</v>
      </c>
      <c r="R515" s="83" t="s">
        <v>10</v>
      </c>
      <c r="S515" s="83" t="s">
        <v>10</v>
      </c>
      <c r="T515" s="82" t="s">
        <v>107</v>
      </c>
      <c r="U515" s="82" t="s">
        <v>88</v>
      </c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105</v>
      </c>
      <c r="O516" s="82">
        <v>22</v>
      </c>
      <c r="P516" s="85">
        <v>9031.1</v>
      </c>
      <c r="Q516" s="83" t="s">
        <v>81</v>
      </c>
      <c r="R516" s="83" t="s">
        <v>10</v>
      </c>
      <c r="S516" s="83" t="s">
        <v>82</v>
      </c>
      <c r="T516" s="82" t="s">
        <v>110</v>
      </c>
      <c r="U516" s="82" t="s">
        <v>88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105</v>
      </c>
      <c r="O517" s="82">
        <v>22</v>
      </c>
      <c r="P517" s="86">
        <v>126.72</v>
      </c>
      <c r="Q517" s="83" t="s">
        <v>83</v>
      </c>
      <c r="R517" s="83" t="s">
        <v>10</v>
      </c>
      <c r="S517" s="83" t="s">
        <v>10</v>
      </c>
      <c r="T517" s="82" t="s">
        <v>108</v>
      </c>
      <c r="U517" s="82" t="s">
        <v>88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105</v>
      </c>
      <c r="O518" s="82">
        <v>22</v>
      </c>
      <c r="P518" s="86">
        <v>196.85</v>
      </c>
      <c r="Q518" s="83" t="s">
        <v>81</v>
      </c>
      <c r="R518" s="83" t="s">
        <v>10</v>
      </c>
      <c r="S518" s="83" t="s">
        <v>10</v>
      </c>
      <c r="T518" s="82" t="s">
        <v>103</v>
      </c>
      <c r="U518" s="82" t="s">
        <v>88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/>
      </c>
      <c r="AU518" s="11" t="str">
        <f t="shared" si="192"/>
        <v/>
      </c>
      <c r="AV518" s="11" t="str">
        <f t="shared" si="193"/>
        <v/>
      </c>
      <c r="AW518" s="11" t="str">
        <f t="shared" si="194"/>
        <v/>
      </c>
      <c r="AX518" s="11" t="str">
        <f t="shared" si="195"/>
        <v/>
      </c>
      <c r="AY518" s="11" t="str">
        <f t="shared" si="197"/>
        <v/>
      </c>
      <c r="AZ518" s="11" t="str">
        <f t="shared" si="196"/>
        <v/>
      </c>
      <c r="BA518" s="11" t="str">
        <f t="shared" si="178"/>
        <v xml:space="preserve"> </v>
      </c>
      <c r="BB518" s="11" t="str">
        <f>IFERROR(IF(AW518="","",VLOOKUP(AW518,SUSS!R:S,2,FALSE)),AY518*SUSS!$M$2)</f>
        <v/>
      </c>
      <c r="BC518" s="11" t="str">
        <f t="shared" si="198"/>
        <v/>
      </c>
    </row>
    <row r="519" spans="14:55" ht="15.75" thickBot="1">
      <c r="N519" s="3" t="s">
        <v>105</v>
      </c>
      <c r="O519" s="82">
        <v>22</v>
      </c>
      <c r="P519" s="86">
        <v>882.54</v>
      </c>
      <c r="Q519" s="83" t="s">
        <v>11</v>
      </c>
      <c r="R519" s="83" t="s">
        <v>10</v>
      </c>
      <c r="S519" s="83" t="s">
        <v>10</v>
      </c>
      <c r="T519" s="82" t="s">
        <v>104</v>
      </c>
      <c r="U519" s="82" t="s">
        <v>88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>N836652</v>
      </c>
      <c r="AU519" s="11">
        <f t="shared" si="192"/>
        <v>22</v>
      </c>
      <c r="AV519" s="11">
        <f t="shared" si="193"/>
        <v>882.54</v>
      </c>
      <c r="AW519" s="11" t="str">
        <f t="shared" si="194"/>
        <v>2019/12</v>
      </c>
      <c r="AX519" s="11" t="str">
        <f t="shared" si="195"/>
        <v>2019/12 Contribuciones Seg. Social</v>
      </c>
      <c r="AY519" s="11">
        <f t="shared" si="197"/>
        <v>50822.61</v>
      </c>
      <c r="AZ519" s="11">
        <f t="shared" si="196"/>
        <v>1.736510580625434E-2</v>
      </c>
      <c r="BA519" s="11" t="str">
        <f t="shared" si="178"/>
        <v>N836652 22</v>
      </c>
      <c r="BB519" s="11">
        <f>IFERROR(IF(AW519="","",VLOOKUP(AW519,SUSS!R:S,2,FALSE)),AY519*SUSS!$M$2)</f>
        <v>6098.7132000000001</v>
      </c>
      <c r="BC519" s="11">
        <f t="shared" si="198"/>
        <v>105.90479999999998</v>
      </c>
    </row>
    <row r="520" spans="14:55" ht="15.75" thickBot="1">
      <c r="N520" s="3" t="s">
        <v>105</v>
      </c>
      <c r="O520" s="82">
        <v>23</v>
      </c>
      <c r="P520" s="86">
        <v>19.600000000000001</v>
      </c>
      <c r="Q520" s="83" t="s">
        <v>94</v>
      </c>
      <c r="R520" s="83" t="s">
        <v>10</v>
      </c>
      <c r="S520" s="83" t="s">
        <v>10</v>
      </c>
      <c r="T520" s="82" t="s">
        <v>107</v>
      </c>
      <c r="U520" s="82" t="s">
        <v>88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105</v>
      </c>
      <c r="O521" s="82">
        <v>23</v>
      </c>
      <c r="P521" s="86">
        <v>126.72</v>
      </c>
      <c r="Q521" s="83" t="s">
        <v>83</v>
      </c>
      <c r="R521" s="83" t="s">
        <v>10</v>
      </c>
      <c r="S521" s="83" t="s">
        <v>10</v>
      </c>
      <c r="T521" s="82" t="s">
        <v>108</v>
      </c>
      <c r="U521" s="82" t="s">
        <v>88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/>
      </c>
      <c r="AU521" s="11" t="str">
        <f t="shared" si="192"/>
        <v/>
      </c>
      <c r="AV521" s="11" t="str">
        <f t="shared" si="193"/>
        <v/>
      </c>
      <c r="AW521" s="11" t="str">
        <f t="shared" si="194"/>
        <v/>
      </c>
      <c r="AX521" s="11" t="str">
        <f t="shared" si="195"/>
        <v/>
      </c>
      <c r="AY521" s="11" t="str">
        <f t="shared" si="197"/>
        <v/>
      </c>
      <c r="AZ521" s="11" t="str">
        <f t="shared" si="196"/>
        <v/>
      </c>
      <c r="BA521" s="11" t="str">
        <f t="shared" si="199"/>
        <v xml:space="preserve"> </v>
      </c>
      <c r="BB521" s="11" t="str">
        <f>IFERROR(IF(AW521="","",VLOOKUP(AW521,SUSS!R:S,2,FALSE)),AY521*SUSS!$M$2)</f>
        <v/>
      </c>
      <c r="BC521" s="11" t="str">
        <f t="shared" si="198"/>
        <v/>
      </c>
    </row>
    <row r="522" spans="14:55" ht="15.75" thickBot="1">
      <c r="N522" s="3" t="s">
        <v>105</v>
      </c>
      <c r="O522" s="82">
        <v>23</v>
      </c>
      <c r="P522" s="85">
        <v>9227.9500000000007</v>
      </c>
      <c r="Q522" s="83" t="s">
        <v>81</v>
      </c>
      <c r="R522" s="83" t="s">
        <v>10</v>
      </c>
      <c r="S522" s="83" t="s">
        <v>10</v>
      </c>
      <c r="T522" s="82" t="s">
        <v>103</v>
      </c>
      <c r="U522" s="82" t="s">
        <v>88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105</v>
      </c>
      <c r="O523" s="82">
        <v>23</v>
      </c>
      <c r="P523" s="86">
        <v>882.54</v>
      </c>
      <c r="Q523" s="83" t="s">
        <v>11</v>
      </c>
      <c r="R523" s="83" t="s">
        <v>10</v>
      </c>
      <c r="S523" s="83" t="s">
        <v>10</v>
      </c>
      <c r="T523" s="82" t="s">
        <v>104</v>
      </c>
      <c r="U523" s="82" t="s">
        <v>88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>N836652</v>
      </c>
      <c r="AU523" s="11">
        <f t="shared" si="192"/>
        <v>23</v>
      </c>
      <c r="AV523" s="11">
        <f t="shared" si="193"/>
        <v>882.54</v>
      </c>
      <c r="AW523" s="11" t="str">
        <f t="shared" si="194"/>
        <v>2019/12</v>
      </c>
      <c r="AX523" s="11" t="str">
        <f t="shared" si="195"/>
        <v>2019/12 Contribuciones Seg. Social</v>
      </c>
      <c r="AY523" s="11">
        <f t="shared" si="197"/>
        <v>50822.61</v>
      </c>
      <c r="AZ523" s="11">
        <f t="shared" si="196"/>
        <v>1.736510580625434E-2</v>
      </c>
      <c r="BA523" s="11" t="str">
        <f t="shared" si="199"/>
        <v>N836652 23</v>
      </c>
      <c r="BB523" s="11">
        <f>IFERROR(IF(AW523="","",VLOOKUP(AW523,SUSS!R:S,2,FALSE)),AY523*SUSS!$M$2)</f>
        <v>6098.7132000000001</v>
      </c>
      <c r="BC523" s="11">
        <f t="shared" si="198"/>
        <v>105.90479999999998</v>
      </c>
    </row>
    <row r="524" spans="14:55" ht="15.75" thickBot="1">
      <c r="N524" s="3" t="s">
        <v>105</v>
      </c>
      <c r="O524" s="82">
        <v>24</v>
      </c>
      <c r="P524" s="86">
        <v>19.600000000000001</v>
      </c>
      <c r="Q524" s="83" t="s">
        <v>94</v>
      </c>
      <c r="R524" s="83" t="s">
        <v>10</v>
      </c>
      <c r="S524" s="83" t="s">
        <v>10</v>
      </c>
      <c r="T524" s="82" t="s">
        <v>107</v>
      </c>
      <c r="U524" s="82" t="s">
        <v>88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/>
      </c>
      <c r="AU524" s="11" t="str">
        <f t="shared" si="192"/>
        <v/>
      </c>
      <c r="AV524" s="11" t="str">
        <f t="shared" si="193"/>
        <v/>
      </c>
      <c r="AW524" s="11" t="str">
        <f t="shared" si="194"/>
        <v/>
      </c>
      <c r="AX524" s="11" t="str">
        <f t="shared" si="195"/>
        <v/>
      </c>
      <c r="AY524" s="11" t="str">
        <f t="shared" si="197"/>
        <v/>
      </c>
      <c r="AZ524" s="11" t="str">
        <f t="shared" si="196"/>
        <v/>
      </c>
      <c r="BA524" s="11" t="str">
        <f t="shared" si="199"/>
        <v xml:space="preserve"> </v>
      </c>
      <c r="BB524" s="11" t="str">
        <f>IFERROR(IF(AW524="","",VLOOKUP(AW524,SUSS!R:S,2,FALSE)),AY524*SUSS!$M$2)</f>
        <v/>
      </c>
      <c r="BC524" s="11" t="str">
        <f t="shared" si="198"/>
        <v/>
      </c>
    </row>
    <row r="525" spans="14:55" ht="15.75" thickBot="1">
      <c r="N525" s="3" t="s">
        <v>105</v>
      </c>
      <c r="O525" s="82">
        <v>24</v>
      </c>
      <c r="P525" s="86">
        <v>126.72</v>
      </c>
      <c r="Q525" s="83" t="s">
        <v>83</v>
      </c>
      <c r="R525" s="83" t="s">
        <v>10</v>
      </c>
      <c r="S525" s="83" t="s">
        <v>10</v>
      </c>
      <c r="T525" s="82" t="s">
        <v>108</v>
      </c>
      <c r="U525" s="82" t="s">
        <v>88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105</v>
      </c>
      <c r="O526" s="82">
        <v>24</v>
      </c>
      <c r="P526" s="85">
        <v>9227.9500000000007</v>
      </c>
      <c r="Q526" s="83" t="s">
        <v>81</v>
      </c>
      <c r="R526" s="83" t="s">
        <v>10</v>
      </c>
      <c r="S526" s="83" t="s">
        <v>10</v>
      </c>
      <c r="T526" s="82" t="s">
        <v>103</v>
      </c>
      <c r="U526" s="82" t="s">
        <v>88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105</v>
      </c>
      <c r="O527" s="82">
        <v>24</v>
      </c>
      <c r="P527" s="86">
        <v>882.54</v>
      </c>
      <c r="Q527" s="83" t="s">
        <v>11</v>
      </c>
      <c r="R527" s="83" t="s">
        <v>10</v>
      </c>
      <c r="S527" s="83" t="s">
        <v>10</v>
      </c>
      <c r="T527" s="82" t="s">
        <v>104</v>
      </c>
      <c r="U527" s="82" t="s">
        <v>88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N836652</v>
      </c>
      <c r="AU527" s="11">
        <f t="shared" si="192"/>
        <v>24</v>
      </c>
      <c r="AV527" s="11">
        <f t="shared" si="193"/>
        <v>882.54</v>
      </c>
      <c r="AW527" s="11" t="str">
        <f t="shared" si="194"/>
        <v>2019/12</v>
      </c>
      <c r="AX527" s="11" t="str">
        <f t="shared" si="195"/>
        <v>2019/12 Contribuciones Seg. Social</v>
      </c>
      <c r="AY527" s="11">
        <f t="shared" si="197"/>
        <v>50822.61</v>
      </c>
      <c r="AZ527" s="11">
        <f t="shared" si="196"/>
        <v>1.736510580625434E-2</v>
      </c>
      <c r="BA527" s="11" t="str">
        <f t="shared" si="199"/>
        <v>N836652 24</v>
      </c>
      <c r="BB527" s="11">
        <f>IFERROR(IF(AW527="","",VLOOKUP(AW527,SUSS!R:S,2,FALSE)),AY527*SUSS!$M$2)</f>
        <v>6098.7132000000001</v>
      </c>
      <c r="BC527" s="11">
        <f t="shared" si="198"/>
        <v>105.90479999999998</v>
      </c>
    </row>
    <row r="528" spans="14:55" ht="15.75" thickBot="1">
      <c r="N528" s="3" t="s">
        <v>105</v>
      </c>
      <c r="O528" s="82">
        <v>25</v>
      </c>
      <c r="P528" s="86">
        <v>19.600000000000001</v>
      </c>
      <c r="Q528" s="83" t="s">
        <v>94</v>
      </c>
      <c r="R528" s="83" t="s">
        <v>10</v>
      </c>
      <c r="S528" s="83" t="s">
        <v>10</v>
      </c>
      <c r="T528" s="82" t="s">
        <v>107</v>
      </c>
      <c r="U528" s="82" t="s">
        <v>88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105</v>
      </c>
      <c r="O529" s="82">
        <v>25</v>
      </c>
      <c r="P529" s="86">
        <v>126.72</v>
      </c>
      <c r="Q529" s="83" t="s">
        <v>83</v>
      </c>
      <c r="R529" s="83" t="s">
        <v>10</v>
      </c>
      <c r="S529" s="83" t="s">
        <v>10</v>
      </c>
      <c r="T529" s="82" t="s">
        <v>108</v>
      </c>
      <c r="U529" s="82" t="s">
        <v>88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105</v>
      </c>
      <c r="O530" s="82">
        <v>25</v>
      </c>
      <c r="P530" s="85">
        <v>9227.9500000000007</v>
      </c>
      <c r="Q530" s="83" t="s">
        <v>81</v>
      </c>
      <c r="R530" s="83" t="s">
        <v>10</v>
      </c>
      <c r="S530" s="83" t="s">
        <v>10</v>
      </c>
      <c r="T530" s="82" t="s">
        <v>103</v>
      </c>
      <c r="U530" s="82" t="s">
        <v>88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/>
      </c>
      <c r="AU530" s="11" t="str">
        <f t="shared" si="192"/>
        <v/>
      </c>
      <c r="AV530" s="11" t="str">
        <f t="shared" si="193"/>
        <v/>
      </c>
      <c r="AW530" s="11" t="str">
        <f t="shared" si="194"/>
        <v/>
      </c>
      <c r="AX530" s="11" t="str">
        <f t="shared" si="195"/>
        <v/>
      </c>
      <c r="AY530" s="11" t="str">
        <f t="shared" si="197"/>
        <v/>
      </c>
      <c r="AZ530" s="11" t="str">
        <f t="shared" si="196"/>
        <v/>
      </c>
      <c r="BA530" s="11" t="str">
        <f t="shared" si="199"/>
        <v xml:space="preserve"> </v>
      </c>
      <c r="BB530" s="11" t="str">
        <f>IFERROR(IF(AW530="","",VLOOKUP(AW530,SUSS!R:S,2,FALSE)),AY530*SUSS!$M$2)</f>
        <v/>
      </c>
      <c r="BC530" s="11" t="str">
        <f t="shared" si="198"/>
        <v/>
      </c>
    </row>
    <row r="531" spans="14:55" ht="15.75" thickBot="1">
      <c r="N531" s="3" t="s">
        <v>105</v>
      </c>
      <c r="O531" s="82">
        <v>25</v>
      </c>
      <c r="P531" s="86">
        <v>882.54</v>
      </c>
      <c r="Q531" s="83" t="s">
        <v>11</v>
      </c>
      <c r="R531" s="83" t="s">
        <v>10</v>
      </c>
      <c r="S531" s="83" t="s">
        <v>10</v>
      </c>
      <c r="T531" s="82" t="s">
        <v>104</v>
      </c>
      <c r="U531" s="82" t="s">
        <v>88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>N836652</v>
      </c>
      <c r="AU531" s="11">
        <f t="shared" si="192"/>
        <v>25</v>
      </c>
      <c r="AV531" s="11">
        <f t="shared" si="193"/>
        <v>882.54</v>
      </c>
      <c r="AW531" s="11" t="str">
        <f t="shared" si="194"/>
        <v>2019/12</v>
      </c>
      <c r="AX531" s="11" t="str">
        <f t="shared" si="195"/>
        <v>2019/12 Contribuciones Seg. Social</v>
      </c>
      <c r="AY531" s="11">
        <f t="shared" si="197"/>
        <v>50822.61</v>
      </c>
      <c r="AZ531" s="11">
        <f t="shared" si="196"/>
        <v>1.736510580625434E-2</v>
      </c>
      <c r="BA531" s="11" t="str">
        <f t="shared" si="199"/>
        <v>N836652 25</v>
      </c>
      <c r="BB531" s="11">
        <f>IFERROR(IF(AW531="","",VLOOKUP(AW531,SUSS!R:S,2,FALSE)),AY531*SUSS!$M$2)</f>
        <v>6098.7132000000001</v>
      </c>
      <c r="BC531" s="11">
        <f t="shared" si="198"/>
        <v>105.90479999999998</v>
      </c>
    </row>
    <row r="532" spans="14:55" ht="15.75" thickBot="1">
      <c r="N532" s="3" t="s">
        <v>105</v>
      </c>
      <c r="O532" s="82">
        <v>26</v>
      </c>
      <c r="P532" s="86">
        <v>19.600000000000001</v>
      </c>
      <c r="Q532" s="83" t="s">
        <v>94</v>
      </c>
      <c r="R532" s="83" t="s">
        <v>10</v>
      </c>
      <c r="S532" s="83" t="s">
        <v>10</v>
      </c>
      <c r="T532" s="82" t="s">
        <v>107</v>
      </c>
      <c r="U532" s="82" t="s">
        <v>88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105</v>
      </c>
      <c r="O533" s="82">
        <v>26</v>
      </c>
      <c r="P533" s="86">
        <v>126.72</v>
      </c>
      <c r="Q533" s="83" t="s">
        <v>83</v>
      </c>
      <c r="R533" s="83" t="s">
        <v>10</v>
      </c>
      <c r="S533" s="83" t="s">
        <v>10</v>
      </c>
      <c r="T533" s="82" t="s">
        <v>108</v>
      </c>
      <c r="U533" s="82" t="s">
        <v>88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/>
      </c>
      <c r="AU533" s="11" t="str">
        <f t="shared" si="192"/>
        <v/>
      </c>
      <c r="AV533" s="11" t="str">
        <f t="shared" si="193"/>
        <v/>
      </c>
      <c r="AW533" s="11" t="str">
        <f t="shared" si="194"/>
        <v/>
      </c>
      <c r="AX533" s="11" t="str">
        <f t="shared" si="195"/>
        <v/>
      </c>
      <c r="AY533" s="11" t="str">
        <f t="shared" si="197"/>
        <v/>
      </c>
      <c r="AZ533" s="11" t="str">
        <f t="shared" si="196"/>
        <v/>
      </c>
      <c r="BA533" s="11" t="str">
        <f t="shared" si="199"/>
        <v xml:space="preserve"> </v>
      </c>
      <c r="BB533" s="11" t="str">
        <f>IFERROR(IF(AW533="","",VLOOKUP(AW533,SUSS!R:S,2,FALSE)),AY533*SUSS!$M$2)</f>
        <v/>
      </c>
      <c r="BC533" s="11" t="str">
        <f t="shared" si="198"/>
        <v/>
      </c>
    </row>
    <row r="534" spans="14:55" ht="15.75" thickBot="1">
      <c r="N534" s="3" t="s">
        <v>105</v>
      </c>
      <c r="O534" s="82">
        <v>26</v>
      </c>
      <c r="P534" s="85">
        <v>9227.9500000000007</v>
      </c>
      <c r="Q534" s="83" t="s">
        <v>81</v>
      </c>
      <c r="R534" s="83" t="s">
        <v>10</v>
      </c>
      <c r="S534" s="83" t="s">
        <v>10</v>
      </c>
      <c r="T534" s="82" t="s">
        <v>103</v>
      </c>
      <c r="U534" s="82" t="s">
        <v>88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105</v>
      </c>
      <c r="O535" s="82">
        <v>26</v>
      </c>
      <c r="P535" s="86">
        <v>882.54</v>
      </c>
      <c r="Q535" s="83" t="s">
        <v>11</v>
      </c>
      <c r="R535" s="83" t="s">
        <v>10</v>
      </c>
      <c r="S535" s="83" t="s">
        <v>10</v>
      </c>
      <c r="T535" s="82" t="s">
        <v>104</v>
      </c>
      <c r="U535" s="82" t="s">
        <v>88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>N836652</v>
      </c>
      <c r="AU535" s="11">
        <f t="shared" si="192"/>
        <v>26</v>
      </c>
      <c r="AV535" s="11">
        <f t="shared" si="193"/>
        <v>882.54</v>
      </c>
      <c r="AW535" s="11" t="str">
        <f t="shared" si="194"/>
        <v>2019/12</v>
      </c>
      <c r="AX535" s="11" t="str">
        <f t="shared" si="195"/>
        <v>2019/12 Contribuciones Seg. Social</v>
      </c>
      <c r="AY535" s="11">
        <f t="shared" si="197"/>
        <v>50822.61</v>
      </c>
      <c r="AZ535" s="11">
        <f t="shared" si="196"/>
        <v>1.736510580625434E-2</v>
      </c>
      <c r="BA535" s="11" t="str">
        <f t="shared" si="199"/>
        <v>N836652 26</v>
      </c>
      <c r="BB535" s="11">
        <f>IFERROR(IF(AW535="","",VLOOKUP(AW535,SUSS!R:S,2,FALSE)),AY535*SUSS!$M$2)</f>
        <v>6098.7132000000001</v>
      </c>
      <c r="BC535" s="11">
        <f t="shared" si="198"/>
        <v>105.90479999999998</v>
      </c>
    </row>
    <row r="536" spans="14:55" ht="15.75" thickBot="1">
      <c r="N536" s="3" t="s">
        <v>105</v>
      </c>
      <c r="O536" s="82">
        <v>27</v>
      </c>
      <c r="P536" s="86">
        <v>19.600000000000001</v>
      </c>
      <c r="Q536" s="83" t="s">
        <v>94</v>
      </c>
      <c r="R536" s="83" t="s">
        <v>10</v>
      </c>
      <c r="S536" s="83" t="s">
        <v>10</v>
      </c>
      <c r="T536" s="82" t="s">
        <v>107</v>
      </c>
      <c r="U536" s="82" t="s">
        <v>88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/>
      </c>
      <c r="AU536" s="11" t="str">
        <f t="shared" si="192"/>
        <v/>
      </c>
      <c r="AV536" s="11" t="str">
        <f t="shared" si="193"/>
        <v/>
      </c>
      <c r="AW536" s="11" t="str">
        <f t="shared" si="194"/>
        <v/>
      </c>
      <c r="AX536" s="11" t="str">
        <f t="shared" si="195"/>
        <v/>
      </c>
      <c r="AY536" s="11" t="str">
        <f t="shared" si="197"/>
        <v/>
      </c>
      <c r="AZ536" s="11" t="str">
        <f t="shared" si="196"/>
        <v/>
      </c>
      <c r="BA536" s="11" t="str">
        <f t="shared" si="199"/>
        <v xml:space="preserve"> </v>
      </c>
      <c r="BB536" s="11" t="str">
        <f>IFERROR(IF(AW536="","",VLOOKUP(AW536,SUSS!R:S,2,FALSE)),AY536*SUSS!$M$2)</f>
        <v/>
      </c>
      <c r="BC536" s="11" t="str">
        <f t="shared" si="198"/>
        <v/>
      </c>
    </row>
    <row r="537" spans="14:55" ht="15.75" thickBot="1">
      <c r="N537" s="3" t="s">
        <v>105</v>
      </c>
      <c r="O537" s="82">
        <v>27</v>
      </c>
      <c r="P537" s="86">
        <v>126.72</v>
      </c>
      <c r="Q537" s="83" t="s">
        <v>83</v>
      </c>
      <c r="R537" s="83" t="s">
        <v>10</v>
      </c>
      <c r="S537" s="83" t="s">
        <v>10</v>
      </c>
      <c r="T537" s="82" t="s">
        <v>108</v>
      </c>
      <c r="U537" s="82" t="s">
        <v>88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105</v>
      </c>
      <c r="O538" s="82">
        <v>27</v>
      </c>
      <c r="P538" s="85">
        <v>9227.9500000000007</v>
      </c>
      <c r="Q538" s="83" t="s">
        <v>81</v>
      </c>
      <c r="R538" s="83" t="s">
        <v>10</v>
      </c>
      <c r="S538" s="83" t="s">
        <v>10</v>
      </c>
      <c r="T538" s="82" t="s">
        <v>103</v>
      </c>
      <c r="U538" s="82" t="s">
        <v>88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105</v>
      </c>
      <c r="O539" s="82">
        <v>27</v>
      </c>
      <c r="P539" s="86">
        <v>882.54</v>
      </c>
      <c r="Q539" s="83" t="s">
        <v>11</v>
      </c>
      <c r="R539" s="83" t="s">
        <v>10</v>
      </c>
      <c r="S539" s="83" t="s">
        <v>10</v>
      </c>
      <c r="T539" s="82" t="s">
        <v>104</v>
      </c>
      <c r="U539" s="82" t="s">
        <v>88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N836652</v>
      </c>
      <c r="AU539" s="11">
        <f t="shared" si="192"/>
        <v>27</v>
      </c>
      <c r="AV539" s="11">
        <f t="shared" si="193"/>
        <v>882.54</v>
      </c>
      <c r="AW539" s="11" t="str">
        <f t="shared" si="194"/>
        <v>2019/12</v>
      </c>
      <c r="AX539" s="11" t="str">
        <f t="shared" si="195"/>
        <v>2019/12 Contribuciones Seg. Social</v>
      </c>
      <c r="AY539" s="11">
        <f t="shared" si="197"/>
        <v>50822.61</v>
      </c>
      <c r="AZ539" s="11">
        <f t="shared" si="196"/>
        <v>1.736510580625434E-2</v>
      </c>
      <c r="BA539" s="11" t="str">
        <f t="shared" si="199"/>
        <v>N836652 27</v>
      </c>
      <c r="BB539" s="11">
        <f>IFERROR(IF(AW539="","",VLOOKUP(AW539,SUSS!R:S,2,FALSE)),AY539*SUSS!$M$2)</f>
        <v>6098.7132000000001</v>
      </c>
      <c r="BC539" s="11">
        <f t="shared" si="198"/>
        <v>105.90479999999998</v>
      </c>
    </row>
    <row r="540" spans="14:55" ht="15.75" thickBot="1">
      <c r="N540" s="3" t="s">
        <v>105</v>
      </c>
      <c r="O540" s="82">
        <v>28</v>
      </c>
      <c r="P540" s="86">
        <v>19.600000000000001</v>
      </c>
      <c r="Q540" s="83" t="s">
        <v>94</v>
      </c>
      <c r="R540" s="83" t="s">
        <v>10</v>
      </c>
      <c r="S540" s="83" t="s">
        <v>10</v>
      </c>
      <c r="T540" s="82" t="s">
        <v>107</v>
      </c>
      <c r="U540" s="82" t="s">
        <v>88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105</v>
      </c>
      <c r="O541" s="82">
        <v>28</v>
      </c>
      <c r="P541" s="86">
        <v>126.72</v>
      </c>
      <c r="Q541" s="83" t="s">
        <v>83</v>
      </c>
      <c r="R541" s="83" t="s">
        <v>10</v>
      </c>
      <c r="S541" s="83" t="s">
        <v>10</v>
      </c>
      <c r="T541" s="82" t="s">
        <v>108</v>
      </c>
      <c r="U541" s="82" t="s">
        <v>88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105</v>
      </c>
      <c r="O542" s="82">
        <v>28</v>
      </c>
      <c r="P542" s="85">
        <v>9227.9500000000007</v>
      </c>
      <c r="Q542" s="83" t="s">
        <v>81</v>
      </c>
      <c r="R542" s="83" t="s">
        <v>10</v>
      </c>
      <c r="S542" s="83" t="s">
        <v>10</v>
      </c>
      <c r="T542" s="82" t="s">
        <v>103</v>
      </c>
      <c r="U542" s="82" t="s">
        <v>88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/>
      </c>
      <c r="AU542" s="11" t="str">
        <f t="shared" ref="AU542:AU605" si="213">IF($Q542=$AD$1,O542,"")</f>
        <v/>
      </c>
      <c r="AV542" s="11" t="str">
        <f t="shared" ref="AV542:AV605" si="214">IF($Q542=$AD$1,P542,"")</f>
        <v/>
      </c>
      <c r="AW542" s="11" t="str">
        <f t="shared" ref="AW542:AW605" si="215">IF($Q542=$AD$1,T542,"")</f>
        <v/>
      </c>
      <c r="AX542" s="11" t="str">
        <f t="shared" ref="AX542:AX605" si="216">IF(AW542&lt;&gt;"",AW542&amp;" "&amp;$AD$1,"")</f>
        <v/>
      </c>
      <c r="AY542" s="11" t="str">
        <f t="shared" si="197"/>
        <v/>
      </c>
      <c r="AZ542" s="11" t="str">
        <f t="shared" ref="AZ542:AZ605" si="217">IF(AY542="","",AV542/AY542)</f>
        <v/>
      </c>
      <c r="BA542" s="11" t="str">
        <f t="shared" si="199"/>
        <v xml:space="preserve"> </v>
      </c>
      <c r="BB542" s="11" t="str">
        <f>IFERROR(IF(AW542="","",VLOOKUP(AW542,SUSS!R:S,2,FALSE)),AY542*SUSS!$M$2)</f>
        <v/>
      </c>
      <c r="BC542" s="11" t="str">
        <f t="shared" si="198"/>
        <v/>
      </c>
    </row>
    <row r="543" spans="14:55" ht="15.75" thickBot="1">
      <c r="N543" s="3" t="s">
        <v>105</v>
      </c>
      <c r="O543" s="82">
        <v>28</v>
      </c>
      <c r="P543" s="86">
        <v>882.54</v>
      </c>
      <c r="Q543" s="83" t="s">
        <v>11</v>
      </c>
      <c r="R543" s="83" t="s">
        <v>10</v>
      </c>
      <c r="S543" s="83" t="s">
        <v>10</v>
      </c>
      <c r="T543" s="82" t="s">
        <v>104</v>
      </c>
      <c r="U543" s="82" t="s">
        <v>88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>N836652</v>
      </c>
      <c r="AU543" s="11">
        <f t="shared" si="213"/>
        <v>28</v>
      </c>
      <c r="AV543" s="11">
        <f t="shared" si="214"/>
        <v>882.54</v>
      </c>
      <c r="AW543" s="11" t="str">
        <f t="shared" si="215"/>
        <v>2019/12</v>
      </c>
      <c r="AX543" s="11" t="str">
        <f t="shared" si="216"/>
        <v>2019/12 Contribuciones Seg. Social</v>
      </c>
      <c r="AY543" s="11">
        <f t="shared" si="197"/>
        <v>50822.61</v>
      </c>
      <c r="AZ543" s="11">
        <f t="shared" si="217"/>
        <v>1.736510580625434E-2</v>
      </c>
      <c r="BA543" s="11" t="str">
        <f t="shared" si="199"/>
        <v>N836652 28</v>
      </c>
      <c r="BB543" s="11">
        <f>IFERROR(IF(AW543="","",VLOOKUP(AW543,SUSS!R:S,2,FALSE)),AY543*SUSS!$M$2)</f>
        <v>6098.7132000000001</v>
      </c>
      <c r="BC543" s="11">
        <f t="shared" si="198"/>
        <v>105.90479999999998</v>
      </c>
    </row>
    <row r="544" spans="14:55" ht="15.75" thickBot="1">
      <c r="N544" s="3" t="s">
        <v>105</v>
      </c>
      <c r="O544" s="82">
        <v>29</v>
      </c>
      <c r="P544" s="86">
        <v>19.600000000000001</v>
      </c>
      <c r="Q544" s="83" t="s">
        <v>94</v>
      </c>
      <c r="R544" s="83" t="s">
        <v>10</v>
      </c>
      <c r="S544" s="83" t="s">
        <v>10</v>
      </c>
      <c r="T544" s="82" t="s">
        <v>107</v>
      </c>
      <c r="U544" s="82" t="s">
        <v>88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105</v>
      </c>
      <c r="O545" s="82">
        <v>29</v>
      </c>
      <c r="P545" s="86">
        <v>126.72</v>
      </c>
      <c r="Q545" s="83" t="s">
        <v>83</v>
      </c>
      <c r="R545" s="83" t="s">
        <v>10</v>
      </c>
      <c r="S545" s="83" t="s">
        <v>10</v>
      </c>
      <c r="T545" s="82" t="s">
        <v>108</v>
      </c>
      <c r="U545" s="82" t="s">
        <v>88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/>
      </c>
      <c r="AU545" s="11" t="str">
        <f t="shared" si="213"/>
        <v/>
      </c>
      <c r="AV545" s="11" t="str">
        <f t="shared" si="214"/>
        <v/>
      </c>
      <c r="AW545" s="11" t="str">
        <f t="shared" si="215"/>
        <v/>
      </c>
      <c r="AX545" s="11" t="str">
        <f t="shared" si="216"/>
        <v/>
      </c>
      <c r="AY545" s="11" t="str">
        <f t="shared" si="197"/>
        <v/>
      </c>
      <c r="AZ545" s="11" t="str">
        <f t="shared" si="217"/>
        <v/>
      </c>
      <c r="BA545" s="11" t="str">
        <f t="shared" si="199"/>
        <v xml:space="preserve"> </v>
      </c>
      <c r="BB545" s="11" t="str">
        <f>IFERROR(IF(AW545="","",VLOOKUP(AW545,SUSS!R:S,2,FALSE)),AY545*SUSS!$M$2)</f>
        <v/>
      </c>
      <c r="BC545" s="11" t="str">
        <f t="shared" si="198"/>
        <v/>
      </c>
    </row>
    <row r="546" spans="14:55" ht="15.75" thickBot="1">
      <c r="N546" s="3" t="s">
        <v>105</v>
      </c>
      <c r="O546" s="82">
        <v>29</v>
      </c>
      <c r="P546" s="85">
        <v>9227.9500000000007</v>
      </c>
      <c r="Q546" s="83" t="s">
        <v>81</v>
      </c>
      <c r="R546" s="83" t="s">
        <v>10</v>
      </c>
      <c r="S546" s="83" t="s">
        <v>10</v>
      </c>
      <c r="T546" s="82" t="s">
        <v>103</v>
      </c>
      <c r="U546" s="82" t="s">
        <v>88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105</v>
      </c>
      <c r="O547" s="82">
        <v>29</v>
      </c>
      <c r="P547" s="86">
        <v>882.54</v>
      </c>
      <c r="Q547" s="83" t="s">
        <v>11</v>
      </c>
      <c r="R547" s="83" t="s">
        <v>10</v>
      </c>
      <c r="S547" s="83" t="s">
        <v>10</v>
      </c>
      <c r="T547" s="82" t="s">
        <v>104</v>
      </c>
      <c r="U547" s="82" t="s">
        <v>88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>N836652</v>
      </c>
      <c r="AU547" s="11">
        <f t="shared" si="213"/>
        <v>29</v>
      </c>
      <c r="AV547" s="11">
        <f t="shared" si="214"/>
        <v>882.54</v>
      </c>
      <c r="AW547" s="11" t="str">
        <f t="shared" si="215"/>
        <v>2019/12</v>
      </c>
      <c r="AX547" s="11" t="str">
        <f t="shared" si="216"/>
        <v>2019/12 Contribuciones Seg. Social</v>
      </c>
      <c r="AY547" s="11">
        <f t="shared" si="197"/>
        <v>50822.61</v>
      </c>
      <c r="AZ547" s="11">
        <f t="shared" si="217"/>
        <v>1.736510580625434E-2</v>
      </c>
      <c r="BA547" s="11" t="str">
        <f t="shared" si="199"/>
        <v>N836652 29</v>
      </c>
      <c r="BB547" s="11">
        <f>IFERROR(IF(AW547="","",VLOOKUP(AW547,SUSS!R:S,2,FALSE)),AY547*SUSS!$M$2)</f>
        <v>6098.7132000000001</v>
      </c>
      <c r="BC547" s="11">
        <f t="shared" si="198"/>
        <v>105.90479999999998</v>
      </c>
    </row>
    <row r="548" spans="14:55" ht="15.75" thickBot="1">
      <c r="N548" s="3" t="s">
        <v>105</v>
      </c>
      <c r="O548" s="82">
        <v>30</v>
      </c>
      <c r="P548" s="86">
        <v>19.600000000000001</v>
      </c>
      <c r="Q548" s="83" t="s">
        <v>94</v>
      </c>
      <c r="R548" s="83" t="s">
        <v>10</v>
      </c>
      <c r="S548" s="83" t="s">
        <v>10</v>
      </c>
      <c r="T548" s="82" t="s">
        <v>107</v>
      </c>
      <c r="U548" s="82" t="s">
        <v>88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/>
      </c>
      <c r="AU548" s="11" t="str">
        <f t="shared" si="213"/>
        <v/>
      </c>
      <c r="AV548" s="11" t="str">
        <f t="shared" si="214"/>
        <v/>
      </c>
      <c r="AW548" s="11" t="str">
        <f t="shared" si="215"/>
        <v/>
      </c>
      <c r="AX548" s="11" t="str">
        <f t="shared" si="216"/>
        <v/>
      </c>
      <c r="AY548" s="11" t="str">
        <f t="shared" si="197"/>
        <v/>
      </c>
      <c r="AZ548" s="11" t="str">
        <f t="shared" si="217"/>
        <v/>
      </c>
      <c r="BA548" s="11" t="str">
        <f t="shared" si="199"/>
        <v xml:space="preserve"> </v>
      </c>
      <c r="BB548" s="11" t="str">
        <f>IFERROR(IF(AW548="","",VLOOKUP(AW548,SUSS!R:S,2,FALSE)),AY548*SUSS!$M$2)</f>
        <v/>
      </c>
      <c r="BC548" s="11" t="str">
        <f t="shared" si="198"/>
        <v/>
      </c>
    </row>
    <row r="549" spans="14:55" ht="15.75" thickBot="1">
      <c r="N549" s="3" t="s">
        <v>105</v>
      </c>
      <c r="O549" s="82">
        <v>30</v>
      </c>
      <c r="P549" s="86">
        <v>126.72</v>
      </c>
      <c r="Q549" s="83" t="s">
        <v>83</v>
      </c>
      <c r="R549" s="83" t="s">
        <v>10</v>
      </c>
      <c r="S549" s="83" t="s">
        <v>10</v>
      </c>
      <c r="T549" s="82" t="s">
        <v>108</v>
      </c>
      <c r="U549" s="82" t="s">
        <v>88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105</v>
      </c>
      <c r="O550" s="82">
        <v>30</v>
      </c>
      <c r="P550" s="85">
        <v>9227.9500000000007</v>
      </c>
      <c r="Q550" s="83" t="s">
        <v>81</v>
      </c>
      <c r="R550" s="83" t="s">
        <v>10</v>
      </c>
      <c r="S550" s="83" t="s">
        <v>10</v>
      </c>
      <c r="T550" s="82" t="s">
        <v>103</v>
      </c>
      <c r="U550" s="82" t="s">
        <v>88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105</v>
      </c>
      <c r="O551" s="82">
        <v>30</v>
      </c>
      <c r="P551" s="86">
        <v>882.54</v>
      </c>
      <c r="Q551" s="83" t="s">
        <v>11</v>
      </c>
      <c r="R551" s="83" t="s">
        <v>10</v>
      </c>
      <c r="S551" s="83" t="s">
        <v>10</v>
      </c>
      <c r="T551" s="82" t="s">
        <v>104</v>
      </c>
      <c r="U551" s="82" t="s">
        <v>88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N836652</v>
      </c>
      <c r="AU551" s="11">
        <f t="shared" si="213"/>
        <v>30</v>
      </c>
      <c r="AV551" s="11">
        <f t="shared" si="214"/>
        <v>882.54</v>
      </c>
      <c r="AW551" s="11" t="str">
        <f t="shared" si="215"/>
        <v>2019/12</v>
      </c>
      <c r="AX551" s="11" t="str">
        <f t="shared" si="216"/>
        <v>2019/12 Contribuciones Seg. Social</v>
      </c>
      <c r="AY551" s="11">
        <f t="shared" si="197"/>
        <v>50822.61</v>
      </c>
      <c r="AZ551" s="11">
        <f t="shared" si="217"/>
        <v>1.736510580625434E-2</v>
      </c>
      <c r="BA551" s="11" t="str">
        <f t="shared" si="199"/>
        <v>N836652 30</v>
      </c>
      <c r="BB551" s="11">
        <f>IFERROR(IF(AW551="","",VLOOKUP(AW551,SUSS!R:S,2,FALSE)),AY551*SUSS!$M$2)</f>
        <v>6098.7132000000001</v>
      </c>
      <c r="BC551" s="11">
        <f t="shared" si="198"/>
        <v>105.90479999999998</v>
      </c>
    </row>
    <row r="552" spans="14:55" ht="15.75" thickBot="1">
      <c r="N552" s="3" t="s">
        <v>105</v>
      </c>
      <c r="O552" s="82">
        <v>31</v>
      </c>
      <c r="P552" s="86">
        <v>19.600000000000001</v>
      </c>
      <c r="Q552" s="83" t="s">
        <v>94</v>
      </c>
      <c r="R552" s="83" t="s">
        <v>10</v>
      </c>
      <c r="S552" s="83" t="s">
        <v>10</v>
      </c>
      <c r="T552" s="82" t="s">
        <v>107</v>
      </c>
      <c r="U552" s="82" t="s">
        <v>88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105</v>
      </c>
      <c r="O553" s="82">
        <v>31</v>
      </c>
      <c r="P553" s="86">
        <v>126.72</v>
      </c>
      <c r="Q553" s="83" t="s">
        <v>83</v>
      </c>
      <c r="R553" s="83" t="s">
        <v>10</v>
      </c>
      <c r="S553" s="83" t="s">
        <v>10</v>
      </c>
      <c r="T553" s="82" t="s">
        <v>108</v>
      </c>
      <c r="U553" s="82" t="s">
        <v>88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105</v>
      </c>
      <c r="O554" s="82">
        <v>31</v>
      </c>
      <c r="P554" s="85">
        <v>9227.9500000000007</v>
      </c>
      <c r="Q554" s="83" t="s">
        <v>81</v>
      </c>
      <c r="R554" s="83" t="s">
        <v>10</v>
      </c>
      <c r="S554" s="83" t="s">
        <v>10</v>
      </c>
      <c r="T554" s="82" t="s">
        <v>103</v>
      </c>
      <c r="U554" s="82" t="s">
        <v>88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/>
      </c>
      <c r="AU554" s="11" t="str">
        <f t="shared" si="213"/>
        <v/>
      </c>
      <c r="AV554" s="11" t="str">
        <f t="shared" si="214"/>
        <v/>
      </c>
      <c r="AW554" s="11" t="str">
        <f t="shared" si="215"/>
        <v/>
      </c>
      <c r="AX554" s="11" t="str">
        <f t="shared" si="216"/>
        <v/>
      </c>
      <c r="AY554" s="11" t="str">
        <f t="shared" si="197"/>
        <v/>
      </c>
      <c r="AZ554" s="11" t="str">
        <f t="shared" si="217"/>
        <v/>
      </c>
      <c r="BA554" s="11" t="str">
        <f t="shared" si="199"/>
        <v xml:space="preserve"> </v>
      </c>
      <c r="BB554" s="11" t="str">
        <f>IFERROR(IF(AW554="","",VLOOKUP(AW554,SUSS!R:S,2,FALSE)),AY554*SUSS!$M$2)</f>
        <v/>
      </c>
      <c r="BC554" s="11" t="str">
        <f t="shared" si="198"/>
        <v/>
      </c>
    </row>
    <row r="555" spans="14:55" ht="15.75" thickBot="1">
      <c r="N555" s="3" t="s">
        <v>105</v>
      </c>
      <c r="O555" s="82">
        <v>31</v>
      </c>
      <c r="P555" s="86">
        <v>882.54</v>
      </c>
      <c r="Q555" s="83" t="s">
        <v>11</v>
      </c>
      <c r="R555" s="83" t="s">
        <v>10</v>
      </c>
      <c r="S555" s="83" t="s">
        <v>10</v>
      </c>
      <c r="T555" s="82" t="s">
        <v>104</v>
      </c>
      <c r="U555" s="82" t="s">
        <v>88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>N836652</v>
      </c>
      <c r="AU555" s="11">
        <f t="shared" si="213"/>
        <v>31</v>
      </c>
      <c r="AV555" s="11">
        <f t="shared" si="214"/>
        <v>882.54</v>
      </c>
      <c r="AW555" s="11" t="str">
        <f t="shared" si="215"/>
        <v>2019/12</v>
      </c>
      <c r="AX555" s="11" t="str">
        <f t="shared" si="216"/>
        <v>2019/12 Contribuciones Seg. Social</v>
      </c>
      <c r="AY555" s="11">
        <f t="shared" si="197"/>
        <v>50822.61</v>
      </c>
      <c r="AZ555" s="11">
        <f t="shared" si="217"/>
        <v>1.736510580625434E-2</v>
      </c>
      <c r="BA555" s="11" t="str">
        <f t="shared" si="199"/>
        <v>N836652 31</v>
      </c>
      <c r="BB555" s="11">
        <f>IFERROR(IF(AW555="","",VLOOKUP(AW555,SUSS!R:S,2,FALSE)),AY555*SUSS!$M$2)</f>
        <v>6098.7132000000001</v>
      </c>
      <c r="BC555" s="11">
        <f t="shared" si="198"/>
        <v>105.90479999999998</v>
      </c>
    </row>
    <row r="556" spans="14:55" ht="15.75" thickBot="1">
      <c r="N556" s="3" t="s">
        <v>105</v>
      </c>
      <c r="O556" s="82">
        <v>32</v>
      </c>
      <c r="P556" s="86">
        <v>19.600000000000001</v>
      </c>
      <c r="Q556" s="83" t="s">
        <v>94</v>
      </c>
      <c r="R556" s="83" t="s">
        <v>10</v>
      </c>
      <c r="S556" s="83" t="s">
        <v>10</v>
      </c>
      <c r="T556" s="82" t="s">
        <v>107</v>
      </c>
      <c r="U556" s="82" t="s">
        <v>88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105</v>
      </c>
      <c r="O557" s="82">
        <v>32</v>
      </c>
      <c r="P557" s="86">
        <v>126.72</v>
      </c>
      <c r="Q557" s="83" t="s">
        <v>83</v>
      </c>
      <c r="R557" s="83" t="s">
        <v>10</v>
      </c>
      <c r="S557" s="83" t="s">
        <v>10</v>
      </c>
      <c r="T557" s="82" t="s">
        <v>108</v>
      </c>
      <c r="U557" s="82" t="s">
        <v>88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/>
      </c>
      <c r="AU557" s="11" t="str">
        <f t="shared" si="213"/>
        <v/>
      </c>
      <c r="AV557" s="11" t="str">
        <f t="shared" si="214"/>
        <v/>
      </c>
      <c r="AW557" s="11" t="str">
        <f t="shared" si="215"/>
        <v/>
      </c>
      <c r="AX557" s="11" t="str">
        <f t="shared" si="216"/>
        <v/>
      </c>
      <c r="AY557" s="11" t="str">
        <f t="shared" si="197"/>
        <v/>
      </c>
      <c r="AZ557" s="11" t="str">
        <f t="shared" si="217"/>
        <v/>
      </c>
      <c r="BA557" s="11" t="str">
        <f t="shared" si="199"/>
        <v xml:space="preserve"> </v>
      </c>
      <c r="BB557" s="11" t="str">
        <f>IFERROR(IF(AW557="","",VLOOKUP(AW557,SUSS!R:S,2,FALSE)),AY557*SUSS!$M$2)</f>
        <v/>
      </c>
      <c r="BC557" s="11" t="str">
        <f t="shared" si="198"/>
        <v/>
      </c>
    </row>
    <row r="558" spans="14:55" ht="15.75" thickBot="1">
      <c r="N558" s="3" t="s">
        <v>105</v>
      </c>
      <c r="O558" s="82">
        <v>32</v>
      </c>
      <c r="P558" s="85">
        <v>9227.9500000000007</v>
      </c>
      <c r="Q558" s="83" t="s">
        <v>81</v>
      </c>
      <c r="R558" s="83" t="s">
        <v>10</v>
      </c>
      <c r="S558" s="83" t="s">
        <v>10</v>
      </c>
      <c r="T558" s="82" t="s">
        <v>103</v>
      </c>
      <c r="U558" s="82" t="s">
        <v>88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105</v>
      </c>
      <c r="O559" s="82">
        <v>32</v>
      </c>
      <c r="P559" s="86">
        <v>882.54</v>
      </c>
      <c r="Q559" s="83" t="s">
        <v>11</v>
      </c>
      <c r="R559" s="83" t="s">
        <v>10</v>
      </c>
      <c r="S559" s="83" t="s">
        <v>10</v>
      </c>
      <c r="T559" s="82" t="s">
        <v>104</v>
      </c>
      <c r="U559" s="82" t="s">
        <v>88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>N836652</v>
      </c>
      <c r="AU559" s="11">
        <f t="shared" si="213"/>
        <v>32</v>
      </c>
      <c r="AV559" s="11">
        <f t="shared" si="214"/>
        <v>882.54</v>
      </c>
      <c r="AW559" s="11" t="str">
        <f t="shared" si="215"/>
        <v>2019/12</v>
      </c>
      <c r="AX559" s="11" t="str">
        <f t="shared" si="216"/>
        <v>2019/12 Contribuciones Seg. Social</v>
      </c>
      <c r="AY559" s="11">
        <f t="shared" si="197"/>
        <v>50822.61</v>
      </c>
      <c r="AZ559" s="11">
        <f t="shared" si="217"/>
        <v>1.736510580625434E-2</v>
      </c>
      <c r="BA559" s="11" t="str">
        <f t="shared" si="199"/>
        <v>N836652 32</v>
      </c>
      <c r="BB559" s="11">
        <f>IFERROR(IF(AW559="","",VLOOKUP(AW559,SUSS!R:S,2,FALSE)),AY559*SUSS!$M$2)</f>
        <v>6098.7132000000001</v>
      </c>
      <c r="BC559" s="11">
        <f t="shared" si="198"/>
        <v>105.90479999999998</v>
      </c>
    </row>
    <row r="560" spans="14:55" ht="15.75" thickBot="1">
      <c r="N560" s="3" t="s">
        <v>105</v>
      </c>
      <c r="O560" s="82">
        <v>33</v>
      </c>
      <c r="P560" s="86">
        <v>19.600000000000001</v>
      </c>
      <c r="Q560" s="83" t="s">
        <v>94</v>
      </c>
      <c r="R560" s="83" t="s">
        <v>10</v>
      </c>
      <c r="S560" s="83" t="s">
        <v>10</v>
      </c>
      <c r="T560" s="82" t="s">
        <v>107</v>
      </c>
      <c r="U560" s="82" t="s">
        <v>88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/>
      </c>
      <c r="AU560" s="11" t="str">
        <f t="shared" si="213"/>
        <v/>
      </c>
      <c r="AV560" s="11" t="str">
        <f t="shared" si="214"/>
        <v/>
      </c>
      <c r="AW560" s="11" t="str">
        <f t="shared" si="215"/>
        <v/>
      </c>
      <c r="AX560" s="11" t="str">
        <f t="shared" si="216"/>
        <v/>
      </c>
      <c r="AY560" s="11" t="str">
        <f t="shared" si="197"/>
        <v/>
      </c>
      <c r="AZ560" s="11" t="str">
        <f t="shared" si="217"/>
        <v/>
      </c>
      <c r="BA560" s="11" t="str">
        <f t="shared" si="199"/>
        <v xml:space="preserve"> </v>
      </c>
      <c r="BB560" s="11" t="str">
        <f>IFERROR(IF(AW560="","",VLOOKUP(AW560,SUSS!R:S,2,FALSE)),AY560*SUSS!$M$2)</f>
        <v/>
      </c>
      <c r="BC560" s="11" t="str">
        <f t="shared" si="198"/>
        <v/>
      </c>
    </row>
    <row r="561" spans="14:55" ht="15.75" thickBot="1">
      <c r="N561" s="3" t="s">
        <v>105</v>
      </c>
      <c r="O561" s="82">
        <v>33</v>
      </c>
      <c r="P561" s="86">
        <v>126.72</v>
      </c>
      <c r="Q561" s="83" t="s">
        <v>83</v>
      </c>
      <c r="R561" s="83" t="s">
        <v>10</v>
      </c>
      <c r="S561" s="83" t="s">
        <v>10</v>
      </c>
      <c r="T561" s="82" t="s">
        <v>108</v>
      </c>
      <c r="U561" s="82" t="s">
        <v>88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105</v>
      </c>
      <c r="O562" s="82">
        <v>33</v>
      </c>
      <c r="P562" s="85">
        <v>9227.9500000000007</v>
      </c>
      <c r="Q562" s="83" t="s">
        <v>81</v>
      </c>
      <c r="R562" s="83" t="s">
        <v>10</v>
      </c>
      <c r="S562" s="83" t="s">
        <v>10</v>
      </c>
      <c r="T562" s="82" t="s">
        <v>103</v>
      </c>
      <c r="U562" s="82" t="s">
        <v>88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105</v>
      </c>
      <c r="O563" s="82">
        <v>33</v>
      </c>
      <c r="P563" s="86">
        <v>882.54</v>
      </c>
      <c r="Q563" s="83" t="s">
        <v>11</v>
      </c>
      <c r="R563" s="83" t="s">
        <v>10</v>
      </c>
      <c r="S563" s="83" t="s">
        <v>10</v>
      </c>
      <c r="T563" s="82" t="s">
        <v>104</v>
      </c>
      <c r="U563" s="82" t="s">
        <v>88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N836652</v>
      </c>
      <c r="AU563" s="11">
        <f t="shared" si="213"/>
        <v>33</v>
      </c>
      <c r="AV563" s="11">
        <f t="shared" si="214"/>
        <v>882.54</v>
      </c>
      <c r="AW563" s="11" t="str">
        <f t="shared" si="215"/>
        <v>2019/12</v>
      </c>
      <c r="AX563" s="11" t="str">
        <f t="shared" si="216"/>
        <v>2019/12 Contribuciones Seg. Social</v>
      </c>
      <c r="AY563" s="11">
        <f t="shared" si="197"/>
        <v>50822.61</v>
      </c>
      <c r="AZ563" s="11">
        <f t="shared" si="217"/>
        <v>1.736510580625434E-2</v>
      </c>
      <c r="BA563" s="11" t="str">
        <f t="shared" si="199"/>
        <v>N836652 33</v>
      </c>
      <c r="BB563" s="11">
        <f>IFERROR(IF(AW563="","",VLOOKUP(AW563,SUSS!R:S,2,FALSE)),AY563*SUSS!$M$2)</f>
        <v>6098.7132000000001</v>
      </c>
      <c r="BC563" s="11">
        <f t="shared" si="198"/>
        <v>105.90479999999998</v>
      </c>
    </row>
    <row r="564" spans="14:55" ht="15.75" thickBot="1">
      <c r="N564" s="3" t="s">
        <v>105</v>
      </c>
      <c r="O564" s="82">
        <v>34</v>
      </c>
      <c r="P564" s="86">
        <v>19.600000000000001</v>
      </c>
      <c r="Q564" s="83" t="s">
        <v>94</v>
      </c>
      <c r="R564" s="83" t="s">
        <v>10</v>
      </c>
      <c r="S564" s="83" t="s">
        <v>10</v>
      </c>
      <c r="T564" s="82" t="s">
        <v>107</v>
      </c>
      <c r="U564" s="82" t="s">
        <v>88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105</v>
      </c>
      <c r="O565" s="82">
        <v>34</v>
      </c>
      <c r="P565" s="86">
        <v>126.72</v>
      </c>
      <c r="Q565" s="83" t="s">
        <v>83</v>
      </c>
      <c r="R565" s="83" t="s">
        <v>10</v>
      </c>
      <c r="S565" s="83" t="s">
        <v>10</v>
      </c>
      <c r="T565" s="82" t="s">
        <v>108</v>
      </c>
      <c r="U565" s="82" t="s">
        <v>88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105</v>
      </c>
      <c r="O566" s="82">
        <v>34</v>
      </c>
      <c r="P566" s="85">
        <v>9227.9500000000007</v>
      </c>
      <c r="Q566" s="83" t="s">
        <v>81</v>
      </c>
      <c r="R566" s="83" t="s">
        <v>10</v>
      </c>
      <c r="S566" s="83" t="s">
        <v>10</v>
      </c>
      <c r="T566" s="82" t="s">
        <v>103</v>
      </c>
      <c r="U566" s="82" t="s">
        <v>88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/>
      </c>
      <c r="AU566" s="11" t="str">
        <f t="shared" si="213"/>
        <v/>
      </c>
      <c r="AV566" s="11" t="str">
        <f t="shared" si="214"/>
        <v/>
      </c>
      <c r="AW566" s="11" t="str">
        <f t="shared" si="215"/>
        <v/>
      </c>
      <c r="AX566" s="11" t="str">
        <f t="shared" si="216"/>
        <v/>
      </c>
      <c r="AY566" s="11" t="str">
        <f t="shared" si="197"/>
        <v/>
      </c>
      <c r="AZ566" s="11" t="str">
        <f t="shared" si="217"/>
        <v/>
      </c>
      <c r="BA566" s="11" t="str">
        <f t="shared" si="199"/>
        <v xml:space="preserve"> </v>
      </c>
      <c r="BB566" s="11" t="str">
        <f>IFERROR(IF(AW566="","",VLOOKUP(AW566,SUSS!R:S,2,FALSE)),AY566*SUSS!$M$2)</f>
        <v/>
      </c>
      <c r="BC566" s="11" t="str">
        <f t="shared" si="198"/>
        <v/>
      </c>
    </row>
    <row r="567" spans="14:55" ht="15.75" thickBot="1">
      <c r="N567" s="3" t="s">
        <v>105</v>
      </c>
      <c r="O567" s="82">
        <v>34</v>
      </c>
      <c r="P567" s="86">
        <v>882.54</v>
      </c>
      <c r="Q567" s="83" t="s">
        <v>11</v>
      </c>
      <c r="R567" s="83" t="s">
        <v>10</v>
      </c>
      <c r="S567" s="83" t="s">
        <v>10</v>
      </c>
      <c r="T567" s="82" t="s">
        <v>104</v>
      </c>
      <c r="U567" s="82" t="s">
        <v>88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>N836652</v>
      </c>
      <c r="AU567" s="11">
        <f t="shared" si="213"/>
        <v>34</v>
      </c>
      <c r="AV567" s="11">
        <f t="shared" si="214"/>
        <v>882.54</v>
      </c>
      <c r="AW567" s="11" t="str">
        <f t="shared" si="215"/>
        <v>2019/12</v>
      </c>
      <c r="AX567" s="11" t="str">
        <f t="shared" si="216"/>
        <v>2019/12 Contribuciones Seg. Social</v>
      </c>
      <c r="AY567" s="11">
        <f t="shared" si="197"/>
        <v>50822.61</v>
      </c>
      <c r="AZ567" s="11">
        <f t="shared" si="217"/>
        <v>1.736510580625434E-2</v>
      </c>
      <c r="BA567" s="11" t="str">
        <f t="shared" si="199"/>
        <v>N836652 34</v>
      </c>
      <c r="BB567" s="11">
        <f>IFERROR(IF(AW567="","",VLOOKUP(AW567,SUSS!R:S,2,FALSE)),AY567*SUSS!$M$2)</f>
        <v>6098.7132000000001</v>
      </c>
      <c r="BC567" s="11">
        <f t="shared" si="198"/>
        <v>105.90479999999998</v>
      </c>
    </row>
    <row r="568" spans="14:55" ht="15.75" thickBot="1">
      <c r="N568" s="3" t="s">
        <v>105</v>
      </c>
      <c r="O568" s="82">
        <v>35</v>
      </c>
      <c r="P568" s="86">
        <v>19.600000000000001</v>
      </c>
      <c r="Q568" s="83" t="s">
        <v>94</v>
      </c>
      <c r="R568" s="83" t="s">
        <v>10</v>
      </c>
      <c r="S568" s="83" t="s">
        <v>10</v>
      </c>
      <c r="T568" s="82" t="s">
        <v>107</v>
      </c>
      <c r="U568" s="82" t="s">
        <v>88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105</v>
      </c>
      <c r="O569" s="82">
        <v>35</v>
      </c>
      <c r="P569" s="86">
        <v>126.72</v>
      </c>
      <c r="Q569" s="83" t="s">
        <v>83</v>
      </c>
      <c r="R569" s="83" t="s">
        <v>10</v>
      </c>
      <c r="S569" s="83" t="s">
        <v>10</v>
      </c>
      <c r="T569" s="82" t="s">
        <v>108</v>
      </c>
      <c r="U569" s="82" t="s">
        <v>88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/>
      </c>
      <c r="AU569" s="11" t="str">
        <f t="shared" si="213"/>
        <v/>
      </c>
      <c r="AV569" s="11" t="str">
        <f t="shared" si="214"/>
        <v/>
      </c>
      <c r="AW569" s="11" t="str">
        <f t="shared" si="215"/>
        <v/>
      </c>
      <c r="AX569" s="11" t="str">
        <f t="shared" si="216"/>
        <v/>
      </c>
      <c r="AY569" s="11" t="str">
        <f t="shared" si="197"/>
        <v/>
      </c>
      <c r="AZ569" s="11" t="str">
        <f t="shared" si="217"/>
        <v/>
      </c>
      <c r="BA569" s="11" t="str">
        <f t="shared" si="199"/>
        <v xml:space="preserve"> </v>
      </c>
      <c r="BB569" s="11" t="str">
        <f>IFERROR(IF(AW569="","",VLOOKUP(AW569,SUSS!R:S,2,FALSE)),AY569*SUSS!$M$2)</f>
        <v/>
      </c>
      <c r="BC569" s="11" t="str">
        <f t="shared" si="198"/>
        <v/>
      </c>
    </row>
    <row r="570" spans="14:55" ht="15.75" thickBot="1">
      <c r="N570" s="3" t="s">
        <v>105</v>
      </c>
      <c r="O570" s="82">
        <v>35</v>
      </c>
      <c r="P570" s="85">
        <v>9227.9500000000007</v>
      </c>
      <c r="Q570" s="83" t="s">
        <v>81</v>
      </c>
      <c r="R570" s="83" t="s">
        <v>10</v>
      </c>
      <c r="S570" s="83" t="s">
        <v>10</v>
      </c>
      <c r="T570" s="82" t="s">
        <v>103</v>
      </c>
      <c r="U570" s="82" t="s">
        <v>88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105</v>
      </c>
      <c r="O571" s="82">
        <v>35</v>
      </c>
      <c r="P571" s="86">
        <v>882.54</v>
      </c>
      <c r="Q571" s="83" t="s">
        <v>11</v>
      </c>
      <c r="R571" s="83" t="s">
        <v>10</v>
      </c>
      <c r="S571" s="83" t="s">
        <v>10</v>
      </c>
      <c r="T571" s="82" t="s">
        <v>104</v>
      </c>
      <c r="U571" s="82" t="s">
        <v>88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>N836652</v>
      </c>
      <c r="AU571" s="11">
        <f t="shared" si="213"/>
        <v>35</v>
      </c>
      <c r="AV571" s="11">
        <f t="shared" si="214"/>
        <v>882.54</v>
      </c>
      <c r="AW571" s="11" t="str">
        <f t="shared" si="215"/>
        <v>2019/12</v>
      </c>
      <c r="AX571" s="11" t="str">
        <f t="shared" si="216"/>
        <v>2019/12 Contribuciones Seg. Social</v>
      </c>
      <c r="AY571" s="11">
        <f t="shared" si="197"/>
        <v>50822.61</v>
      </c>
      <c r="AZ571" s="11">
        <f t="shared" si="217"/>
        <v>1.736510580625434E-2</v>
      </c>
      <c r="BA571" s="11" t="str">
        <f t="shared" si="199"/>
        <v>N836652 35</v>
      </c>
      <c r="BB571" s="11">
        <f>IFERROR(IF(AW571="","",VLOOKUP(AW571,SUSS!R:S,2,FALSE)),AY571*SUSS!$M$2)</f>
        <v>6098.7132000000001</v>
      </c>
      <c r="BC571" s="11">
        <f t="shared" si="198"/>
        <v>105.90479999999998</v>
      </c>
    </row>
    <row r="572" spans="14:55" ht="15.75" thickBot="1">
      <c r="N572" s="3" t="s">
        <v>105</v>
      </c>
      <c r="O572" s="82">
        <v>36</v>
      </c>
      <c r="P572" s="86">
        <v>19.600000000000001</v>
      </c>
      <c r="Q572" s="83" t="s">
        <v>94</v>
      </c>
      <c r="R572" s="83" t="s">
        <v>10</v>
      </c>
      <c r="S572" s="83" t="s">
        <v>10</v>
      </c>
      <c r="T572" s="82" t="s">
        <v>107</v>
      </c>
      <c r="U572" s="82" t="s">
        <v>88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/>
      </c>
      <c r="AU572" s="11" t="str">
        <f t="shared" si="213"/>
        <v/>
      </c>
      <c r="AV572" s="11" t="str">
        <f t="shared" si="214"/>
        <v/>
      </c>
      <c r="AW572" s="11" t="str">
        <f t="shared" si="215"/>
        <v/>
      </c>
      <c r="AX572" s="11" t="str">
        <f t="shared" si="216"/>
        <v/>
      </c>
      <c r="AY572" s="11" t="str">
        <f t="shared" si="197"/>
        <v/>
      </c>
      <c r="AZ572" s="11" t="str">
        <f t="shared" si="217"/>
        <v/>
      </c>
      <c r="BA572" s="11" t="str">
        <f t="shared" si="199"/>
        <v xml:space="preserve"> </v>
      </c>
      <c r="BB572" s="11" t="str">
        <f>IFERROR(IF(AW572="","",VLOOKUP(AW572,SUSS!R:S,2,FALSE)),AY572*SUSS!$M$2)</f>
        <v/>
      </c>
      <c r="BC572" s="11" t="str">
        <f t="shared" si="198"/>
        <v/>
      </c>
    </row>
    <row r="573" spans="14:55" ht="15.75" thickBot="1">
      <c r="N573" s="3" t="s">
        <v>105</v>
      </c>
      <c r="O573" s="82">
        <v>36</v>
      </c>
      <c r="P573" s="86">
        <v>126.72</v>
      </c>
      <c r="Q573" s="83" t="s">
        <v>83</v>
      </c>
      <c r="R573" s="83" t="s">
        <v>10</v>
      </c>
      <c r="S573" s="83" t="s">
        <v>10</v>
      </c>
      <c r="T573" s="82" t="s">
        <v>108</v>
      </c>
      <c r="U573" s="82" t="s">
        <v>88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105</v>
      </c>
      <c r="O574" s="82">
        <v>36</v>
      </c>
      <c r="P574" s="85">
        <v>9227.9500000000007</v>
      </c>
      <c r="Q574" s="83" t="s">
        <v>81</v>
      </c>
      <c r="R574" s="83" t="s">
        <v>10</v>
      </c>
      <c r="S574" s="83" t="s">
        <v>10</v>
      </c>
      <c r="T574" s="82" t="s">
        <v>103</v>
      </c>
      <c r="U574" s="82" t="s">
        <v>88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105</v>
      </c>
      <c r="O575" s="82">
        <v>36</v>
      </c>
      <c r="P575" s="86">
        <v>882.54</v>
      </c>
      <c r="Q575" s="83" t="s">
        <v>11</v>
      </c>
      <c r="R575" s="83" t="s">
        <v>10</v>
      </c>
      <c r="S575" s="83" t="s">
        <v>10</v>
      </c>
      <c r="T575" s="82" t="s">
        <v>104</v>
      </c>
      <c r="U575" s="82" t="s">
        <v>88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N836652</v>
      </c>
      <c r="AU575" s="11">
        <f t="shared" si="213"/>
        <v>36</v>
      </c>
      <c r="AV575" s="11">
        <f t="shared" si="214"/>
        <v>882.54</v>
      </c>
      <c r="AW575" s="11" t="str">
        <f t="shared" si="215"/>
        <v>2019/12</v>
      </c>
      <c r="AX575" s="11" t="str">
        <f t="shared" si="216"/>
        <v>2019/12 Contribuciones Seg. Social</v>
      </c>
      <c r="AY575" s="11">
        <f t="shared" si="197"/>
        <v>50822.61</v>
      </c>
      <c r="AZ575" s="11">
        <f t="shared" si="217"/>
        <v>1.736510580625434E-2</v>
      </c>
      <c r="BA575" s="11" t="str">
        <f t="shared" si="199"/>
        <v>N836652 36</v>
      </c>
      <c r="BB575" s="11">
        <f>IFERROR(IF(AW575="","",VLOOKUP(AW575,SUSS!R:S,2,FALSE)),AY575*SUSS!$M$2)</f>
        <v>6098.7132000000001</v>
      </c>
      <c r="BC575" s="11">
        <f t="shared" si="198"/>
        <v>105.90479999999998</v>
      </c>
    </row>
    <row r="576" spans="14:55" ht="15.75" thickBot="1">
      <c r="N576" s="3" t="s">
        <v>105</v>
      </c>
      <c r="O576" s="82">
        <v>37</v>
      </c>
      <c r="P576" s="86">
        <v>19.600000000000001</v>
      </c>
      <c r="Q576" s="83" t="s">
        <v>94</v>
      </c>
      <c r="R576" s="83" t="s">
        <v>10</v>
      </c>
      <c r="S576" s="83" t="s">
        <v>10</v>
      </c>
      <c r="T576" s="82" t="s">
        <v>107</v>
      </c>
      <c r="U576" s="82" t="s">
        <v>88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105</v>
      </c>
      <c r="O577" s="82">
        <v>37</v>
      </c>
      <c r="P577" s="86">
        <v>126.72</v>
      </c>
      <c r="Q577" s="83" t="s">
        <v>83</v>
      </c>
      <c r="R577" s="83" t="s">
        <v>10</v>
      </c>
      <c r="S577" s="83" t="s">
        <v>10</v>
      </c>
      <c r="T577" s="82" t="s">
        <v>108</v>
      </c>
      <c r="U577" s="82" t="s">
        <v>88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105</v>
      </c>
      <c r="O578" s="82">
        <v>37</v>
      </c>
      <c r="P578" s="85">
        <v>9227.9500000000007</v>
      </c>
      <c r="Q578" s="83" t="s">
        <v>81</v>
      </c>
      <c r="R578" s="83" t="s">
        <v>10</v>
      </c>
      <c r="S578" s="83" t="s">
        <v>10</v>
      </c>
      <c r="T578" s="82" t="s">
        <v>103</v>
      </c>
      <c r="U578" s="82" t="s">
        <v>88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/>
      </c>
      <c r="AU578" s="11" t="str">
        <f t="shared" si="213"/>
        <v/>
      </c>
      <c r="AV578" s="11" t="str">
        <f t="shared" si="214"/>
        <v/>
      </c>
      <c r="AW578" s="11" t="str">
        <f t="shared" si="215"/>
        <v/>
      </c>
      <c r="AX578" s="11" t="str">
        <f t="shared" si="216"/>
        <v/>
      </c>
      <c r="AY578" s="11" t="str">
        <f t="shared" si="197"/>
        <v/>
      </c>
      <c r="AZ578" s="11" t="str">
        <f t="shared" si="217"/>
        <v/>
      </c>
      <c r="BA578" s="11" t="str">
        <f t="shared" si="199"/>
        <v xml:space="preserve"> </v>
      </c>
      <c r="BB578" s="11" t="str">
        <f>IFERROR(IF(AW578="","",VLOOKUP(AW578,SUSS!R:S,2,FALSE)),AY578*SUSS!$M$2)</f>
        <v/>
      </c>
      <c r="BC578" s="11" t="str">
        <f t="shared" si="198"/>
        <v/>
      </c>
    </row>
    <row r="579" spans="14:55" ht="15.75" thickBot="1">
      <c r="N579" s="3" t="s">
        <v>105</v>
      </c>
      <c r="O579" s="82">
        <v>37</v>
      </c>
      <c r="P579" s="86">
        <v>882.54</v>
      </c>
      <c r="Q579" s="83" t="s">
        <v>11</v>
      </c>
      <c r="R579" s="83" t="s">
        <v>10</v>
      </c>
      <c r="S579" s="83" t="s">
        <v>10</v>
      </c>
      <c r="T579" s="82" t="s">
        <v>104</v>
      </c>
      <c r="U579" s="82" t="s">
        <v>88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N836652</v>
      </c>
      <c r="AU579" s="11">
        <f t="shared" si="213"/>
        <v>37</v>
      </c>
      <c r="AV579" s="11">
        <f t="shared" si="214"/>
        <v>882.54</v>
      </c>
      <c r="AW579" s="11" t="str">
        <f t="shared" si="215"/>
        <v>2019/12</v>
      </c>
      <c r="AX579" s="11" t="str">
        <f t="shared" si="216"/>
        <v>2019/12 Contribuciones Seg. Social</v>
      </c>
      <c r="AY579" s="11">
        <f t="shared" si="197"/>
        <v>50822.61</v>
      </c>
      <c r="AZ579" s="11">
        <f t="shared" si="217"/>
        <v>1.736510580625434E-2</v>
      </c>
      <c r="BA579" s="11" t="str">
        <f t="shared" si="199"/>
        <v>N836652 37</v>
      </c>
      <c r="BB579" s="11">
        <f>IFERROR(IF(AW579="","",VLOOKUP(AW579,SUSS!R:S,2,FALSE)),AY579*SUSS!$M$2)</f>
        <v>6098.7132000000001</v>
      </c>
      <c r="BC579" s="11">
        <f t="shared" si="198"/>
        <v>105.90479999999998</v>
      </c>
    </row>
    <row r="580" spans="14:55" ht="15.75" thickBot="1">
      <c r="N580" s="3" t="s">
        <v>105</v>
      </c>
      <c r="O580" s="82">
        <v>38</v>
      </c>
      <c r="P580" s="86">
        <v>19.600000000000001</v>
      </c>
      <c r="Q580" s="83" t="s">
        <v>94</v>
      </c>
      <c r="R580" s="83" t="s">
        <v>10</v>
      </c>
      <c r="S580" s="83" t="s">
        <v>10</v>
      </c>
      <c r="T580" s="82" t="s">
        <v>107</v>
      </c>
      <c r="U580" s="82" t="s">
        <v>88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105</v>
      </c>
      <c r="O581" s="82">
        <v>38</v>
      </c>
      <c r="P581" s="86">
        <v>126.72</v>
      </c>
      <c r="Q581" s="83" t="s">
        <v>83</v>
      </c>
      <c r="R581" s="83" t="s">
        <v>10</v>
      </c>
      <c r="S581" s="83" t="s">
        <v>10</v>
      </c>
      <c r="T581" s="82" t="s">
        <v>108</v>
      </c>
      <c r="U581" s="82" t="s">
        <v>88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105</v>
      </c>
      <c r="O582" s="82">
        <v>38</v>
      </c>
      <c r="P582" s="85">
        <v>4912.42</v>
      </c>
      <c r="Q582" s="83" t="s">
        <v>81</v>
      </c>
      <c r="R582" s="83" t="s">
        <v>10</v>
      </c>
      <c r="S582" s="83" t="s">
        <v>10</v>
      </c>
      <c r="T582" s="82" t="s">
        <v>103</v>
      </c>
      <c r="U582" s="82" t="s">
        <v>88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/>
      </c>
      <c r="AU582" s="11" t="str">
        <f t="shared" si="213"/>
        <v/>
      </c>
      <c r="AV582" s="11" t="str">
        <f t="shared" si="214"/>
        <v/>
      </c>
      <c r="AW582" s="11" t="str">
        <f t="shared" si="215"/>
        <v/>
      </c>
      <c r="AX582" s="11" t="str">
        <f t="shared" si="216"/>
        <v/>
      </c>
      <c r="AY582" s="11" t="str">
        <f t="shared" si="218"/>
        <v/>
      </c>
      <c r="AZ582" s="11" t="str">
        <f t="shared" si="217"/>
        <v/>
      </c>
      <c r="BA582" s="11" t="str">
        <f t="shared" si="199"/>
        <v xml:space="preserve"> </v>
      </c>
      <c r="BB582" s="11" t="str">
        <f>IFERROR(IF(AW582="","",VLOOKUP(AW582,SUSS!R:S,2,FALSE)),AY582*SUSS!$M$2)</f>
        <v/>
      </c>
      <c r="BC582" s="11" t="str">
        <f t="shared" si="219"/>
        <v/>
      </c>
    </row>
    <row r="583" spans="14:55" ht="15.75" thickBot="1">
      <c r="N583" s="3" t="s">
        <v>105</v>
      </c>
      <c r="O583" s="82">
        <v>38</v>
      </c>
      <c r="P583" s="85">
        <v>4315.53</v>
      </c>
      <c r="Q583" s="83" t="s">
        <v>81</v>
      </c>
      <c r="R583" s="83" t="s">
        <v>10</v>
      </c>
      <c r="S583" s="83" t="s">
        <v>82</v>
      </c>
      <c r="T583" s="82" t="s">
        <v>103</v>
      </c>
      <c r="U583" s="82" t="s">
        <v>88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105</v>
      </c>
      <c r="O584" s="82">
        <v>38</v>
      </c>
      <c r="P584" s="86">
        <v>882.54</v>
      </c>
      <c r="Q584" s="83" t="s">
        <v>11</v>
      </c>
      <c r="R584" s="83" t="s">
        <v>10</v>
      </c>
      <c r="S584" s="83" t="s">
        <v>10</v>
      </c>
      <c r="T584" s="82" t="s">
        <v>104</v>
      </c>
      <c r="U584" s="82" t="s">
        <v>88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>N836652</v>
      </c>
      <c r="AU584" s="11">
        <f t="shared" si="213"/>
        <v>38</v>
      </c>
      <c r="AV584" s="11">
        <f t="shared" si="214"/>
        <v>882.54</v>
      </c>
      <c r="AW584" s="11" t="str">
        <f t="shared" si="215"/>
        <v>2019/12</v>
      </c>
      <c r="AX584" s="11" t="str">
        <f t="shared" si="216"/>
        <v>2019/12 Contribuciones Seg. Social</v>
      </c>
      <c r="AY584" s="11">
        <f t="shared" si="218"/>
        <v>50822.61</v>
      </c>
      <c r="AZ584" s="11">
        <f t="shared" si="217"/>
        <v>1.736510580625434E-2</v>
      </c>
      <c r="BA584" s="11" t="str">
        <f t="shared" ref="BA584:BA647" si="220">AT584&amp;" "&amp;AU584</f>
        <v>N836652 38</v>
      </c>
      <c r="BB584" s="11">
        <f>IFERROR(IF(AW584="","",VLOOKUP(AW584,SUSS!R:S,2,FALSE)),AY584*SUSS!$M$2)</f>
        <v>6098.7132000000001</v>
      </c>
      <c r="BC584" s="11">
        <f t="shared" si="219"/>
        <v>105.90479999999998</v>
      </c>
    </row>
    <row r="585" spans="14:55" ht="15.75" thickBot="1">
      <c r="N585" s="3" t="s">
        <v>105</v>
      </c>
      <c r="O585" s="82">
        <v>39</v>
      </c>
      <c r="P585" s="86">
        <v>19.600000000000001</v>
      </c>
      <c r="Q585" s="83" t="s">
        <v>94</v>
      </c>
      <c r="R585" s="83" t="s">
        <v>10</v>
      </c>
      <c r="S585" s="83" t="s">
        <v>10</v>
      </c>
      <c r="T585" s="82" t="s">
        <v>107</v>
      </c>
      <c r="U585" s="82" t="s">
        <v>88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/>
      </c>
      <c r="AU585" s="11" t="str">
        <f t="shared" si="213"/>
        <v/>
      </c>
      <c r="AV585" s="11" t="str">
        <f t="shared" si="214"/>
        <v/>
      </c>
      <c r="AW585" s="11" t="str">
        <f t="shared" si="215"/>
        <v/>
      </c>
      <c r="AX585" s="11" t="str">
        <f t="shared" si="216"/>
        <v/>
      </c>
      <c r="AY585" s="11" t="str">
        <f t="shared" si="218"/>
        <v/>
      </c>
      <c r="AZ585" s="11" t="str">
        <f t="shared" si="217"/>
        <v/>
      </c>
      <c r="BA585" s="11" t="str">
        <f t="shared" si="220"/>
        <v xml:space="preserve"> </v>
      </c>
      <c r="BB585" s="11" t="str">
        <f>IFERROR(IF(AW585="","",VLOOKUP(AW585,SUSS!R:S,2,FALSE)),AY585*SUSS!$M$2)</f>
        <v/>
      </c>
      <c r="BC585" s="11" t="str">
        <f t="shared" si="219"/>
        <v/>
      </c>
    </row>
    <row r="586" spans="14:55" ht="15.75" thickBot="1">
      <c r="N586" s="3" t="s">
        <v>105</v>
      </c>
      <c r="O586" s="82">
        <v>39</v>
      </c>
      <c r="P586" s="86">
        <v>126.72</v>
      </c>
      <c r="Q586" s="83" t="s">
        <v>83</v>
      </c>
      <c r="R586" s="83" t="s">
        <v>10</v>
      </c>
      <c r="S586" s="83" t="s">
        <v>10</v>
      </c>
      <c r="T586" s="82" t="s">
        <v>108</v>
      </c>
      <c r="U586" s="82" t="s">
        <v>88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/>
      </c>
      <c r="AU586" s="11" t="str">
        <f t="shared" si="213"/>
        <v/>
      </c>
      <c r="AV586" s="11" t="str">
        <f t="shared" si="214"/>
        <v/>
      </c>
      <c r="AW586" s="11" t="str">
        <f t="shared" si="215"/>
        <v/>
      </c>
      <c r="AX586" s="11" t="str">
        <f t="shared" si="216"/>
        <v/>
      </c>
      <c r="AY586" s="11" t="str">
        <f t="shared" si="218"/>
        <v/>
      </c>
      <c r="AZ586" s="11" t="str">
        <f t="shared" si="217"/>
        <v/>
      </c>
      <c r="BA586" s="11" t="str">
        <f t="shared" si="220"/>
        <v xml:space="preserve"> </v>
      </c>
      <c r="BB586" s="11" t="str">
        <f>IFERROR(IF(AW586="","",VLOOKUP(AW586,SUSS!R:S,2,FALSE)),AY586*SUSS!$M$2)</f>
        <v/>
      </c>
      <c r="BC586" s="11" t="str">
        <f t="shared" si="219"/>
        <v/>
      </c>
    </row>
    <row r="587" spans="14:55" ht="15.75" thickBot="1">
      <c r="N587" s="3" t="s">
        <v>105</v>
      </c>
      <c r="O587" s="82">
        <v>39</v>
      </c>
      <c r="P587" s="85">
        <v>9227.9500000000007</v>
      </c>
      <c r="Q587" s="83" t="s">
        <v>81</v>
      </c>
      <c r="R587" s="83" t="s">
        <v>10</v>
      </c>
      <c r="S587" s="83" t="s">
        <v>82</v>
      </c>
      <c r="T587" s="82" t="s">
        <v>103</v>
      </c>
      <c r="U587" s="82" t="s">
        <v>88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105</v>
      </c>
      <c r="O588" s="82">
        <v>39</v>
      </c>
      <c r="P588" s="86">
        <v>882.54</v>
      </c>
      <c r="Q588" s="83" t="s">
        <v>11</v>
      </c>
      <c r="R588" s="83" t="s">
        <v>10</v>
      </c>
      <c r="S588" s="83" t="s">
        <v>10</v>
      </c>
      <c r="T588" s="82" t="s">
        <v>104</v>
      </c>
      <c r="U588" s="82" t="s">
        <v>88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>N836652</v>
      </c>
      <c r="AU588" s="11">
        <f t="shared" si="213"/>
        <v>39</v>
      </c>
      <c r="AV588" s="11">
        <f t="shared" si="214"/>
        <v>882.54</v>
      </c>
      <c r="AW588" s="11" t="str">
        <f t="shared" si="215"/>
        <v>2019/12</v>
      </c>
      <c r="AX588" s="11" t="str">
        <f t="shared" si="216"/>
        <v>2019/12 Contribuciones Seg. Social</v>
      </c>
      <c r="AY588" s="11">
        <f t="shared" si="218"/>
        <v>50822.61</v>
      </c>
      <c r="AZ588" s="11">
        <f t="shared" si="217"/>
        <v>1.736510580625434E-2</v>
      </c>
      <c r="BA588" s="11" t="str">
        <f t="shared" si="220"/>
        <v>N836652 39</v>
      </c>
      <c r="BB588" s="11">
        <f>IFERROR(IF(AW588="","",VLOOKUP(AW588,SUSS!R:S,2,FALSE)),AY588*SUSS!$M$2)</f>
        <v>6098.7132000000001</v>
      </c>
      <c r="BC588" s="11">
        <f t="shared" si="219"/>
        <v>105.90479999999998</v>
      </c>
    </row>
    <row r="589" spans="14:55" ht="15.75" thickBot="1">
      <c r="N589" s="3" t="s">
        <v>105</v>
      </c>
      <c r="O589" s="82">
        <v>40</v>
      </c>
      <c r="P589" s="86">
        <v>19.600000000000001</v>
      </c>
      <c r="Q589" s="83" t="s">
        <v>94</v>
      </c>
      <c r="R589" s="83" t="s">
        <v>10</v>
      </c>
      <c r="S589" s="83" t="s">
        <v>10</v>
      </c>
      <c r="T589" s="82" t="s">
        <v>107</v>
      </c>
      <c r="U589" s="82" t="s">
        <v>88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/>
      </c>
      <c r="AU589" s="11" t="str">
        <f t="shared" si="213"/>
        <v/>
      </c>
      <c r="AV589" s="11" t="str">
        <f t="shared" si="214"/>
        <v/>
      </c>
      <c r="AW589" s="11" t="str">
        <f t="shared" si="215"/>
        <v/>
      </c>
      <c r="AX589" s="11" t="str">
        <f t="shared" si="216"/>
        <v/>
      </c>
      <c r="AY589" s="11" t="str">
        <f t="shared" si="218"/>
        <v/>
      </c>
      <c r="AZ589" s="11" t="str">
        <f t="shared" si="217"/>
        <v/>
      </c>
      <c r="BA589" s="11" t="str">
        <f t="shared" si="220"/>
        <v xml:space="preserve"> </v>
      </c>
      <c r="BB589" s="11" t="str">
        <f>IFERROR(IF(AW589="","",VLOOKUP(AW589,SUSS!R:S,2,FALSE)),AY589*SUSS!$M$2)</f>
        <v/>
      </c>
      <c r="BC589" s="11" t="str">
        <f t="shared" si="219"/>
        <v/>
      </c>
    </row>
    <row r="590" spans="14:55" ht="15.75" thickBot="1">
      <c r="N590" s="3" t="s">
        <v>105</v>
      </c>
      <c r="O590" s="82">
        <v>40</v>
      </c>
      <c r="P590" s="86">
        <v>126.72</v>
      </c>
      <c r="Q590" s="83" t="s">
        <v>83</v>
      </c>
      <c r="R590" s="83" t="s">
        <v>10</v>
      </c>
      <c r="S590" s="83" t="s">
        <v>10</v>
      </c>
      <c r="T590" s="82" t="s">
        <v>108</v>
      </c>
      <c r="U590" s="82" t="s">
        <v>88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105</v>
      </c>
      <c r="O591" s="82">
        <v>40</v>
      </c>
      <c r="P591" s="85">
        <v>9227.9500000000007</v>
      </c>
      <c r="Q591" s="83" t="s">
        <v>81</v>
      </c>
      <c r="R591" s="83" t="s">
        <v>10</v>
      </c>
      <c r="S591" s="83" t="s">
        <v>82</v>
      </c>
      <c r="T591" s="82" t="s">
        <v>103</v>
      </c>
      <c r="U591" s="82" t="s">
        <v>88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105</v>
      </c>
      <c r="O592" s="82">
        <v>40</v>
      </c>
      <c r="P592" s="86">
        <v>882.54</v>
      </c>
      <c r="Q592" s="83" t="s">
        <v>11</v>
      </c>
      <c r="R592" s="83" t="s">
        <v>10</v>
      </c>
      <c r="S592" s="83" t="s">
        <v>10</v>
      </c>
      <c r="T592" s="82" t="s">
        <v>104</v>
      </c>
      <c r="U592" s="82" t="s">
        <v>88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N836652</v>
      </c>
      <c r="AU592" s="11">
        <f t="shared" si="213"/>
        <v>40</v>
      </c>
      <c r="AV592" s="11">
        <f t="shared" si="214"/>
        <v>882.54</v>
      </c>
      <c r="AW592" s="11" t="str">
        <f t="shared" si="215"/>
        <v>2019/12</v>
      </c>
      <c r="AX592" s="11" t="str">
        <f t="shared" si="216"/>
        <v>2019/12 Contribuciones Seg. Social</v>
      </c>
      <c r="AY592" s="11">
        <f t="shared" si="218"/>
        <v>50822.61</v>
      </c>
      <c r="AZ592" s="11">
        <f t="shared" si="217"/>
        <v>1.736510580625434E-2</v>
      </c>
      <c r="BA592" s="11" t="str">
        <f t="shared" si="220"/>
        <v>N836652 40</v>
      </c>
      <c r="BB592" s="11">
        <f>IFERROR(IF(AW592="","",VLOOKUP(AW592,SUSS!R:S,2,FALSE)),AY592*SUSS!$M$2)</f>
        <v>6098.7132000000001</v>
      </c>
      <c r="BC592" s="11">
        <f t="shared" si="219"/>
        <v>105.90479999999998</v>
      </c>
    </row>
    <row r="593" spans="14:55" ht="15.75" thickBot="1">
      <c r="N593" s="3" t="s">
        <v>105</v>
      </c>
      <c r="O593" s="82">
        <v>41</v>
      </c>
      <c r="P593" s="86">
        <v>19.600000000000001</v>
      </c>
      <c r="Q593" s="83" t="s">
        <v>94</v>
      </c>
      <c r="R593" s="83" t="s">
        <v>10</v>
      </c>
      <c r="S593" s="83" t="s">
        <v>10</v>
      </c>
      <c r="T593" s="82" t="s">
        <v>107</v>
      </c>
      <c r="U593" s="82" t="s">
        <v>88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105</v>
      </c>
      <c r="O594" s="82">
        <v>41</v>
      </c>
      <c r="P594" s="86">
        <v>126.72</v>
      </c>
      <c r="Q594" s="83" t="s">
        <v>83</v>
      </c>
      <c r="R594" s="83" t="s">
        <v>10</v>
      </c>
      <c r="S594" s="83" t="s">
        <v>10</v>
      </c>
      <c r="T594" s="82" t="s">
        <v>108</v>
      </c>
      <c r="U594" s="82" t="s">
        <v>88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105</v>
      </c>
      <c r="O595" s="82">
        <v>41</v>
      </c>
      <c r="P595" s="85">
        <v>9227.9500000000007</v>
      </c>
      <c r="Q595" s="83" t="s">
        <v>81</v>
      </c>
      <c r="R595" s="83" t="s">
        <v>10</v>
      </c>
      <c r="S595" s="83" t="s">
        <v>82</v>
      </c>
      <c r="T595" s="82" t="s">
        <v>103</v>
      </c>
      <c r="U595" s="82" t="s">
        <v>88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/>
      </c>
      <c r="AU595" s="11" t="str">
        <f t="shared" si="213"/>
        <v/>
      </c>
      <c r="AV595" s="11" t="str">
        <f t="shared" si="214"/>
        <v/>
      </c>
      <c r="AW595" s="11" t="str">
        <f t="shared" si="215"/>
        <v/>
      </c>
      <c r="AX595" s="11" t="str">
        <f t="shared" si="216"/>
        <v/>
      </c>
      <c r="AY595" s="11" t="str">
        <f t="shared" si="218"/>
        <v/>
      </c>
      <c r="AZ595" s="11" t="str">
        <f t="shared" si="217"/>
        <v/>
      </c>
      <c r="BA595" s="11" t="str">
        <f t="shared" si="220"/>
        <v xml:space="preserve"> </v>
      </c>
      <c r="BB595" s="11" t="str">
        <f>IFERROR(IF(AW595="","",VLOOKUP(AW595,SUSS!R:S,2,FALSE)),AY595*SUSS!$M$2)</f>
        <v/>
      </c>
      <c r="BC595" s="11" t="str">
        <f t="shared" si="219"/>
        <v/>
      </c>
    </row>
    <row r="596" spans="14:55" ht="15.75" thickBot="1">
      <c r="N596" s="3" t="s">
        <v>105</v>
      </c>
      <c r="O596" s="82">
        <v>41</v>
      </c>
      <c r="P596" s="86">
        <v>882.54</v>
      </c>
      <c r="Q596" s="83" t="s">
        <v>11</v>
      </c>
      <c r="R596" s="83" t="s">
        <v>10</v>
      </c>
      <c r="S596" s="83" t="s">
        <v>10</v>
      </c>
      <c r="T596" s="82" t="s">
        <v>104</v>
      </c>
      <c r="U596" s="82" t="s">
        <v>88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>N836652</v>
      </c>
      <c r="AU596" s="11">
        <f t="shared" si="213"/>
        <v>41</v>
      </c>
      <c r="AV596" s="11">
        <f t="shared" si="214"/>
        <v>882.54</v>
      </c>
      <c r="AW596" s="11" t="str">
        <f t="shared" si="215"/>
        <v>2019/12</v>
      </c>
      <c r="AX596" s="11" t="str">
        <f t="shared" si="216"/>
        <v>2019/12 Contribuciones Seg. Social</v>
      </c>
      <c r="AY596" s="11">
        <f t="shared" si="218"/>
        <v>50822.61</v>
      </c>
      <c r="AZ596" s="11">
        <f t="shared" si="217"/>
        <v>1.736510580625434E-2</v>
      </c>
      <c r="BA596" s="11" t="str">
        <f t="shared" si="220"/>
        <v>N836652 41</v>
      </c>
      <c r="BB596" s="11">
        <f>IFERROR(IF(AW596="","",VLOOKUP(AW596,SUSS!R:S,2,FALSE)),AY596*SUSS!$M$2)</f>
        <v>6098.7132000000001</v>
      </c>
      <c r="BC596" s="11">
        <f t="shared" si="219"/>
        <v>105.90479999999998</v>
      </c>
    </row>
    <row r="597" spans="14:55" ht="15.75" thickBot="1">
      <c r="N597" s="3" t="s">
        <v>105</v>
      </c>
      <c r="O597" s="82">
        <v>42</v>
      </c>
      <c r="P597" s="86">
        <v>19.600000000000001</v>
      </c>
      <c r="Q597" s="83" t="s">
        <v>94</v>
      </c>
      <c r="R597" s="83" t="s">
        <v>10</v>
      </c>
      <c r="S597" s="83" t="s">
        <v>10</v>
      </c>
      <c r="T597" s="82" t="s">
        <v>107</v>
      </c>
      <c r="U597" s="82" t="s">
        <v>88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105</v>
      </c>
      <c r="O598" s="82">
        <v>42</v>
      </c>
      <c r="P598" s="86">
        <v>126.72</v>
      </c>
      <c r="Q598" s="83" t="s">
        <v>83</v>
      </c>
      <c r="R598" s="83" t="s">
        <v>10</v>
      </c>
      <c r="S598" s="83" t="s">
        <v>10</v>
      </c>
      <c r="T598" s="82" t="s">
        <v>108</v>
      </c>
      <c r="U598" s="82" t="s">
        <v>88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/>
      </c>
      <c r="AU598" s="11" t="str">
        <f t="shared" si="213"/>
        <v/>
      </c>
      <c r="AV598" s="11" t="str">
        <f t="shared" si="214"/>
        <v/>
      </c>
      <c r="AW598" s="11" t="str">
        <f t="shared" si="215"/>
        <v/>
      </c>
      <c r="AX598" s="11" t="str">
        <f t="shared" si="216"/>
        <v/>
      </c>
      <c r="AY598" s="11" t="str">
        <f t="shared" si="218"/>
        <v/>
      </c>
      <c r="AZ598" s="11" t="str">
        <f t="shared" si="217"/>
        <v/>
      </c>
      <c r="BA598" s="11" t="str">
        <f t="shared" si="220"/>
        <v xml:space="preserve"> </v>
      </c>
      <c r="BB598" s="11" t="str">
        <f>IFERROR(IF(AW598="","",VLOOKUP(AW598,SUSS!R:S,2,FALSE)),AY598*SUSS!$M$2)</f>
        <v/>
      </c>
      <c r="BC598" s="11" t="str">
        <f t="shared" si="219"/>
        <v/>
      </c>
    </row>
    <row r="599" spans="14:55" ht="15.75" thickBot="1">
      <c r="N599" s="3" t="s">
        <v>105</v>
      </c>
      <c r="O599" s="82">
        <v>42</v>
      </c>
      <c r="P599" s="85">
        <v>3882.75</v>
      </c>
      <c r="Q599" s="83" t="s">
        <v>81</v>
      </c>
      <c r="R599" s="83" t="s">
        <v>10</v>
      </c>
      <c r="S599" s="83" t="s">
        <v>82</v>
      </c>
      <c r="T599" s="82" t="s">
        <v>103</v>
      </c>
      <c r="U599" s="82" t="s">
        <v>88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105</v>
      </c>
      <c r="O600" s="82">
        <v>42</v>
      </c>
      <c r="P600" s="85">
        <v>5345.2</v>
      </c>
      <c r="Q600" s="83" t="s">
        <v>81</v>
      </c>
      <c r="R600" s="83" t="s">
        <v>10</v>
      </c>
      <c r="S600" s="83" t="s">
        <v>10</v>
      </c>
      <c r="T600" s="82" t="s">
        <v>111</v>
      </c>
      <c r="U600" s="82" t="s">
        <v>88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105</v>
      </c>
      <c r="O601" s="82">
        <v>42</v>
      </c>
      <c r="P601" s="86">
        <v>882.54</v>
      </c>
      <c r="Q601" s="83" t="s">
        <v>11</v>
      </c>
      <c r="R601" s="83" t="s">
        <v>10</v>
      </c>
      <c r="S601" s="83" t="s">
        <v>10</v>
      </c>
      <c r="T601" s="82" t="s">
        <v>104</v>
      </c>
      <c r="U601" s="82" t="s">
        <v>88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N836652</v>
      </c>
      <c r="AU601" s="11">
        <f t="shared" si="213"/>
        <v>42</v>
      </c>
      <c r="AV601" s="11">
        <f t="shared" si="214"/>
        <v>882.54</v>
      </c>
      <c r="AW601" s="11" t="str">
        <f t="shared" si="215"/>
        <v>2019/12</v>
      </c>
      <c r="AX601" s="11" t="str">
        <f t="shared" si="216"/>
        <v>2019/12 Contribuciones Seg. Social</v>
      </c>
      <c r="AY601" s="11">
        <f t="shared" si="218"/>
        <v>50822.61</v>
      </c>
      <c r="AZ601" s="11">
        <f t="shared" si="217"/>
        <v>1.736510580625434E-2</v>
      </c>
      <c r="BA601" s="11" t="str">
        <f t="shared" si="220"/>
        <v>N836652 42</v>
      </c>
      <c r="BB601" s="11">
        <f>IFERROR(IF(AW601="","",VLOOKUP(AW601,SUSS!R:S,2,FALSE)),AY601*SUSS!$M$2)</f>
        <v>6098.7132000000001</v>
      </c>
      <c r="BC601" s="11">
        <f t="shared" si="219"/>
        <v>105.90479999999998</v>
      </c>
    </row>
    <row r="602" spans="14:55" ht="15.75" thickBot="1">
      <c r="N602" s="3" t="s">
        <v>105</v>
      </c>
      <c r="O602" s="82">
        <v>43</v>
      </c>
      <c r="P602" s="86">
        <v>19.600000000000001</v>
      </c>
      <c r="Q602" s="83" t="s">
        <v>94</v>
      </c>
      <c r="R602" s="83" t="s">
        <v>10</v>
      </c>
      <c r="S602" s="83" t="s">
        <v>10</v>
      </c>
      <c r="T602" s="82" t="s">
        <v>107</v>
      </c>
      <c r="U602" s="82" t="s">
        <v>88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105</v>
      </c>
      <c r="O603" s="82">
        <v>43</v>
      </c>
      <c r="P603" s="86">
        <v>126.72</v>
      </c>
      <c r="Q603" s="83" t="s">
        <v>83</v>
      </c>
      <c r="R603" s="83" t="s">
        <v>10</v>
      </c>
      <c r="S603" s="83" t="s">
        <v>10</v>
      </c>
      <c r="T603" s="82" t="s">
        <v>108</v>
      </c>
      <c r="U603" s="82" t="s">
        <v>88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105</v>
      </c>
      <c r="O604" s="82">
        <v>43</v>
      </c>
      <c r="P604" s="85">
        <v>1056.45</v>
      </c>
      <c r="Q604" s="83" t="s">
        <v>81</v>
      </c>
      <c r="R604" s="83" t="s">
        <v>10</v>
      </c>
      <c r="S604" s="83" t="s">
        <v>10</v>
      </c>
      <c r="T604" s="82" t="s">
        <v>111</v>
      </c>
      <c r="U604" s="82" t="s">
        <v>88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/>
      </c>
      <c r="AU604" s="11" t="str">
        <f t="shared" si="213"/>
        <v/>
      </c>
      <c r="AV604" s="11" t="str">
        <f t="shared" si="214"/>
        <v/>
      </c>
      <c r="AW604" s="11" t="str">
        <f t="shared" si="215"/>
        <v/>
      </c>
      <c r="AX604" s="11" t="str">
        <f t="shared" si="216"/>
        <v/>
      </c>
      <c r="AY604" s="11" t="str">
        <f t="shared" si="218"/>
        <v/>
      </c>
      <c r="AZ604" s="11" t="str">
        <f t="shared" si="217"/>
        <v/>
      </c>
      <c r="BA604" s="11" t="str">
        <f t="shared" si="220"/>
        <v xml:space="preserve"> </v>
      </c>
      <c r="BB604" s="11" t="str">
        <f>IFERROR(IF(AW604="","",VLOOKUP(AW604,SUSS!R:S,2,FALSE)),AY604*SUSS!$M$2)</f>
        <v/>
      </c>
      <c r="BC604" s="11" t="str">
        <f t="shared" si="219"/>
        <v/>
      </c>
    </row>
    <row r="605" spans="14:55" ht="15.75" thickBot="1">
      <c r="N605" s="3" t="s">
        <v>105</v>
      </c>
      <c r="O605" s="82">
        <v>43</v>
      </c>
      <c r="P605" s="85">
        <v>1600.41</v>
      </c>
      <c r="Q605" s="83" t="s">
        <v>81</v>
      </c>
      <c r="R605" s="83" t="s">
        <v>10</v>
      </c>
      <c r="S605" s="83" t="s">
        <v>82</v>
      </c>
      <c r="T605" s="82" t="s">
        <v>111</v>
      </c>
      <c r="U605" s="82" t="s">
        <v>88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105</v>
      </c>
      <c r="O606" s="82">
        <v>43</v>
      </c>
      <c r="P606" s="85">
        <v>6571.09</v>
      </c>
      <c r="Q606" s="83" t="s">
        <v>81</v>
      </c>
      <c r="R606" s="83" t="s">
        <v>10</v>
      </c>
      <c r="S606" s="83" t="s">
        <v>10</v>
      </c>
      <c r="T606" s="82" t="s">
        <v>112</v>
      </c>
      <c r="U606" s="82" t="s">
        <v>88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105</v>
      </c>
      <c r="O607" s="82">
        <v>43</v>
      </c>
      <c r="P607" s="86">
        <v>882.54</v>
      </c>
      <c r="Q607" s="83" t="s">
        <v>11</v>
      </c>
      <c r="R607" s="83" t="s">
        <v>10</v>
      </c>
      <c r="S607" s="83" t="s">
        <v>10</v>
      </c>
      <c r="T607" s="82" t="s">
        <v>104</v>
      </c>
      <c r="U607" s="82" t="s">
        <v>88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N836652</v>
      </c>
      <c r="AU607" s="11">
        <f t="shared" si="234"/>
        <v>43</v>
      </c>
      <c r="AV607" s="11">
        <f t="shared" si="235"/>
        <v>882.54</v>
      </c>
      <c r="AW607" s="11" t="str">
        <f t="shared" si="236"/>
        <v>2019/12</v>
      </c>
      <c r="AX607" s="11" t="str">
        <f t="shared" si="237"/>
        <v>2019/12 Contribuciones Seg. Social</v>
      </c>
      <c r="AY607" s="11">
        <f t="shared" si="218"/>
        <v>50822.61</v>
      </c>
      <c r="AZ607" s="11">
        <f t="shared" si="238"/>
        <v>1.736510580625434E-2</v>
      </c>
      <c r="BA607" s="11" t="str">
        <f t="shared" si="220"/>
        <v>N836652 43</v>
      </c>
      <c r="BB607" s="11">
        <f>IFERROR(IF(AW607="","",VLOOKUP(AW607,SUSS!R:S,2,FALSE)),AY607*SUSS!$M$2)</f>
        <v>6098.7132000000001</v>
      </c>
      <c r="BC607" s="11">
        <f t="shared" si="219"/>
        <v>105.90479999999998</v>
      </c>
    </row>
    <row r="608" spans="14:55" ht="15.75" thickBot="1">
      <c r="N608" s="3" t="s">
        <v>105</v>
      </c>
      <c r="O608" s="82">
        <v>44</v>
      </c>
      <c r="P608" s="86">
        <v>19.600000000000001</v>
      </c>
      <c r="Q608" s="83" t="s">
        <v>94</v>
      </c>
      <c r="R608" s="83" t="s">
        <v>10</v>
      </c>
      <c r="S608" s="83" t="s">
        <v>10</v>
      </c>
      <c r="T608" s="82" t="s">
        <v>107</v>
      </c>
      <c r="U608" s="82" t="s">
        <v>88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105</v>
      </c>
      <c r="O609" s="82">
        <v>44</v>
      </c>
      <c r="P609" s="86">
        <v>126.72</v>
      </c>
      <c r="Q609" s="83" t="s">
        <v>83</v>
      </c>
      <c r="R609" s="83" t="s">
        <v>10</v>
      </c>
      <c r="S609" s="83" t="s">
        <v>10</v>
      </c>
      <c r="T609" s="82" t="s">
        <v>108</v>
      </c>
      <c r="U609" s="82" t="s">
        <v>88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105</v>
      </c>
      <c r="O610" s="82">
        <v>44</v>
      </c>
      <c r="P610" s="85">
        <v>9227.9500000000007</v>
      </c>
      <c r="Q610" s="83" t="s">
        <v>81</v>
      </c>
      <c r="R610" s="83" t="s">
        <v>10</v>
      </c>
      <c r="S610" s="83" t="s">
        <v>10</v>
      </c>
      <c r="T610" s="82" t="s">
        <v>112</v>
      </c>
      <c r="U610" s="82" t="s">
        <v>88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/>
      </c>
      <c r="AU610" s="11" t="str">
        <f t="shared" si="234"/>
        <v/>
      </c>
      <c r="AV610" s="11" t="str">
        <f t="shared" si="235"/>
        <v/>
      </c>
      <c r="AW610" s="11" t="str">
        <f t="shared" si="236"/>
        <v/>
      </c>
      <c r="AX610" s="11" t="str">
        <f t="shared" si="237"/>
        <v/>
      </c>
      <c r="AY610" s="11" t="str">
        <f t="shared" si="218"/>
        <v/>
      </c>
      <c r="AZ610" s="11" t="str">
        <f t="shared" si="238"/>
        <v/>
      </c>
      <c r="BA610" s="11" t="str">
        <f t="shared" si="220"/>
        <v xml:space="preserve"> </v>
      </c>
      <c r="BB610" s="11" t="str">
        <f>IFERROR(IF(AW610="","",VLOOKUP(AW610,SUSS!R:S,2,FALSE)),AY610*SUSS!$M$2)</f>
        <v/>
      </c>
      <c r="BC610" s="11" t="str">
        <f t="shared" si="219"/>
        <v/>
      </c>
    </row>
    <row r="611" spans="14:55" ht="15.75" thickBot="1">
      <c r="N611" s="3" t="s">
        <v>105</v>
      </c>
      <c r="O611" s="82">
        <v>44</v>
      </c>
      <c r="P611" s="86">
        <v>882.54</v>
      </c>
      <c r="Q611" s="83" t="s">
        <v>11</v>
      </c>
      <c r="R611" s="83" t="s">
        <v>10</v>
      </c>
      <c r="S611" s="83" t="s">
        <v>10</v>
      </c>
      <c r="T611" s="82" t="s">
        <v>104</v>
      </c>
      <c r="U611" s="82" t="s">
        <v>88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>N836652</v>
      </c>
      <c r="AU611" s="11">
        <f t="shared" si="234"/>
        <v>44</v>
      </c>
      <c r="AV611" s="11">
        <f t="shared" si="235"/>
        <v>882.54</v>
      </c>
      <c r="AW611" s="11" t="str">
        <f t="shared" si="236"/>
        <v>2019/12</v>
      </c>
      <c r="AX611" s="11" t="str">
        <f t="shared" si="237"/>
        <v>2019/12 Contribuciones Seg. Social</v>
      </c>
      <c r="AY611" s="11">
        <f t="shared" si="218"/>
        <v>50822.61</v>
      </c>
      <c r="AZ611" s="11">
        <f t="shared" si="238"/>
        <v>1.736510580625434E-2</v>
      </c>
      <c r="BA611" s="11" t="str">
        <f t="shared" si="220"/>
        <v>N836652 44</v>
      </c>
      <c r="BB611" s="11">
        <f>IFERROR(IF(AW611="","",VLOOKUP(AW611,SUSS!R:S,2,FALSE)),AY611*SUSS!$M$2)</f>
        <v>6098.7132000000001</v>
      </c>
      <c r="BC611" s="11">
        <f t="shared" si="219"/>
        <v>105.90479999999998</v>
      </c>
    </row>
    <row r="612" spans="14:55" ht="15.75" thickBot="1">
      <c r="N612" s="3" t="s">
        <v>105</v>
      </c>
      <c r="O612" s="82">
        <v>45</v>
      </c>
      <c r="P612" s="86">
        <v>19.600000000000001</v>
      </c>
      <c r="Q612" s="83" t="s">
        <v>94</v>
      </c>
      <c r="R612" s="83" t="s">
        <v>10</v>
      </c>
      <c r="S612" s="83" t="s">
        <v>10</v>
      </c>
      <c r="T612" s="82" t="s">
        <v>107</v>
      </c>
      <c r="U612" s="82" t="s">
        <v>88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105</v>
      </c>
      <c r="O613" s="82">
        <v>45</v>
      </c>
      <c r="P613" s="86">
        <v>126.72</v>
      </c>
      <c r="Q613" s="83" t="s">
        <v>83</v>
      </c>
      <c r="R613" s="83" t="s">
        <v>10</v>
      </c>
      <c r="S613" s="83" t="s">
        <v>10</v>
      </c>
      <c r="T613" s="82" t="s">
        <v>108</v>
      </c>
      <c r="U613" s="82" t="s">
        <v>88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105</v>
      </c>
      <c r="O614" s="82">
        <v>45</v>
      </c>
      <c r="P614" s="85">
        <v>9227.9500000000007</v>
      </c>
      <c r="Q614" s="83" t="s">
        <v>81</v>
      </c>
      <c r="R614" s="83" t="s">
        <v>10</v>
      </c>
      <c r="S614" s="83" t="s">
        <v>10</v>
      </c>
      <c r="T614" s="82" t="s">
        <v>112</v>
      </c>
      <c r="U614" s="82" t="s">
        <v>88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/>
      </c>
      <c r="AU614" s="11" t="str">
        <f t="shared" si="234"/>
        <v/>
      </c>
      <c r="AV614" s="11" t="str">
        <f t="shared" si="235"/>
        <v/>
      </c>
      <c r="AW614" s="11" t="str">
        <f t="shared" si="236"/>
        <v/>
      </c>
      <c r="AX614" s="11" t="str">
        <f t="shared" si="237"/>
        <v/>
      </c>
      <c r="AY614" s="11" t="str">
        <f t="shared" si="218"/>
        <v/>
      </c>
      <c r="AZ614" s="11" t="str">
        <f t="shared" si="238"/>
        <v/>
      </c>
      <c r="BA614" s="11" t="str">
        <f t="shared" si="220"/>
        <v xml:space="preserve"> </v>
      </c>
      <c r="BB614" s="11" t="str">
        <f>IFERROR(IF(AW614="","",VLOOKUP(AW614,SUSS!R:S,2,FALSE)),AY614*SUSS!$M$2)</f>
        <v/>
      </c>
      <c r="BC614" s="11" t="str">
        <f t="shared" si="219"/>
        <v/>
      </c>
    </row>
    <row r="615" spans="14:55" ht="15.75" thickBot="1">
      <c r="N615" s="3" t="s">
        <v>105</v>
      </c>
      <c r="O615" s="82">
        <v>45</v>
      </c>
      <c r="P615" s="86">
        <v>882.54</v>
      </c>
      <c r="Q615" s="83" t="s">
        <v>11</v>
      </c>
      <c r="R615" s="83" t="s">
        <v>10</v>
      </c>
      <c r="S615" s="83" t="s">
        <v>10</v>
      </c>
      <c r="T615" s="82" t="s">
        <v>104</v>
      </c>
      <c r="U615" s="82" t="s">
        <v>88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>N836652</v>
      </c>
      <c r="AU615" s="11">
        <f t="shared" si="234"/>
        <v>45</v>
      </c>
      <c r="AV615" s="11">
        <f t="shared" si="235"/>
        <v>882.54</v>
      </c>
      <c r="AW615" s="11" t="str">
        <f t="shared" si="236"/>
        <v>2019/12</v>
      </c>
      <c r="AX615" s="11" t="str">
        <f t="shared" si="237"/>
        <v>2019/12 Contribuciones Seg. Social</v>
      </c>
      <c r="AY615" s="11">
        <f t="shared" si="218"/>
        <v>50822.61</v>
      </c>
      <c r="AZ615" s="11">
        <f t="shared" si="238"/>
        <v>1.736510580625434E-2</v>
      </c>
      <c r="BA615" s="11" t="str">
        <f t="shared" si="220"/>
        <v>N836652 45</v>
      </c>
      <c r="BB615" s="11">
        <f>IFERROR(IF(AW615="","",VLOOKUP(AW615,SUSS!R:S,2,FALSE)),AY615*SUSS!$M$2)</f>
        <v>6098.7132000000001</v>
      </c>
      <c r="BC615" s="11">
        <f t="shared" si="219"/>
        <v>105.90479999999998</v>
      </c>
    </row>
    <row r="616" spans="14:55" ht="15.75" thickBot="1">
      <c r="N616" s="3" t="s">
        <v>105</v>
      </c>
      <c r="O616" s="82">
        <v>46</v>
      </c>
      <c r="P616" s="86">
        <v>19.600000000000001</v>
      </c>
      <c r="Q616" s="83" t="s">
        <v>94</v>
      </c>
      <c r="R616" s="83" t="s">
        <v>10</v>
      </c>
      <c r="S616" s="83" t="s">
        <v>10</v>
      </c>
      <c r="T616" s="82" t="s">
        <v>107</v>
      </c>
      <c r="U616" s="82" t="s">
        <v>88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/>
      </c>
      <c r="AU616" s="11" t="str">
        <f t="shared" si="234"/>
        <v/>
      </c>
      <c r="AV616" s="11" t="str">
        <f t="shared" si="235"/>
        <v/>
      </c>
      <c r="AW616" s="11" t="str">
        <f t="shared" si="236"/>
        <v/>
      </c>
      <c r="AX616" s="11" t="str">
        <f t="shared" si="237"/>
        <v/>
      </c>
      <c r="AY616" s="11" t="str">
        <f t="shared" si="218"/>
        <v/>
      </c>
      <c r="AZ616" s="11" t="str">
        <f t="shared" si="238"/>
        <v/>
      </c>
      <c r="BA616" s="11" t="str">
        <f t="shared" si="220"/>
        <v xml:space="preserve"> </v>
      </c>
      <c r="BB616" s="11" t="str">
        <f>IFERROR(IF(AW616="","",VLOOKUP(AW616,SUSS!R:S,2,FALSE)),AY616*SUSS!$M$2)</f>
        <v/>
      </c>
      <c r="BC616" s="11" t="str">
        <f t="shared" si="219"/>
        <v/>
      </c>
    </row>
    <row r="617" spans="14:55" ht="15.75" thickBot="1">
      <c r="N617" s="3" t="s">
        <v>105</v>
      </c>
      <c r="O617" s="82">
        <v>46</v>
      </c>
      <c r="P617" s="86">
        <v>126.72</v>
      </c>
      <c r="Q617" s="83" t="s">
        <v>83</v>
      </c>
      <c r="R617" s="83" t="s">
        <v>10</v>
      </c>
      <c r="S617" s="83" t="s">
        <v>10</v>
      </c>
      <c r="T617" s="82" t="s">
        <v>108</v>
      </c>
      <c r="U617" s="82" t="s">
        <v>88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105</v>
      </c>
      <c r="O618" s="82">
        <v>46</v>
      </c>
      <c r="P618" s="85">
        <v>9227.9500000000007</v>
      </c>
      <c r="Q618" s="83" t="s">
        <v>81</v>
      </c>
      <c r="R618" s="83" t="s">
        <v>10</v>
      </c>
      <c r="S618" s="83" t="s">
        <v>10</v>
      </c>
      <c r="T618" s="82" t="s">
        <v>112</v>
      </c>
      <c r="U618" s="82" t="s">
        <v>88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105</v>
      </c>
      <c r="O619" s="82">
        <v>46</v>
      </c>
      <c r="P619" s="86">
        <v>882.54</v>
      </c>
      <c r="Q619" s="83" t="s">
        <v>11</v>
      </c>
      <c r="R619" s="83" t="s">
        <v>10</v>
      </c>
      <c r="S619" s="83" t="s">
        <v>10</v>
      </c>
      <c r="T619" s="82" t="s">
        <v>104</v>
      </c>
      <c r="U619" s="82" t="s">
        <v>88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N836652</v>
      </c>
      <c r="AU619" s="11">
        <f t="shared" si="234"/>
        <v>46</v>
      </c>
      <c r="AV619" s="11">
        <f t="shared" si="235"/>
        <v>882.54</v>
      </c>
      <c r="AW619" s="11" t="str">
        <f t="shared" si="236"/>
        <v>2019/12</v>
      </c>
      <c r="AX619" s="11" t="str">
        <f t="shared" si="237"/>
        <v>2019/12 Contribuciones Seg. Social</v>
      </c>
      <c r="AY619" s="11">
        <f t="shared" si="218"/>
        <v>50822.61</v>
      </c>
      <c r="AZ619" s="11">
        <f t="shared" si="238"/>
        <v>1.736510580625434E-2</v>
      </c>
      <c r="BA619" s="11" t="str">
        <f t="shared" si="220"/>
        <v>N836652 46</v>
      </c>
      <c r="BB619" s="11">
        <f>IFERROR(IF(AW619="","",VLOOKUP(AW619,SUSS!R:S,2,FALSE)),AY619*SUSS!$M$2)</f>
        <v>6098.7132000000001</v>
      </c>
      <c r="BC619" s="11">
        <f t="shared" si="219"/>
        <v>105.90479999999998</v>
      </c>
    </row>
    <row r="620" spans="14:55" ht="15.75" thickBot="1">
      <c r="N620" s="3" t="s">
        <v>105</v>
      </c>
      <c r="O620" s="82">
        <v>47</v>
      </c>
      <c r="P620" s="86">
        <v>19.600000000000001</v>
      </c>
      <c r="Q620" s="83" t="s">
        <v>94</v>
      </c>
      <c r="R620" s="83" t="s">
        <v>10</v>
      </c>
      <c r="S620" s="83" t="s">
        <v>10</v>
      </c>
      <c r="T620" s="82" t="s">
        <v>107</v>
      </c>
      <c r="U620" s="82" t="s">
        <v>88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105</v>
      </c>
      <c r="O621" s="82">
        <v>47</v>
      </c>
      <c r="P621" s="86">
        <v>126.72</v>
      </c>
      <c r="Q621" s="83" t="s">
        <v>83</v>
      </c>
      <c r="R621" s="83" t="s">
        <v>10</v>
      </c>
      <c r="S621" s="83" t="s">
        <v>10</v>
      </c>
      <c r="T621" s="82" t="s">
        <v>108</v>
      </c>
      <c r="U621" s="82" t="s">
        <v>88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105</v>
      </c>
      <c r="O622" s="82">
        <v>47</v>
      </c>
      <c r="P622" s="85">
        <v>9227.9500000000007</v>
      </c>
      <c r="Q622" s="83" t="s">
        <v>81</v>
      </c>
      <c r="R622" s="83" t="s">
        <v>10</v>
      </c>
      <c r="S622" s="83" t="s">
        <v>10</v>
      </c>
      <c r="T622" s="82" t="s">
        <v>112</v>
      </c>
      <c r="U622" s="82" t="s">
        <v>88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/>
      </c>
      <c r="AU622" s="11" t="str">
        <f t="shared" si="234"/>
        <v/>
      </c>
      <c r="AV622" s="11" t="str">
        <f t="shared" si="235"/>
        <v/>
      </c>
      <c r="AW622" s="11" t="str">
        <f t="shared" si="236"/>
        <v/>
      </c>
      <c r="AX622" s="11" t="str">
        <f t="shared" si="237"/>
        <v/>
      </c>
      <c r="AY622" s="11" t="str">
        <f t="shared" si="218"/>
        <v/>
      </c>
      <c r="AZ622" s="11" t="str">
        <f t="shared" si="238"/>
        <v/>
      </c>
      <c r="BA622" s="11" t="str">
        <f t="shared" si="220"/>
        <v xml:space="preserve"> </v>
      </c>
      <c r="BB622" s="11" t="str">
        <f>IFERROR(IF(AW622="","",VLOOKUP(AW622,SUSS!R:S,2,FALSE)),AY622*SUSS!$M$2)</f>
        <v/>
      </c>
      <c r="BC622" s="11" t="str">
        <f t="shared" si="219"/>
        <v/>
      </c>
    </row>
    <row r="623" spans="14:55" ht="15.75" thickBot="1">
      <c r="N623" s="3" t="s">
        <v>105</v>
      </c>
      <c r="O623" s="82">
        <v>47</v>
      </c>
      <c r="P623" s="86">
        <v>882.54</v>
      </c>
      <c r="Q623" s="83" t="s">
        <v>11</v>
      </c>
      <c r="R623" s="83" t="s">
        <v>10</v>
      </c>
      <c r="S623" s="83" t="s">
        <v>10</v>
      </c>
      <c r="T623" s="82" t="s">
        <v>104</v>
      </c>
      <c r="U623" s="82" t="s">
        <v>88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>N836652</v>
      </c>
      <c r="AU623" s="11">
        <f t="shared" si="234"/>
        <v>47</v>
      </c>
      <c r="AV623" s="11">
        <f t="shared" si="235"/>
        <v>882.54</v>
      </c>
      <c r="AW623" s="11" t="str">
        <f t="shared" si="236"/>
        <v>2019/12</v>
      </c>
      <c r="AX623" s="11" t="str">
        <f t="shared" si="237"/>
        <v>2019/12 Contribuciones Seg. Social</v>
      </c>
      <c r="AY623" s="11">
        <f t="shared" si="218"/>
        <v>50822.61</v>
      </c>
      <c r="AZ623" s="11">
        <f t="shared" si="238"/>
        <v>1.736510580625434E-2</v>
      </c>
      <c r="BA623" s="11" t="str">
        <f t="shared" si="220"/>
        <v>N836652 47</v>
      </c>
      <c r="BB623" s="11">
        <f>IFERROR(IF(AW623="","",VLOOKUP(AW623,SUSS!R:S,2,FALSE)),AY623*SUSS!$M$2)</f>
        <v>6098.7132000000001</v>
      </c>
      <c r="BC623" s="11">
        <f t="shared" si="219"/>
        <v>105.90479999999998</v>
      </c>
    </row>
    <row r="624" spans="14:55" ht="15.75" thickBot="1">
      <c r="N624" s="3" t="s">
        <v>105</v>
      </c>
      <c r="O624" s="82">
        <v>48</v>
      </c>
      <c r="P624" s="86">
        <v>19.600000000000001</v>
      </c>
      <c r="Q624" s="83" t="s">
        <v>94</v>
      </c>
      <c r="R624" s="83" t="s">
        <v>10</v>
      </c>
      <c r="S624" s="83" t="s">
        <v>10</v>
      </c>
      <c r="T624" s="82" t="s">
        <v>107</v>
      </c>
      <c r="U624" s="82" t="s">
        <v>88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105</v>
      </c>
      <c r="O625" s="82">
        <v>48</v>
      </c>
      <c r="P625" s="86">
        <v>126.72</v>
      </c>
      <c r="Q625" s="83" t="s">
        <v>83</v>
      </c>
      <c r="R625" s="83" t="s">
        <v>10</v>
      </c>
      <c r="S625" s="83" t="s">
        <v>10</v>
      </c>
      <c r="T625" s="82" t="s">
        <v>108</v>
      </c>
      <c r="U625" s="82" t="s">
        <v>88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/>
      </c>
      <c r="AU625" s="11" t="str">
        <f t="shared" si="234"/>
        <v/>
      </c>
      <c r="AV625" s="11" t="str">
        <f t="shared" si="235"/>
        <v/>
      </c>
      <c r="AW625" s="11" t="str">
        <f t="shared" si="236"/>
        <v/>
      </c>
      <c r="AX625" s="11" t="str">
        <f t="shared" si="237"/>
        <v/>
      </c>
      <c r="AY625" s="11" t="str">
        <f t="shared" si="218"/>
        <v/>
      </c>
      <c r="AZ625" s="11" t="str">
        <f t="shared" si="238"/>
        <v/>
      </c>
      <c r="BA625" s="11" t="str">
        <f t="shared" si="220"/>
        <v xml:space="preserve"> </v>
      </c>
      <c r="BB625" s="11" t="str">
        <f>IFERROR(IF(AW625="","",VLOOKUP(AW625,SUSS!R:S,2,FALSE)),AY625*SUSS!$M$2)</f>
        <v/>
      </c>
      <c r="BC625" s="11" t="str">
        <f t="shared" si="219"/>
        <v/>
      </c>
    </row>
    <row r="626" spans="14:55" ht="15.75" thickBot="1">
      <c r="N626" s="3" t="s">
        <v>105</v>
      </c>
      <c r="O626" s="82">
        <v>48</v>
      </c>
      <c r="P626" s="85">
        <v>9227.9500000000007</v>
      </c>
      <c r="Q626" s="83" t="s">
        <v>81</v>
      </c>
      <c r="R626" s="83" t="s">
        <v>10</v>
      </c>
      <c r="S626" s="83" t="s">
        <v>10</v>
      </c>
      <c r="T626" s="82" t="s">
        <v>112</v>
      </c>
      <c r="U626" s="82" t="s">
        <v>88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105</v>
      </c>
      <c r="O627" s="82">
        <v>48</v>
      </c>
      <c r="P627" s="86">
        <v>882.54</v>
      </c>
      <c r="Q627" s="83" t="s">
        <v>11</v>
      </c>
      <c r="R627" s="83" t="s">
        <v>10</v>
      </c>
      <c r="S627" s="83" t="s">
        <v>10</v>
      </c>
      <c r="T627" s="82" t="s">
        <v>104</v>
      </c>
      <c r="U627" s="82" t="s">
        <v>88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>N836652</v>
      </c>
      <c r="AU627" s="11">
        <f t="shared" si="234"/>
        <v>48</v>
      </c>
      <c r="AV627" s="11">
        <f t="shared" si="235"/>
        <v>882.54</v>
      </c>
      <c r="AW627" s="11" t="str">
        <f t="shared" si="236"/>
        <v>2019/12</v>
      </c>
      <c r="AX627" s="11" t="str">
        <f t="shared" si="237"/>
        <v>2019/12 Contribuciones Seg. Social</v>
      </c>
      <c r="AY627" s="11">
        <f t="shared" si="218"/>
        <v>50822.61</v>
      </c>
      <c r="AZ627" s="11">
        <f t="shared" si="238"/>
        <v>1.736510580625434E-2</v>
      </c>
      <c r="BA627" s="11" t="str">
        <f t="shared" si="220"/>
        <v>N836652 48</v>
      </c>
      <c r="BB627" s="11">
        <f>IFERROR(IF(AW627="","",VLOOKUP(AW627,SUSS!R:S,2,FALSE)),AY627*SUSS!$M$2)</f>
        <v>6098.7132000000001</v>
      </c>
      <c r="BC627" s="11">
        <f t="shared" si="219"/>
        <v>105.90479999999998</v>
      </c>
    </row>
    <row r="628" spans="14:55" ht="15.75" thickBot="1">
      <c r="N628" s="3" t="s">
        <v>105</v>
      </c>
      <c r="O628" s="82">
        <v>49</v>
      </c>
      <c r="P628" s="86">
        <v>19.600000000000001</v>
      </c>
      <c r="Q628" s="83" t="s">
        <v>94</v>
      </c>
      <c r="R628" s="83" t="s">
        <v>10</v>
      </c>
      <c r="S628" s="83" t="s">
        <v>10</v>
      </c>
      <c r="T628" s="82" t="s">
        <v>107</v>
      </c>
      <c r="U628" s="82" t="s">
        <v>88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/>
      </c>
      <c r="AU628" s="11" t="str">
        <f t="shared" si="234"/>
        <v/>
      </c>
      <c r="AV628" s="11" t="str">
        <f t="shared" si="235"/>
        <v/>
      </c>
      <c r="AW628" s="11" t="str">
        <f t="shared" si="236"/>
        <v/>
      </c>
      <c r="AX628" s="11" t="str">
        <f t="shared" si="237"/>
        <v/>
      </c>
      <c r="AY628" s="11" t="str">
        <f t="shared" si="218"/>
        <v/>
      </c>
      <c r="AZ628" s="11" t="str">
        <f t="shared" si="238"/>
        <v/>
      </c>
      <c r="BA628" s="11" t="str">
        <f t="shared" si="220"/>
        <v xml:space="preserve"> </v>
      </c>
      <c r="BB628" s="11" t="str">
        <f>IFERROR(IF(AW628="","",VLOOKUP(AW628,SUSS!R:S,2,FALSE)),AY628*SUSS!$M$2)</f>
        <v/>
      </c>
      <c r="BC628" s="11" t="str">
        <f t="shared" si="219"/>
        <v/>
      </c>
    </row>
    <row r="629" spans="14:55" ht="15.75" thickBot="1">
      <c r="N629" s="3" t="s">
        <v>105</v>
      </c>
      <c r="O629" s="82">
        <v>49</v>
      </c>
      <c r="P629" s="86">
        <v>126.72</v>
      </c>
      <c r="Q629" s="83" t="s">
        <v>83</v>
      </c>
      <c r="R629" s="83" t="s">
        <v>10</v>
      </c>
      <c r="S629" s="83" t="s">
        <v>10</v>
      </c>
      <c r="T629" s="82" t="s">
        <v>108</v>
      </c>
      <c r="U629" s="82" t="s">
        <v>88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105</v>
      </c>
      <c r="O630" s="82">
        <v>49</v>
      </c>
      <c r="P630" s="85">
        <v>6361.78</v>
      </c>
      <c r="Q630" s="83" t="s">
        <v>81</v>
      </c>
      <c r="R630" s="83" t="s">
        <v>10</v>
      </c>
      <c r="S630" s="83" t="s">
        <v>10</v>
      </c>
      <c r="T630" s="82" t="s">
        <v>112</v>
      </c>
      <c r="U630" s="82" t="s">
        <v>88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105</v>
      </c>
      <c r="O631" s="82">
        <v>49</v>
      </c>
      <c r="P631" s="85">
        <v>2866.17</v>
      </c>
      <c r="Q631" s="83" t="s">
        <v>81</v>
      </c>
      <c r="R631" s="83" t="s">
        <v>10</v>
      </c>
      <c r="S631" s="83" t="s">
        <v>82</v>
      </c>
      <c r="T631" s="82" t="s">
        <v>112</v>
      </c>
      <c r="U631" s="82" t="s">
        <v>88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/>
      </c>
      <c r="AU631" s="11" t="str">
        <f t="shared" si="234"/>
        <v/>
      </c>
      <c r="AV631" s="11" t="str">
        <f t="shared" si="235"/>
        <v/>
      </c>
      <c r="AW631" s="11" t="str">
        <f t="shared" si="236"/>
        <v/>
      </c>
      <c r="AX631" s="11" t="str">
        <f t="shared" si="237"/>
        <v/>
      </c>
      <c r="AY631" s="11" t="str">
        <f t="shared" si="218"/>
        <v/>
      </c>
      <c r="AZ631" s="11" t="str">
        <f t="shared" si="238"/>
        <v/>
      </c>
      <c r="BA631" s="11" t="str">
        <f t="shared" si="220"/>
        <v xml:space="preserve"> </v>
      </c>
      <c r="BB631" s="11" t="str">
        <f>IFERROR(IF(AW631="","",VLOOKUP(AW631,SUSS!R:S,2,FALSE)),AY631*SUSS!$M$2)</f>
        <v/>
      </c>
      <c r="BC631" s="11" t="str">
        <f t="shared" si="219"/>
        <v/>
      </c>
    </row>
    <row r="632" spans="14:55" ht="15.75" thickBot="1">
      <c r="N632" s="3" t="s">
        <v>105</v>
      </c>
      <c r="O632" s="82">
        <v>49</v>
      </c>
      <c r="P632" s="86">
        <v>882.54</v>
      </c>
      <c r="Q632" s="83" t="s">
        <v>11</v>
      </c>
      <c r="R632" s="83" t="s">
        <v>10</v>
      </c>
      <c r="S632" s="83" t="s">
        <v>10</v>
      </c>
      <c r="T632" s="82" t="s">
        <v>104</v>
      </c>
      <c r="U632" s="82" t="s">
        <v>88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>N836652</v>
      </c>
      <c r="AU632" s="11">
        <f t="shared" si="234"/>
        <v>49</v>
      </c>
      <c r="AV632" s="11">
        <f t="shared" si="235"/>
        <v>882.54</v>
      </c>
      <c r="AW632" s="11" t="str">
        <f t="shared" si="236"/>
        <v>2019/12</v>
      </c>
      <c r="AX632" s="11" t="str">
        <f t="shared" si="237"/>
        <v>2019/12 Contribuciones Seg. Social</v>
      </c>
      <c r="AY632" s="11">
        <f t="shared" si="218"/>
        <v>50822.61</v>
      </c>
      <c r="AZ632" s="11">
        <f t="shared" si="238"/>
        <v>1.736510580625434E-2</v>
      </c>
      <c r="BA632" s="11" t="str">
        <f t="shared" si="220"/>
        <v>N836652 49</v>
      </c>
      <c r="BB632" s="11">
        <f>IFERROR(IF(AW632="","",VLOOKUP(AW632,SUSS!R:S,2,FALSE)),AY632*SUSS!$M$2)</f>
        <v>6098.7132000000001</v>
      </c>
      <c r="BC632" s="11">
        <f t="shared" si="219"/>
        <v>105.90479999999998</v>
      </c>
    </row>
    <row r="633" spans="14:55" ht="15.75" thickBot="1">
      <c r="N633" s="3" t="s">
        <v>105</v>
      </c>
      <c r="O633" s="82">
        <v>50</v>
      </c>
      <c r="P633" s="86">
        <v>19.600000000000001</v>
      </c>
      <c r="Q633" s="83" t="s">
        <v>94</v>
      </c>
      <c r="R633" s="83" t="s">
        <v>10</v>
      </c>
      <c r="S633" s="83" t="s">
        <v>10</v>
      </c>
      <c r="T633" s="82" t="s">
        <v>107</v>
      </c>
      <c r="U633" s="82" t="s">
        <v>88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105</v>
      </c>
      <c r="O634" s="82">
        <v>50</v>
      </c>
      <c r="P634" s="86">
        <v>126.72</v>
      </c>
      <c r="Q634" s="83" t="s">
        <v>83</v>
      </c>
      <c r="R634" s="83" t="s">
        <v>10</v>
      </c>
      <c r="S634" s="83" t="s">
        <v>10</v>
      </c>
      <c r="T634" s="82" t="s">
        <v>108</v>
      </c>
      <c r="U634" s="82" t="s">
        <v>88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/>
      </c>
      <c r="AU634" s="11" t="str">
        <f t="shared" si="234"/>
        <v/>
      </c>
      <c r="AV634" s="11" t="str">
        <f t="shared" si="235"/>
        <v/>
      </c>
      <c r="AW634" s="11" t="str">
        <f t="shared" si="236"/>
        <v/>
      </c>
      <c r="AX634" s="11" t="str">
        <f t="shared" si="237"/>
        <v/>
      </c>
      <c r="AY634" s="11" t="str">
        <f t="shared" si="218"/>
        <v/>
      </c>
      <c r="AZ634" s="11" t="str">
        <f t="shared" si="238"/>
        <v/>
      </c>
      <c r="BA634" s="11" t="str">
        <f t="shared" si="220"/>
        <v xml:space="preserve"> </v>
      </c>
      <c r="BB634" s="11" t="str">
        <f>IFERROR(IF(AW634="","",VLOOKUP(AW634,SUSS!R:S,2,FALSE)),AY634*SUSS!$M$2)</f>
        <v/>
      </c>
      <c r="BC634" s="11" t="str">
        <f t="shared" si="219"/>
        <v/>
      </c>
    </row>
    <row r="635" spans="14:55" ht="15.75" thickBot="1">
      <c r="N635" s="3" t="s">
        <v>105</v>
      </c>
      <c r="O635" s="82">
        <v>50</v>
      </c>
      <c r="P635" s="85">
        <v>9227.9500000000007</v>
      </c>
      <c r="Q635" s="83" t="s">
        <v>81</v>
      </c>
      <c r="R635" s="83" t="s">
        <v>10</v>
      </c>
      <c r="S635" s="83" t="s">
        <v>82</v>
      </c>
      <c r="T635" s="82" t="s">
        <v>112</v>
      </c>
      <c r="U635" s="82" t="s">
        <v>88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105</v>
      </c>
      <c r="O636" s="82">
        <v>50</v>
      </c>
      <c r="P636" s="86">
        <v>882.54</v>
      </c>
      <c r="Q636" s="83" t="s">
        <v>11</v>
      </c>
      <c r="R636" s="83" t="s">
        <v>10</v>
      </c>
      <c r="S636" s="83" t="s">
        <v>10</v>
      </c>
      <c r="T636" s="82" t="s">
        <v>104</v>
      </c>
      <c r="U636" s="82" t="s">
        <v>88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>N836652</v>
      </c>
      <c r="AU636" s="11">
        <f t="shared" si="234"/>
        <v>50</v>
      </c>
      <c r="AV636" s="11">
        <f t="shared" si="235"/>
        <v>882.54</v>
      </c>
      <c r="AW636" s="11" t="str">
        <f t="shared" si="236"/>
        <v>2019/12</v>
      </c>
      <c r="AX636" s="11" t="str">
        <f t="shared" si="237"/>
        <v>2019/12 Contribuciones Seg. Social</v>
      </c>
      <c r="AY636" s="11">
        <f t="shared" si="218"/>
        <v>50822.61</v>
      </c>
      <c r="AZ636" s="11">
        <f t="shared" si="238"/>
        <v>1.736510580625434E-2</v>
      </c>
      <c r="BA636" s="11" t="str">
        <f t="shared" si="220"/>
        <v>N836652 50</v>
      </c>
      <c r="BB636" s="11">
        <f>IFERROR(IF(AW636="","",VLOOKUP(AW636,SUSS!R:S,2,FALSE)),AY636*SUSS!$M$2)</f>
        <v>6098.7132000000001</v>
      </c>
      <c r="BC636" s="11">
        <f t="shared" si="219"/>
        <v>105.90479999999998</v>
      </c>
    </row>
    <row r="637" spans="14:55" ht="15.75" thickBot="1">
      <c r="N637" s="3" t="s">
        <v>105</v>
      </c>
      <c r="O637" s="82">
        <v>51</v>
      </c>
      <c r="P637" s="86">
        <v>19.600000000000001</v>
      </c>
      <c r="Q637" s="83" t="s">
        <v>94</v>
      </c>
      <c r="R637" s="83" t="s">
        <v>10</v>
      </c>
      <c r="S637" s="83" t="s">
        <v>10</v>
      </c>
      <c r="T637" s="82" t="s">
        <v>107</v>
      </c>
      <c r="U637" s="82" t="s">
        <v>88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/>
      </c>
      <c r="AU637" s="11" t="str">
        <f t="shared" si="234"/>
        <v/>
      </c>
      <c r="AV637" s="11" t="str">
        <f t="shared" si="235"/>
        <v/>
      </c>
      <c r="AW637" s="11" t="str">
        <f t="shared" si="236"/>
        <v/>
      </c>
      <c r="AX637" s="11" t="str">
        <f t="shared" si="237"/>
        <v/>
      </c>
      <c r="AY637" s="11" t="str">
        <f t="shared" si="218"/>
        <v/>
      </c>
      <c r="AZ637" s="11" t="str">
        <f t="shared" si="238"/>
        <v/>
      </c>
      <c r="BA637" s="11" t="str">
        <f t="shared" si="220"/>
        <v xml:space="preserve"> </v>
      </c>
      <c r="BB637" s="11" t="str">
        <f>IFERROR(IF(AW637="","",VLOOKUP(AW637,SUSS!R:S,2,FALSE)),AY637*SUSS!$M$2)</f>
        <v/>
      </c>
      <c r="BC637" s="11" t="str">
        <f t="shared" si="219"/>
        <v/>
      </c>
    </row>
    <row r="638" spans="14:55" ht="15.75" thickBot="1">
      <c r="N638" s="3" t="s">
        <v>105</v>
      </c>
      <c r="O638" s="82">
        <v>51</v>
      </c>
      <c r="P638" s="86">
        <v>126.72</v>
      </c>
      <c r="Q638" s="83" t="s">
        <v>83</v>
      </c>
      <c r="R638" s="83" t="s">
        <v>10</v>
      </c>
      <c r="S638" s="83" t="s">
        <v>10</v>
      </c>
      <c r="T638" s="82" t="s">
        <v>108</v>
      </c>
      <c r="U638" s="82" t="s">
        <v>88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105</v>
      </c>
      <c r="O639" s="82">
        <v>51</v>
      </c>
      <c r="P639" s="85">
        <v>2674.04</v>
      </c>
      <c r="Q639" s="83" t="s">
        <v>81</v>
      </c>
      <c r="R639" s="83" t="s">
        <v>10</v>
      </c>
      <c r="S639" s="83" t="s">
        <v>82</v>
      </c>
      <c r="T639" s="82" t="s">
        <v>112</v>
      </c>
      <c r="U639" s="82" t="s">
        <v>88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105</v>
      </c>
      <c r="O640" s="82">
        <v>51</v>
      </c>
      <c r="P640" s="85">
        <v>6553.91</v>
      </c>
      <c r="Q640" s="83" t="s">
        <v>81</v>
      </c>
      <c r="R640" s="83" t="s">
        <v>10</v>
      </c>
      <c r="S640" s="83" t="s">
        <v>10</v>
      </c>
      <c r="T640" s="82" t="s">
        <v>113</v>
      </c>
      <c r="U640" s="82" t="s">
        <v>88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/>
      </c>
      <c r="AU640" s="11" t="str">
        <f t="shared" si="234"/>
        <v/>
      </c>
      <c r="AV640" s="11" t="str">
        <f t="shared" si="235"/>
        <v/>
      </c>
      <c r="AW640" s="11" t="str">
        <f t="shared" si="236"/>
        <v/>
      </c>
      <c r="AX640" s="11" t="str">
        <f t="shared" si="237"/>
        <v/>
      </c>
      <c r="AY640" s="11" t="str">
        <f t="shared" si="218"/>
        <v/>
      </c>
      <c r="AZ640" s="11" t="str">
        <f t="shared" si="238"/>
        <v/>
      </c>
      <c r="BA640" s="11" t="str">
        <f t="shared" si="220"/>
        <v xml:space="preserve"> </v>
      </c>
      <c r="BB640" s="11" t="str">
        <f>IFERROR(IF(AW640="","",VLOOKUP(AW640,SUSS!R:S,2,FALSE)),AY640*SUSS!$M$2)</f>
        <v/>
      </c>
      <c r="BC640" s="11" t="str">
        <f t="shared" si="219"/>
        <v/>
      </c>
    </row>
    <row r="641" spans="14:55" ht="15.75" thickBot="1">
      <c r="N641" s="3" t="s">
        <v>105</v>
      </c>
      <c r="O641" s="82">
        <v>51</v>
      </c>
      <c r="P641" s="86">
        <v>882.54</v>
      </c>
      <c r="Q641" s="83" t="s">
        <v>11</v>
      </c>
      <c r="R641" s="83" t="s">
        <v>10</v>
      </c>
      <c r="S641" s="83" t="s">
        <v>10</v>
      </c>
      <c r="T641" s="82" t="s">
        <v>104</v>
      </c>
      <c r="U641" s="82" t="s">
        <v>88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>N836652</v>
      </c>
      <c r="AU641" s="11">
        <f t="shared" si="234"/>
        <v>51</v>
      </c>
      <c r="AV641" s="11">
        <f t="shared" si="235"/>
        <v>882.54</v>
      </c>
      <c r="AW641" s="11" t="str">
        <f t="shared" si="236"/>
        <v>2019/12</v>
      </c>
      <c r="AX641" s="11" t="str">
        <f t="shared" si="237"/>
        <v>2019/12 Contribuciones Seg. Social</v>
      </c>
      <c r="AY641" s="11">
        <f t="shared" si="218"/>
        <v>50822.61</v>
      </c>
      <c r="AZ641" s="11">
        <f t="shared" si="238"/>
        <v>1.736510580625434E-2</v>
      </c>
      <c r="BA641" s="11" t="str">
        <f t="shared" si="220"/>
        <v>N836652 51</v>
      </c>
      <c r="BB641" s="11">
        <f>IFERROR(IF(AW641="","",VLOOKUP(AW641,SUSS!R:S,2,FALSE)),AY641*SUSS!$M$2)</f>
        <v>6098.7132000000001</v>
      </c>
      <c r="BC641" s="11">
        <f t="shared" si="219"/>
        <v>105.90479999999998</v>
      </c>
    </row>
    <row r="642" spans="14:55" ht="15.75" thickBot="1">
      <c r="N642" s="3" t="s">
        <v>105</v>
      </c>
      <c r="O642" s="82">
        <v>52</v>
      </c>
      <c r="P642" s="86">
        <v>19.600000000000001</v>
      </c>
      <c r="Q642" s="83" t="s">
        <v>94</v>
      </c>
      <c r="R642" s="83" t="s">
        <v>10</v>
      </c>
      <c r="S642" s="83" t="s">
        <v>10</v>
      </c>
      <c r="T642" s="82" t="s">
        <v>107</v>
      </c>
      <c r="U642" s="82" t="s">
        <v>88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105</v>
      </c>
      <c r="O643" s="82">
        <v>52</v>
      </c>
      <c r="P643" s="86">
        <v>126.72</v>
      </c>
      <c r="Q643" s="83" t="s">
        <v>83</v>
      </c>
      <c r="R643" s="83" t="s">
        <v>10</v>
      </c>
      <c r="S643" s="83" t="s">
        <v>10</v>
      </c>
      <c r="T643" s="82" t="s">
        <v>108</v>
      </c>
      <c r="U643" s="82" t="s">
        <v>88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/>
      </c>
      <c r="AU643" s="11" t="str">
        <f t="shared" si="234"/>
        <v/>
      </c>
      <c r="AV643" s="11" t="str">
        <f t="shared" si="235"/>
        <v/>
      </c>
      <c r="AW643" s="11" t="str">
        <f t="shared" si="236"/>
        <v/>
      </c>
      <c r="AX643" s="11" t="str">
        <f t="shared" si="237"/>
        <v/>
      </c>
      <c r="AY643" s="11" t="str">
        <f t="shared" si="218"/>
        <v/>
      </c>
      <c r="AZ643" s="11" t="str">
        <f t="shared" si="238"/>
        <v/>
      </c>
      <c r="BA643" s="11" t="str">
        <f t="shared" si="220"/>
        <v xml:space="preserve"> </v>
      </c>
      <c r="BB643" s="11" t="str">
        <f>IFERROR(IF(AW643="","",VLOOKUP(AW643,SUSS!R:S,2,FALSE)),AY643*SUSS!$M$2)</f>
        <v/>
      </c>
      <c r="BC643" s="11" t="str">
        <f t="shared" si="219"/>
        <v/>
      </c>
    </row>
    <row r="644" spans="14:55" ht="15.75" thickBot="1">
      <c r="N644" s="3" t="s">
        <v>105</v>
      </c>
      <c r="O644" s="82">
        <v>52</v>
      </c>
      <c r="P644" s="85">
        <v>5998.7</v>
      </c>
      <c r="Q644" s="83" t="s">
        <v>81</v>
      </c>
      <c r="R644" s="83" t="s">
        <v>10</v>
      </c>
      <c r="S644" s="83" t="s">
        <v>10</v>
      </c>
      <c r="T644" s="82" t="s">
        <v>113</v>
      </c>
      <c r="U644" s="82" t="s">
        <v>88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105</v>
      </c>
      <c r="O645" s="82">
        <v>52</v>
      </c>
      <c r="P645" s="85">
        <v>3138.15</v>
      </c>
      <c r="Q645" s="83" t="s">
        <v>81</v>
      </c>
      <c r="R645" s="83" t="s">
        <v>10</v>
      </c>
      <c r="S645" s="83" t="s">
        <v>82</v>
      </c>
      <c r="T645" s="82" t="s">
        <v>113</v>
      </c>
      <c r="U645" s="82" t="s">
        <v>88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105</v>
      </c>
      <c r="O646" s="82">
        <v>52</v>
      </c>
      <c r="P646" s="86">
        <v>91.1</v>
      </c>
      <c r="Q646" s="83" t="s">
        <v>81</v>
      </c>
      <c r="R646" s="83" t="s">
        <v>10</v>
      </c>
      <c r="S646" s="83" t="s">
        <v>10</v>
      </c>
      <c r="T646" s="82" t="s">
        <v>114</v>
      </c>
      <c r="U646" s="82" t="s">
        <v>88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/>
      </c>
      <c r="AU646" s="11" t="str">
        <f t="shared" si="234"/>
        <v/>
      </c>
      <c r="AV646" s="11" t="str">
        <f t="shared" si="235"/>
        <v/>
      </c>
      <c r="AW646" s="11" t="str">
        <f t="shared" si="236"/>
        <v/>
      </c>
      <c r="AX646" s="11" t="str">
        <f t="shared" si="237"/>
        <v/>
      </c>
      <c r="AY646" s="11" t="str">
        <f t="shared" si="239"/>
        <v/>
      </c>
      <c r="AZ646" s="11" t="str">
        <f t="shared" si="238"/>
        <v/>
      </c>
      <c r="BA646" s="11" t="str">
        <f t="shared" si="220"/>
        <v xml:space="preserve"> </v>
      </c>
      <c r="BB646" s="11" t="str">
        <f>IFERROR(IF(AW646="","",VLOOKUP(AW646,SUSS!R:S,2,FALSE)),AY646*SUSS!$M$2)</f>
        <v/>
      </c>
      <c r="BC646" s="11" t="str">
        <f t="shared" si="240"/>
        <v/>
      </c>
    </row>
    <row r="647" spans="14:55" ht="15.75" thickBot="1">
      <c r="N647" s="3" t="s">
        <v>105</v>
      </c>
      <c r="O647" s="82">
        <v>52</v>
      </c>
      <c r="P647" s="86">
        <v>882.54</v>
      </c>
      <c r="Q647" s="83" t="s">
        <v>11</v>
      </c>
      <c r="R647" s="83" t="s">
        <v>10</v>
      </c>
      <c r="S647" s="83" t="s">
        <v>10</v>
      </c>
      <c r="T647" s="82" t="s">
        <v>104</v>
      </c>
      <c r="U647" s="82" t="s">
        <v>88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>N836652</v>
      </c>
      <c r="AU647" s="11">
        <f t="shared" si="234"/>
        <v>52</v>
      </c>
      <c r="AV647" s="11">
        <f t="shared" si="235"/>
        <v>882.54</v>
      </c>
      <c r="AW647" s="11" t="str">
        <f t="shared" si="236"/>
        <v>2019/12</v>
      </c>
      <c r="AX647" s="11" t="str">
        <f t="shared" si="237"/>
        <v>2019/12 Contribuciones Seg. Social</v>
      </c>
      <c r="AY647" s="11">
        <f t="shared" si="239"/>
        <v>50822.61</v>
      </c>
      <c r="AZ647" s="11">
        <f t="shared" si="238"/>
        <v>1.736510580625434E-2</v>
      </c>
      <c r="BA647" s="11" t="str">
        <f t="shared" si="220"/>
        <v>N836652 52</v>
      </c>
      <c r="BB647" s="11">
        <f>IFERROR(IF(AW647="","",VLOOKUP(AW647,SUSS!R:S,2,FALSE)),AY647*SUSS!$M$2)</f>
        <v>6098.7132000000001</v>
      </c>
      <c r="BC647" s="11">
        <f t="shared" si="240"/>
        <v>105.90479999999998</v>
      </c>
    </row>
    <row r="648" spans="14:55" ht="15.75" thickBot="1">
      <c r="N648" s="3" t="s">
        <v>105</v>
      </c>
      <c r="O648" s="82">
        <v>53</v>
      </c>
      <c r="P648" s="86">
        <v>19.600000000000001</v>
      </c>
      <c r="Q648" s="83" t="s">
        <v>94</v>
      </c>
      <c r="R648" s="83" t="s">
        <v>10</v>
      </c>
      <c r="S648" s="83" t="s">
        <v>10</v>
      </c>
      <c r="T648" s="82" t="s">
        <v>107</v>
      </c>
      <c r="U648" s="82" t="s">
        <v>88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105</v>
      </c>
      <c r="O649" s="82">
        <v>53</v>
      </c>
      <c r="P649" s="86">
        <v>126.72</v>
      </c>
      <c r="Q649" s="83" t="s">
        <v>83</v>
      </c>
      <c r="R649" s="83" t="s">
        <v>10</v>
      </c>
      <c r="S649" s="83" t="s">
        <v>10</v>
      </c>
      <c r="T649" s="82" t="s">
        <v>108</v>
      </c>
      <c r="U649" s="82" t="s">
        <v>88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/>
      </c>
      <c r="AU649" s="11" t="str">
        <f t="shared" si="234"/>
        <v/>
      </c>
      <c r="AV649" s="11" t="str">
        <f t="shared" si="235"/>
        <v/>
      </c>
      <c r="AW649" s="11" t="str">
        <f t="shared" si="236"/>
        <v/>
      </c>
      <c r="AX649" s="11" t="str">
        <f t="shared" si="237"/>
        <v/>
      </c>
      <c r="AY649" s="11" t="str">
        <f t="shared" si="239"/>
        <v/>
      </c>
      <c r="AZ649" s="11" t="str">
        <f t="shared" si="238"/>
        <v/>
      </c>
      <c r="BA649" s="11" t="str">
        <f t="shared" si="241"/>
        <v xml:space="preserve"> </v>
      </c>
      <c r="BB649" s="11" t="str">
        <f>IFERROR(IF(AW649="","",VLOOKUP(AW649,SUSS!R:S,2,FALSE)),AY649*SUSS!$M$2)</f>
        <v/>
      </c>
      <c r="BC649" s="11" t="str">
        <f t="shared" si="240"/>
        <v/>
      </c>
    </row>
    <row r="650" spans="14:55" ht="15.75" thickBot="1">
      <c r="N650" s="3" t="s">
        <v>105</v>
      </c>
      <c r="O650" s="82">
        <v>53</v>
      </c>
      <c r="P650" s="85">
        <v>9227.9500000000007</v>
      </c>
      <c r="Q650" s="83" t="s">
        <v>81</v>
      </c>
      <c r="R650" s="83" t="s">
        <v>10</v>
      </c>
      <c r="S650" s="83" t="s">
        <v>10</v>
      </c>
      <c r="T650" s="82" t="s">
        <v>114</v>
      </c>
      <c r="U650" s="82" t="s">
        <v>88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105</v>
      </c>
      <c r="O651" s="82">
        <v>53</v>
      </c>
      <c r="P651" s="86">
        <v>882.54</v>
      </c>
      <c r="Q651" s="83" t="s">
        <v>11</v>
      </c>
      <c r="R651" s="83" t="s">
        <v>10</v>
      </c>
      <c r="S651" s="83" t="s">
        <v>10</v>
      </c>
      <c r="T651" s="82" t="s">
        <v>104</v>
      </c>
      <c r="U651" s="82" t="s">
        <v>88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>N836652</v>
      </c>
      <c r="AU651" s="11">
        <f t="shared" si="234"/>
        <v>53</v>
      </c>
      <c r="AV651" s="11">
        <f t="shared" si="235"/>
        <v>882.54</v>
      </c>
      <c r="AW651" s="11" t="str">
        <f t="shared" si="236"/>
        <v>2019/12</v>
      </c>
      <c r="AX651" s="11" t="str">
        <f t="shared" si="237"/>
        <v>2019/12 Contribuciones Seg. Social</v>
      </c>
      <c r="AY651" s="11">
        <f t="shared" si="239"/>
        <v>50822.61</v>
      </c>
      <c r="AZ651" s="11">
        <f t="shared" si="238"/>
        <v>1.736510580625434E-2</v>
      </c>
      <c r="BA651" s="11" t="str">
        <f t="shared" si="241"/>
        <v>N836652 53</v>
      </c>
      <c r="BB651" s="11">
        <f>IFERROR(IF(AW651="","",VLOOKUP(AW651,SUSS!R:S,2,FALSE)),AY651*SUSS!$M$2)</f>
        <v>6098.7132000000001</v>
      </c>
      <c r="BC651" s="11">
        <f t="shared" si="240"/>
        <v>105.90479999999998</v>
      </c>
    </row>
    <row r="652" spans="14:55" ht="15.75" thickBot="1">
      <c r="N652" s="3" t="s">
        <v>105</v>
      </c>
      <c r="O652" s="82">
        <v>54</v>
      </c>
      <c r="P652" s="86">
        <v>19.600000000000001</v>
      </c>
      <c r="Q652" s="83" t="s">
        <v>94</v>
      </c>
      <c r="R652" s="83" t="s">
        <v>10</v>
      </c>
      <c r="S652" s="83" t="s">
        <v>10</v>
      </c>
      <c r="T652" s="82" t="s">
        <v>107</v>
      </c>
      <c r="U652" s="82" t="s">
        <v>88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/>
      </c>
      <c r="AU652" s="11" t="str">
        <f t="shared" si="234"/>
        <v/>
      </c>
      <c r="AV652" s="11" t="str">
        <f t="shared" si="235"/>
        <v/>
      </c>
      <c r="AW652" s="11" t="str">
        <f t="shared" si="236"/>
        <v/>
      </c>
      <c r="AX652" s="11" t="str">
        <f t="shared" si="237"/>
        <v/>
      </c>
      <c r="AY652" s="11" t="str">
        <f t="shared" si="239"/>
        <v/>
      </c>
      <c r="AZ652" s="11" t="str">
        <f t="shared" si="238"/>
        <v/>
      </c>
      <c r="BA652" s="11" t="str">
        <f t="shared" si="241"/>
        <v xml:space="preserve"> </v>
      </c>
      <c r="BB652" s="11" t="str">
        <f>IFERROR(IF(AW652="","",VLOOKUP(AW652,SUSS!R:S,2,FALSE)),AY652*SUSS!$M$2)</f>
        <v/>
      </c>
      <c r="BC652" s="11" t="str">
        <f t="shared" si="240"/>
        <v/>
      </c>
    </row>
    <row r="653" spans="14:55" ht="15.75" thickBot="1">
      <c r="N653" s="3" t="s">
        <v>105</v>
      </c>
      <c r="O653" s="82">
        <v>54</v>
      </c>
      <c r="P653" s="86">
        <v>126.72</v>
      </c>
      <c r="Q653" s="83" t="s">
        <v>83</v>
      </c>
      <c r="R653" s="83" t="s">
        <v>10</v>
      </c>
      <c r="S653" s="83" t="s">
        <v>10</v>
      </c>
      <c r="T653" s="82" t="s">
        <v>108</v>
      </c>
      <c r="U653" s="82" t="s">
        <v>88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105</v>
      </c>
      <c r="O654" s="82">
        <v>54</v>
      </c>
      <c r="P654" s="85">
        <v>9227.9500000000007</v>
      </c>
      <c r="Q654" s="83" t="s">
        <v>81</v>
      </c>
      <c r="R654" s="83" t="s">
        <v>10</v>
      </c>
      <c r="S654" s="83" t="s">
        <v>10</v>
      </c>
      <c r="T654" s="82" t="s">
        <v>114</v>
      </c>
      <c r="U654" s="82" t="s">
        <v>88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105</v>
      </c>
      <c r="O655" s="82">
        <v>54</v>
      </c>
      <c r="P655" s="86">
        <v>882.54</v>
      </c>
      <c r="Q655" s="83" t="s">
        <v>11</v>
      </c>
      <c r="R655" s="83" t="s">
        <v>10</v>
      </c>
      <c r="S655" s="83" t="s">
        <v>10</v>
      </c>
      <c r="T655" s="82" t="s">
        <v>104</v>
      </c>
      <c r="U655" s="82" t="s">
        <v>88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N836652</v>
      </c>
      <c r="AU655" s="11">
        <f t="shared" si="234"/>
        <v>54</v>
      </c>
      <c r="AV655" s="11">
        <f t="shared" si="235"/>
        <v>882.54</v>
      </c>
      <c r="AW655" s="11" t="str">
        <f t="shared" si="236"/>
        <v>2019/12</v>
      </c>
      <c r="AX655" s="11" t="str">
        <f t="shared" si="237"/>
        <v>2019/12 Contribuciones Seg. Social</v>
      </c>
      <c r="AY655" s="11">
        <f t="shared" si="239"/>
        <v>50822.61</v>
      </c>
      <c r="AZ655" s="11">
        <f t="shared" si="238"/>
        <v>1.736510580625434E-2</v>
      </c>
      <c r="BA655" s="11" t="str">
        <f t="shared" si="241"/>
        <v>N836652 54</v>
      </c>
      <c r="BB655" s="11">
        <f>IFERROR(IF(AW655="","",VLOOKUP(AW655,SUSS!R:S,2,FALSE)),AY655*SUSS!$M$2)</f>
        <v>6098.7132000000001</v>
      </c>
      <c r="BC655" s="11">
        <f t="shared" si="240"/>
        <v>105.90479999999998</v>
      </c>
    </row>
    <row r="656" spans="14:55" ht="15.75" thickBot="1">
      <c r="N656" s="3" t="s">
        <v>105</v>
      </c>
      <c r="O656" s="82">
        <v>55</v>
      </c>
      <c r="P656" s="86">
        <v>19.600000000000001</v>
      </c>
      <c r="Q656" s="83" t="s">
        <v>94</v>
      </c>
      <c r="R656" s="83" t="s">
        <v>10</v>
      </c>
      <c r="S656" s="83" t="s">
        <v>10</v>
      </c>
      <c r="T656" s="82" t="s">
        <v>107</v>
      </c>
      <c r="U656" s="82" t="s">
        <v>88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105</v>
      </c>
      <c r="O657" s="82">
        <v>55</v>
      </c>
      <c r="P657" s="86">
        <v>126.72</v>
      </c>
      <c r="Q657" s="83" t="s">
        <v>83</v>
      </c>
      <c r="R657" s="83" t="s">
        <v>10</v>
      </c>
      <c r="S657" s="83" t="s">
        <v>10</v>
      </c>
      <c r="T657" s="82" t="s">
        <v>108</v>
      </c>
      <c r="U657" s="82" t="s">
        <v>88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105</v>
      </c>
      <c r="O658" s="82">
        <v>55</v>
      </c>
      <c r="P658" s="85">
        <v>9227.9500000000007</v>
      </c>
      <c r="Q658" s="83" t="s">
        <v>81</v>
      </c>
      <c r="R658" s="83" t="s">
        <v>10</v>
      </c>
      <c r="S658" s="83" t="s">
        <v>10</v>
      </c>
      <c r="T658" s="82" t="s">
        <v>114</v>
      </c>
      <c r="U658" s="82" t="s">
        <v>88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/>
      </c>
      <c r="AU658" s="11" t="str">
        <f t="shared" si="234"/>
        <v/>
      </c>
      <c r="AV658" s="11" t="str">
        <f t="shared" si="235"/>
        <v/>
      </c>
      <c r="AW658" s="11" t="str">
        <f t="shared" si="236"/>
        <v/>
      </c>
      <c r="AX658" s="11" t="str">
        <f t="shared" si="237"/>
        <v/>
      </c>
      <c r="AY658" s="11" t="str">
        <f t="shared" si="239"/>
        <v/>
      </c>
      <c r="AZ658" s="11" t="str">
        <f t="shared" si="238"/>
        <v/>
      </c>
      <c r="BA658" s="11" t="str">
        <f t="shared" si="241"/>
        <v xml:space="preserve"> </v>
      </c>
      <c r="BB658" s="11" t="str">
        <f>IFERROR(IF(AW658="","",VLOOKUP(AW658,SUSS!R:S,2,FALSE)),AY658*SUSS!$M$2)</f>
        <v/>
      </c>
      <c r="BC658" s="11" t="str">
        <f t="shared" si="240"/>
        <v/>
      </c>
    </row>
    <row r="659" spans="14:55" ht="15.75" thickBot="1">
      <c r="N659" s="3" t="s">
        <v>105</v>
      </c>
      <c r="O659" s="82">
        <v>55</v>
      </c>
      <c r="P659" s="86">
        <v>882.54</v>
      </c>
      <c r="Q659" s="83" t="s">
        <v>11</v>
      </c>
      <c r="R659" s="83" t="s">
        <v>10</v>
      </c>
      <c r="S659" s="83" t="s">
        <v>10</v>
      </c>
      <c r="T659" s="82" t="s">
        <v>104</v>
      </c>
      <c r="U659" s="82" t="s">
        <v>88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>N836652</v>
      </c>
      <c r="AU659" s="11">
        <f t="shared" si="234"/>
        <v>55</v>
      </c>
      <c r="AV659" s="11">
        <f t="shared" si="235"/>
        <v>882.54</v>
      </c>
      <c r="AW659" s="11" t="str">
        <f t="shared" si="236"/>
        <v>2019/12</v>
      </c>
      <c r="AX659" s="11" t="str">
        <f t="shared" si="237"/>
        <v>2019/12 Contribuciones Seg. Social</v>
      </c>
      <c r="AY659" s="11">
        <f t="shared" si="239"/>
        <v>50822.61</v>
      </c>
      <c r="AZ659" s="11">
        <f t="shared" si="238"/>
        <v>1.736510580625434E-2</v>
      </c>
      <c r="BA659" s="11" t="str">
        <f t="shared" si="241"/>
        <v>N836652 55</v>
      </c>
      <c r="BB659" s="11">
        <f>IFERROR(IF(AW659="","",VLOOKUP(AW659,SUSS!R:S,2,FALSE)),AY659*SUSS!$M$2)</f>
        <v>6098.7132000000001</v>
      </c>
      <c r="BC659" s="11">
        <f t="shared" si="240"/>
        <v>105.90479999999998</v>
      </c>
    </row>
    <row r="660" spans="14:55" ht="15.75" thickBot="1">
      <c r="N660" s="3" t="s">
        <v>105</v>
      </c>
      <c r="O660" s="82">
        <v>56</v>
      </c>
      <c r="P660" s="86">
        <v>19.600000000000001</v>
      </c>
      <c r="Q660" s="83" t="s">
        <v>94</v>
      </c>
      <c r="R660" s="83" t="s">
        <v>10</v>
      </c>
      <c r="S660" s="83" t="s">
        <v>10</v>
      </c>
      <c r="T660" s="82" t="s">
        <v>107</v>
      </c>
      <c r="U660" s="82" t="s">
        <v>88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105</v>
      </c>
      <c r="O661" s="82">
        <v>56</v>
      </c>
      <c r="P661" s="86">
        <v>126.72</v>
      </c>
      <c r="Q661" s="83" t="s">
        <v>83</v>
      </c>
      <c r="R661" s="83" t="s">
        <v>10</v>
      </c>
      <c r="S661" s="83" t="s">
        <v>10</v>
      </c>
      <c r="T661" s="82" t="s">
        <v>108</v>
      </c>
      <c r="U661" s="82" t="s">
        <v>88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/>
      </c>
      <c r="AU661" s="11" t="str">
        <f t="shared" si="234"/>
        <v/>
      </c>
      <c r="AV661" s="11" t="str">
        <f t="shared" si="235"/>
        <v/>
      </c>
      <c r="AW661" s="11" t="str">
        <f t="shared" si="236"/>
        <v/>
      </c>
      <c r="AX661" s="11" t="str">
        <f t="shared" si="237"/>
        <v/>
      </c>
      <c r="AY661" s="11" t="str">
        <f t="shared" si="239"/>
        <v/>
      </c>
      <c r="AZ661" s="11" t="str">
        <f t="shared" si="238"/>
        <v/>
      </c>
      <c r="BA661" s="11" t="str">
        <f t="shared" si="241"/>
        <v xml:space="preserve"> </v>
      </c>
      <c r="BB661" s="11" t="str">
        <f>IFERROR(IF(AW661="","",VLOOKUP(AW661,SUSS!R:S,2,FALSE)),AY661*SUSS!$M$2)</f>
        <v/>
      </c>
      <c r="BC661" s="11" t="str">
        <f t="shared" si="240"/>
        <v/>
      </c>
    </row>
    <row r="662" spans="14:55" ht="15.75" thickBot="1">
      <c r="N662" s="3" t="s">
        <v>105</v>
      </c>
      <c r="O662" s="82">
        <v>56</v>
      </c>
      <c r="P662" s="85">
        <v>9227.9500000000007</v>
      </c>
      <c r="Q662" s="83" t="s">
        <v>81</v>
      </c>
      <c r="R662" s="83" t="s">
        <v>10</v>
      </c>
      <c r="S662" s="83" t="s">
        <v>10</v>
      </c>
      <c r="T662" s="82" t="s">
        <v>114</v>
      </c>
      <c r="U662" s="82" t="s">
        <v>88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105</v>
      </c>
      <c r="O663" s="82">
        <v>56</v>
      </c>
      <c r="P663" s="86">
        <v>882.54</v>
      </c>
      <c r="Q663" s="83" t="s">
        <v>11</v>
      </c>
      <c r="R663" s="83" t="s">
        <v>10</v>
      </c>
      <c r="S663" s="83" t="s">
        <v>10</v>
      </c>
      <c r="T663" s="82" t="s">
        <v>104</v>
      </c>
      <c r="U663" s="82" t="s">
        <v>88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>N836652</v>
      </c>
      <c r="AU663" s="11">
        <f t="shared" si="234"/>
        <v>56</v>
      </c>
      <c r="AV663" s="11">
        <f t="shared" si="235"/>
        <v>882.54</v>
      </c>
      <c r="AW663" s="11" t="str">
        <f t="shared" si="236"/>
        <v>2019/12</v>
      </c>
      <c r="AX663" s="11" t="str">
        <f t="shared" si="237"/>
        <v>2019/12 Contribuciones Seg. Social</v>
      </c>
      <c r="AY663" s="11">
        <f t="shared" si="239"/>
        <v>50822.61</v>
      </c>
      <c r="AZ663" s="11">
        <f t="shared" si="238"/>
        <v>1.736510580625434E-2</v>
      </c>
      <c r="BA663" s="11" t="str">
        <f t="shared" si="241"/>
        <v>N836652 56</v>
      </c>
      <c r="BB663" s="11">
        <f>IFERROR(IF(AW663="","",VLOOKUP(AW663,SUSS!R:S,2,FALSE)),AY663*SUSS!$M$2)</f>
        <v>6098.7132000000001</v>
      </c>
      <c r="BC663" s="11">
        <f t="shared" si="240"/>
        <v>105.90479999999998</v>
      </c>
    </row>
    <row r="664" spans="14:55" ht="15.75" thickBot="1">
      <c r="N664" s="3" t="s">
        <v>105</v>
      </c>
      <c r="O664" s="82">
        <v>57</v>
      </c>
      <c r="P664" s="86">
        <v>19.600000000000001</v>
      </c>
      <c r="Q664" s="83" t="s">
        <v>94</v>
      </c>
      <c r="R664" s="83" t="s">
        <v>10</v>
      </c>
      <c r="S664" s="83" t="s">
        <v>10</v>
      </c>
      <c r="T664" s="82" t="s">
        <v>107</v>
      </c>
      <c r="U664" s="82" t="s">
        <v>88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/>
      </c>
      <c r="AU664" s="11" t="str">
        <f t="shared" si="234"/>
        <v/>
      </c>
      <c r="AV664" s="11" t="str">
        <f t="shared" si="235"/>
        <v/>
      </c>
      <c r="AW664" s="11" t="str">
        <f t="shared" si="236"/>
        <v/>
      </c>
      <c r="AX664" s="11" t="str">
        <f t="shared" si="237"/>
        <v/>
      </c>
      <c r="AY664" s="11" t="str">
        <f t="shared" si="239"/>
        <v/>
      </c>
      <c r="AZ664" s="11" t="str">
        <f t="shared" si="238"/>
        <v/>
      </c>
      <c r="BA664" s="11" t="str">
        <f t="shared" si="241"/>
        <v xml:space="preserve"> </v>
      </c>
      <c r="BB664" s="11" t="str">
        <f>IFERROR(IF(AW664="","",VLOOKUP(AW664,SUSS!R:S,2,FALSE)),AY664*SUSS!$M$2)</f>
        <v/>
      </c>
      <c r="BC664" s="11" t="str">
        <f t="shared" si="240"/>
        <v/>
      </c>
    </row>
    <row r="665" spans="14:55" ht="15.75" thickBot="1">
      <c r="N665" s="3" t="s">
        <v>105</v>
      </c>
      <c r="O665" s="82">
        <v>57</v>
      </c>
      <c r="P665" s="86">
        <v>126.72</v>
      </c>
      <c r="Q665" s="83" t="s">
        <v>83</v>
      </c>
      <c r="R665" s="83" t="s">
        <v>10</v>
      </c>
      <c r="S665" s="83" t="s">
        <v>10</v>
      </c>
      <c r="T665" s="82" t="s">
        <v>108</v>
      </c>
      <c r="U665" s="82" t="s">
        <v>88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105</v>
      </c>
      <c r="O666" s="82">
        <v>57</v>
      </c>
      <c r="P666" s="85">
        <v>9227.9500000000007</v>
      </c>
      <c r="Q666" s="83" t="s">
        <v>81</v>
      </c>
      <c r="R666" s="83" t="s">
        <v>10</v>
      </c>
      <c r="S666" s="83" t="s">
        <v>10</v>
      </c>
      <c r="T666" s="82" t="s">
        <v>114</v>
      </c>
      <c r="U666" s="82" t="s">
        <v>88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105</v>
      </c>
      <c r="O667" s="82">
        <v>57</v>
      </c>
      <c r="P667" s="86">
        <v>882.54</v>
      </c>
      <c r="Q667" s="83" t="s">
        <v>11</v>
      </c>
      <c r="R667" s="83" t="s">
        <v>10</v>
      </c>
      <c r="S667" s="83" t="s">
        <v>10</v>
      </c>
      <c r="T667" s="82" t="s">
        <v>104</v>
      </c>
      <c r="U667" s="82" t="s">
        <v>88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N836652</v>
      </c>
      <c r="AU667" s="11">
        <f t="shared" si="234"/>
        <v>57</v>
      </c>
      <c r="AV667" s="11">
        <f t="shared" si="235"/>
        <v>882.54</v>
      </c>
      <c r="AW667" s="11" t="str">
        <f t="shared" si="236"/>
        <v>2019/12</v>
      </c>
      <c r="AX667" s="11" t="str">
        <f t="shared" si="237"/>
        <v>2019/12 Contribuciones Seg. Social</v>
      </c>
      <c r="AY667" s="11">
        <f t="shared" si="239"/>
        <v>50822.61</v>
      </c>
      <c r="AZ667" s="11">
        <f t="shared" si="238"/>
        <v>1.736510580625434E-2</v>
      </c>
      <c r="BA667" s="11" t="str">
        <f t="shared" si="241"/>
        <v>N836652 57</v>
      </c>
      <c r="BB667" s="11">
        <f>IFERROR(IF(AW667="","",VLOOKUP(AW667,SUSS!R:S,2,FALSE)),AY667*SUSS!$M$2)</f>
        <v>6098.7132000000001</v>
      </c>
      <c r="BC667" s="11">
        <f t="shared" si="240"/>
        <v>105.90479999999998</v>
      </c>
    </row>
    <row r="668" spans="14:55" ht="15.75" thickBot="1">
      <c r="N668" s="3" t="s">
        <v>105</v>
      </c>
      <c r="O668" s="82">
        <v>58</v>
      </c>
      <c r="P668" s="86">
        <v>19.600000000000001</v>
      </c>
      <c r="Q668" s="83" t="s">
        <v>94</v>
      </c>
      <c r="R668" s="83" t="s">
        <v>10</v>
      </c>
      <c r="S668" s="83" t="s">
        <v>10</v>
      </c>
      <c r="T668" s="82" t="s">
        <v>107</v>
      </c>
      <c r="U668" s="82" t="s">
        <v>88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105</v>
      </c>
      <c r="O669" s="82">
        <v>58</v>
      </c>
      <c r="P669" s="86">
        <v>126.72</v>
      </c>
      <c r="Q669" s="83" t="s">
        <v>83</v>
      </c>
      <c r="R669" s="83" t="s">
        <v>10</v>
      </c>
      <c r="S669" s="83" t="s">
        <v>10</v>
      </c>
      <c r="T669" s="82" t="s">
        <v>108</v>
      </c>
      <c r="U669" s="82" t="s">
        <v>88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105</v>
      </c>
      <c r="O670" s="82">
        <v>58</v>
      </c>
      <c r="P670" s="85">
        <v>9227.9500000000007</v>
      </c>
      <c r="Q670" s="83" t="s">
        <v>81</v>
      </c>
      <c r="R670" s="83" t="s">
        <v>10</v>
      </c>
      <c r="S670" s="83" t="s">
        <v>10</v>
      </c>
      <c r="T670" s="82" t="s">
        <v>114</v>
      </c>
      <c r="U670" s="82" t="s">
        <v>88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/>
      </c>
      <c r="AU670" s="11" t="str">
        <f t="shared" ref="AU670:AU733" si="255">IF($Q670=$AD$1,O670,"")</f>
        <v/>
      </c>
      <c r="AV670" s="11" t="str">
        <f t="shared" ref="AV670:AV733" si="256">IF($Q670=$AD$1,P670,"")</f>
        <v/>
      </c>
      <c r="AW670" s="11" t="str">
        <f t="shared" ref="AW670:AW733" si="257">IF($Q670=$AD$1,T670,"")</f>
        <v/>
      </c>
      <c r="AX670" s="11" t="str">
        <f t="shared" ref="AX670:AX733" si="258">IF(AW670&lt;&gt;"",AW670&amp;" "&amp;$AD$1,"")</f>
        <v/>
      </c>
      <c r="AY670" s="11" t="str">
        <f t="shared" si="239"/>
        <v/>
      </c>
      <c r="AZ670" s="11" t="str">
        <f t="shared" ref="AZ670:AZ733" si="259">IF(AY670="","",AV670/AY670)</f>
        <v/>
      </c>
      <c r="BA670" s="11" t="str">
        <f t="shared" si="241"/>
        <v xml:space="preserve"> </v>
      </c>
      <c r="BB670" s="11" t="str">
        <f>IFERROR(IF(AW670="","",VLOOKUP(AW670,SUSS!R:S,2,FALSE)),AY670*SUSS!$M$2)</f>
        <v/>
      </c>
      <c r="BC670" s="11" t="str">
        <f t="shared" si="240"/>
        <v/>
      </c>
    </row>
    <row r="671" spans="14:55" ht="15.75" thickBot="1">
      <c r="N671" s="3" t="s">
        <v>105</v>
      </c>
      <c r="O671" s="82">
        <v>58</v>
      </c>
      <c r="P671" s="86">
        <v>882.54</v>
      </c>
      <c r="Q671" s="83" t="s">
        <v>11</v>
      </c>
      <c r="R671" s="83" t="s">
        <v>10</v>
      </c>
      <c r="S671" s="83" t="s">
        <v>10</v>
      </c>
      <c r="T671" s="82" t="s">
        <v>104</v>
      </c>
      <c r="U671" s="82" t="s">
        <v>88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>N836652</v>
      </c>
      <c r="AU671" s="11">
        <f t="shared" si="255"/>
        <v>58</v>
      </c>
      <c r="AV671" s="11">
        <f t="shared" si="256"/>
        <v>882.54</v>
      </c>
      <c r="AW671" s="11" t="str">
        <f t="shared" si="257"/>
        <v>2019/12</v>
      </c>
      <c r="AX671" s="11" t="str">
        <f t="shared" si="258"/>
        <v>2019/12 Contribuciones Seg. Social</v>
      </c>
      <c r="AY671" s="11">
        <f t="shared" si="239"/>
        <v>50822.61</v>
      </c>
      <c r="AZ671" s="11">
        <f t="shared" si="259"/>
        <v>1.736510580625434E-2</v>
      </c>
      <c r="BA671" s="11" t="str">
        <f t="shared" si="241"/>
        <v>N836652 58</v>
      </c>
      <c r="BB671" s="11">
        <f>IFERROR(IF(AW671="","",VLOOKUP(AW671,SUSS!R:S,2,FALSE)),AY671*SUSS!$M$2)</f>
        <v>6098.7132000000001</v>
      </c>
      <c r="BC671" s="11">
        <f t="shared" si="240"/>
        <v>105.90479999999998</v>
      </c>
    </row>
    <row r="672" spans="14:55" ht="15.75" thickBot="1">
      <c r="N672" s="3" t="s">
        <v>105</v>
      </c>
      <c r="O672" s="82">
        <v>59</v>
      </c>
      <c r="P672" s="86">
        <v>19.600000000000001</v>
      </c>
      <c r="Q672" s="83" t="s">
        <v>94</v>
      </c>
      <c r="R672" s="83" t="s">
        <v>10</v>
      </c>
      <c r="S672" s="83" t="s">
        <v>10</v>
      </c>
      <c r="T672" s="82" t="s">
        <v>107</v>
      </c>
      <c r="U672" s="82" t="s">
        <v>88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105</v>
      </c>
      <c r="O673" s="82">
        <v>59</v>
      </c>
      <c r="P673" s="86">
        <v>126.72</v>
      </c>
      <c r="Q673" s="83" t="s">
        <v>83</v>
      </c>
      <c r="R673" s="83" t="s">
        <v>10</v>
      </c>
      <c r="S673" s="83" t="s">
        <v>10</v>
      </c>
      <c r="T673" s="82" t="s">
        <v>108</v>
      </c>
      <c r="U673" s="82" t="s">
        <v>88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/>
      </c>
      <c r="AU673" s="11" t="str">
        <f t="shared" si="255"/>
        <v/>
      </c>
      <c r="AV673" s="11" t="str">
        <f t="shared" si="256"/>
        <v/>
      </c>
      <c r="AW673" s="11" t="str">
        <f t="shared" si="257"/>
        <v/>
      </c>
      <c r="AX673" s="11" t="str">
        <f t="shared" si="258"/>
        <v/>
      </c>
      <c r="AY673" s="11" t="str">
        <f t="shared" si="239"/>
        <v/>
      </c>
      <c r="AZ673" s="11" t="str">
        <f t="shared" si="259"/>
        <v/>
      </c>
      <c r="BA673" s="11" t="str">
        <f t="shared" si="241"/>
        <v xml:space="preserve"> </v>
      </c>
      <c r="BB673" s="11" t="str">
        <f>IFERROR(IF(AW673="","",VLOOKUP(AW673,SUSS!R:S,2,FALSE)),AY673*SUSS!$M$2)</f>
        <v/>
      </c>
      <c r="BC673" s="11" t="str">
        <f t="shared" si="240"/>
        <v/>
      </c>
    </row>
    <row r="674" spans="14:55" ht="15.75" thickBot="1">
      <c r="N674" s="3" t="s">
        <v>105</v>
      </c>
      <c r="O674" s="82">
        <v>59</v>
      </c>
      <c r="P674" s="85">
        <v>9227.9500000000007</v>
      </c>
      <c r="Q674" s="83" t="s">
        <v>81</v>
      </c>
      <c r="R674" s="83" t="s">
        <v>10</v>
      </c>
      <c r="S674" s="83" t="s">
        <v>10</v>
      </c>
      <c r="T674" s="82" t="s">
        <v>114</v>
      </c>
      <c r="U674" s="82" t="s">
        <v>88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105</v>
      </c>
      <c r="O675" s="82">
        <v>59</v>
      </c>
      <c r="P675" s="86">
        <v>882.54</v>
      </c>
      <c r="Q675" s="83" t="s">
        <v>11</v>
      </c>
      <c r="R675" s="83" t="s">
        <v>10</v>
      </c>
      <c r="S675" s="83" t="s">
        <v>10</v>
      </c>
      <c r="T675" s="82" t="s">
        <v>104</v>
      </c>
      <c r="U675" s="82" t="s">
        <v>88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>N836652</v>
      </c>
      <c r="AU675" s="11">
        <f t="shared" si="255"/>
        <v>59</v>
      </c>
      <c r="AV675" s="11">
        <f t="shared" si="256"/>
        <v>882.54</v>
      </c>
      <c r="AW675" s="11" t="str">
        <f t="shared" si="257"/>
        <v>2019/12</v>
      </c>
      <c r="AX675" s="11" t="str">
        <f t="shared" si="258"/>
        <v>2019/12 Contribuciones Seg. Social</v>
      </c>
      <c r="AY675" s="11">
        <f t="shared" si="239"/>
        <v>50822.61</v>
      </c>
      <c r="AZ675" s="11">
        <f t="shared" si="259"/>
        <v>1.736510580625434E-2</v>
      </c>
      <c r="BA675" s="11" t="str">
        <f t="shared" si="241"/>
        <v>N836652 59</v>
      </c>
      <c r="BB675" s="11">
        <f>IFERROR(IF(AW675="","",VLOOKUP(AW675,SUSS!R:S,2,FALSE)),AY675*SUSS!$M$2)</f>
        <v>6098.7132000000001</v>
      </c>
      <c r="BC675" s="11">
        <f t="shared" si="240"/>
        <v>105.90479999999998</v>
      </c>
    </row>
    <row r="676" spans="14:55" ht="15.75" thickBot="1">
      <c r="N676" s="3" t="s">
        <v>105</v>
      </c>
      <c r="O676" s="82">
        <v>60</v>
      </c>
      <c r="P676" s="86">
        <v>19.600000000000001</v>
      </c>
      <c r="Q676" s="83" t="s">
        <v>94</v>
      </c>
      <c r="R676" s="83" t="s">
        <v>10</v>
      </c>
      <c r="S676" s="83" t="s">
        <v>10</v>
      </c>
      <c r="T676" s="82" t="s">
        <v>107</v>
      </c>
      <c r="U676" s="82" t="s">
        <v>88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/>
      </c>
      <c r="AU676" s="11" t="str">
        <f t="shared" si="255"/>
        <v/>
      </c>
      <c r="AV676" s="11" t="str">
        <f t="shared" si="256"/>
        <v/>
      </c>
      <c r="AW676" s="11" t="str">
        <f t="shared" si="257"/>
        <v/>
      </c>
      <c r="AX676" s="11" t="str">
        <f t="shared" si="258"/>
        <v/>
      </c>
      <c r="AY676" s="11" t="str">
        <f t="shared" si="239"/>
        <v/>
      </c>
      <c r="AZ676" s="11" t="str">
        <f t="shared" si="259"/>
        <v/>
      </c>
      <c r="BA676" s="11" t="str">
        <f t="shared" si="241"/>
        <v xml:space="preserve"> </v>
      </c>
      <c r="BB676" s="11" t="str">
        <f>IFERROR(IF(AW676="","",VLOOKUP(AW676,SUSS!R:S,2,FALSE)),AY676*SUSS!$M$2)</f>
        <v/>
      </c>
      <c r="BC676" s="11" t="str">
        <f t="shared" si="240"/>
        <v/>
      </c>
    </row>
    <row r="677" spans="14:55" ht="15.75" thickBot="1">
      <c r="N677" s="3" t="s">
        <v>105</v>
      </c>
      <c r="O677" s="82">
        <v>60</v>
      </c>
      <c r="P677" s="86">
        <v>126.72</v>
      </c>
      <c r="Q677" s="83" t="s">
        <v>83</v>
      </c>
      <c r="R677" s="83" t="s">
        <v>10</v>
      </c>
      <c r="S677" s="83" t="s">
        <v>10</v>
      </c>
      <c r="T677" s="82" t="s">
        <v>108</v>
      </c>
      <c r="U677" s="82" t="s">
        <v>88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105</v>
      </c>
      <c r="O678" s="82">
        <v>60</v>
      </c>
      <c r="P678" s="85">
        <v>9227.9500000000007</v>
      </c>
      <c r="Q678" s="83" t="s">
        <v>81</v>
      </c>
      <c r="R678" s="83" t="s">
        <v>10</v>
      </c>
      <c r="S678" s="83" t="s">
        <v>10</v>
      </c>
      <c r="T678" s="82" t="s">
        <v>114</v>
      </c>
      <c r="U678" s="82" t="s">
        <v>88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105</v>
      </c>
      <c r="O679" s="82">
        <v>60</v>
      </c>
      <c r="P679" s="86">
        <v>882.54</v>
      </c>
      <c r="Q679" s="83" t="s">
        <v>11</v>
      </c>
      <c r="R679" s="83" t="s">
        <v>10</v>
      </c>
      <c r="S679" s="83" t="s">
        <v>10</v>
      </c>
      <c r="T679" s="82" t="s">
        <v>104</v>
      </c>
      <c r="U679" s="82" t="s">
        <v>88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N836652</v>
      </c>
      <c r="AU679" s="11">
        <f t="shared" si="255"/>
        <v>60</v>
      </c>
      <c r="AV679" s="11">
        <f t="shared" si="256"/>
        <v>882.54</v>
      </c>
      <c r="AW679" s="11" t="str">
        <f t="shared" si="257"/>
        <v>2019/12</v>
      </c>
      <c r="AX679" s="11" t="str">
        <f t="shared" si="258"/>
        <v>2019/12 Contribuciones Seg. Social</v>
      </c>
      <c r="AY679" s="11">
        <f t="shared" si="239"/>
        <v>50822.61</v>
      </c>
      <c r="AZ679" s="11">
        <f t="shared" si="259"/>
        <v>1.736510580625434E-2</v>
      </c>
      <c r="BA679" s="11" t="str">
        <f t="shared" si="241"/>
        <v>N836652 60</v>
      </c>
      <c r="BB679" s="11">
        <f>IFERROR(IF(AW679="","",VLOOKUP(AW679,SUSS!R:S,2,FALSE)),AY679*SUSS!$M$2)</f>
        <v>6098.7132000000001</v>
      </c>
      <c r="BC679" s="11">
        <f t="shared" si="240"/>
        <v>105.90479999999998</v>
      </c>
    </row>
    <row r="680" spans="14:55" ht="15.75" thickBot="1">
      <c r="N680" s="3" t="s">
        <v>105</v>
      </c>
      <c r="O680" s="82">
        <v>61</v>
      </c>
      <c r="P680" s="86">
        <v>19.600000000000001</v>
      </c>
      <c r="Q680" s="83" t="s">
        <v>94</v>
      </c>
      <c r="R680" s="83" t="s">
        <v>10</v>
      </c>
      <c r="S680" s="83" t="s">
        <v>10</v>
      </c>
      <c r="T680" s="82" t="s">
        <v>107</v>
      </c>
      <c r="U680" s="82" t="s">
        <v>88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105</v>
      </c>
      <c r="O681" s="82">
        <v>61</v>
      </c>
      <c r="P681" s="86">
        <v>126.72</v>
      </c>
      <c r="Q681" s="83" t="s">
        <v>83</v>
      </c>
      <c r="R681" s="83" t="s">
        <v>10</v>
      </c>
      <c r="S681" s="83" t="s">
        <v>10</v>
      </c>
      <c r="T681" s="82" t="s">
        <v>108</v>
      </c>
      <c r="U681" s="82" t="s">
        <v>88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105</v>
      </c>
      <c r="O682" s="82">
        <v>61</v>
      </c>
      <c r="P682" s="85">
        <v>9227.9500000000007</v>
      </c>
      <c r="Q682" s="83" t="s">
        <v>81</v>
      </c>
      <c r="R682" s="83" t="s">
        <v>10</v>
      </c>
      <c r="S682" s="83" t="s">
        <v>10</v>
      </c>
      <c r="T682" s="82" t="s">
        <v>114</v>
      </c>
      <c r="U682" s="82" t="s">
        <v>88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105</v>
      </c>
      <c r="O683" s="82">
        <v>61</v>
      </c>
      <c r="P683" s="86">
        <v>882.54</v>
      </c>
      <c r="Q683" s="83" t="s">
        <v>11</v>
      </c>
      <c r="R683" s="83" t="s">
        <v>10</v>
      </c>
      <c r="S683" s="83" t="s">
        <v>10</v>
      </c>
      <c r="T683" s="82" t="s">
        <v>104</v>
      </c>
      <c r="U683" s="82" t="s">
        <v>88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N836652</v>
      </c>
      <c r="AU683" s="11">
        <f t="shared" si="255"/>
        <v>61</v>
      </c>
      <c r="AV683" s="11">
        <f t="shared" si="256"/>
        <v>882.54</v>
      </c>
      <c r="AW683" s="11" t="str">
        <f t="shared" si="257"/>
        <v>2019/12</v>
      </c>
      <c r="AX683" s="11" t="str">
        <f t="shared" si="258"/>
        <v>2019/12 Contribuciones Seg. Social</v>
      </c>
      <c r="AY683" s="11">
        <f t="shared" si="239"/>
        <v>50822.61</v>
      </c>
      <c r="AZ683" s="11">
        <f t="shared" si="259"/>
        <v>1.736510580625434E-2</v>
      </c>
      <c r="BA683" s="11" t="str">
        <f t="shared" si="241"/>
        <v>N836652 61</v>
      </c>
      <c r="BB683" s="11">
        <f>IFERROR(IF(AW683="","",VLOOKUP(AW683,SUSS!R:S,2,FALSE)),AY683*SUSS!$M$2)</f>
        <v>6098.7132000000001</v>
      </c>
      <c r="BC683" s="11">
        <f t="shared" si="240"/>
        <v>105.90479999999998</v>
      </c>
    </row>
    <row r="684" spans="14:55" ht="15.75" thickBot="1">
      <c r="N684" s="3" t="s">
        <v>105</v>
      </c>
      <c r="O684" s="82">
        <v>62</v>
      </c>
      <c r="P684" s="86">
        <v>19.600000000000001</v>
      </c>
      <c r="Q684" s="83" t="s">
        <v>94</v>
      </c>
      <c r="R684" s="83" t="s">
        <v>10</v>
      </c>
      <c r="S684" s="83" t="s">
        <v>10</v>
      </c>
      <c r="T684" s="82" t="s">
        <v>107</v>
      </c>
      <c r="U684" s="82" t="s">
        <v>88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105</v>
      </c>
      <c r="O685" s="82">
        <v>62</v>
      </c>
      <c r="P685" s="86">
        <v>126.72</v>
      </c>
      <c r="Q685" s="83" t="s">
        <v>83</v>
      </c>
      <c r="R685" s="83" t="s">
        <v>10</v>
      </c>
      <c r="S685" s="83" t="s">
        <v>10</v>
      </c>
      <c r="T685" s="82" t="s">
        <v>108</v>
      </c>
      <c r="U685" s="82" t="s">
        <v>88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105</v>
      </c>
      <c r="O686" s="82">
        <v>62</v>
      </c>
      <c r="P686" s="85">
        <v>9227.9500000000007</v>
      </c>
      <c r="Q686" s="83" t="s">
        <v>81</v>
      </c>
      <c r="R686" s="83" t="s">
        <v>10</v>
      </c>
      <c r="S686" s="83" t="s">
        <v>10</v>
      </c>
      <c r="T686" s="82" t="s">
        <v>114</v>
      </c>
      <c r="U686" s="82" t="s">
        <v>88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105</v>
      </c>
      <c r="O687" s="82">
        <v>62</v>
      </c>
      <c r="P687" s="86">
        <v>882.54</v>
      </c>
      <c r="Q687" s="83" t="s">
        <v>11</v>
      </c>
      <c r="R687" s="83" t="s">
        <v>10</v>
      </c>
      <c r="S687" s="83" t="s">
        <v>10</v>
      </c>
      <c r="T687" s="82" t="s">
        <v>104</v>
      </c>
      <c r="U687" s="82" t="s">
        <v>88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N836652</v>
      </c>
      <c r="AU687" s="11">
        <f t="shared" si="255"/>
        <v>62</v>
      </c>
      <c r="AV687" s="11">
        <f t="shared" si="256"/>
        <v>882.54</v>
      </c>
      <c r="AW687" s="11" t="str">
        <f t="shared" si="257"/>
        <v>2019/12</v>
      </c>
      <c r="AX687" s="11" t="str">
        <f t="shared" si="258"/>
        <v>2019/12 Contribuciones Seg. Social</v>
      </c>
      <c r="AY687" s="11">
        <f t="shared" si="239"/>
        <v>50822.61</v>
      </c>
      <c r="AZ687" s="11">
        <f t="shared" si="259"/>
        <v>1.736510580625434E-2</v>
      </c>
      <c r="BA687" s="11" t="str">
        <f t="shared" si="241"/>
        <v>N836652 62</v>
      </c>
      <c r="BB687" s="11">
        <f>IFERROR(IF(AW687="","",VLOOKUP(AW687,SUSS!R:S,2,FALSE)),AY687*SUSS!$M$2)</f>
        <v>6098.7132000000001</v>
      </c>
      <c r="BC687" s="11">
        <f t="shared" si="240"/>
        <v>105.90479999999998</v>
      </c>
    </row>
    <row r="688" spans="14:55" ht="15.75" thickBot="1">
      <c r="N688" s="3" t="s">
        <v>105</v>
      </c>
      <c r="O688" s="82">
        <v>63</v>
      </c>
      <c r="P688" s="86">
        <v>19.600000000000001</v>
      </c>
      <c r="Q688" s="83" t="s">
        <v>94</v>
      </c>
      <c r="R688" s="83" t="s">
        <v>10</v>
      </c>
      <c r="S688" s="83" t="s">
        <v>10</v>
      </c>
      <c r="T688" s="82" t="s">
        <v>107</v>
      </c>
      <c r="U688" s="82" t="s">
        <v>88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105</v>
      </c>
      <c r="O689" s="82">
        <v>63</v>
      </c>
      <c r="P689" s="86">
        <v>126.72</v>
      </c>
      <c r="Q689" s="83" t="s">
        <v>83</v>
      </c>
      <c r="R689" s="83" t="s">
        <v>10</v>
      </c>
      <c r="S689" s="83" t="s">
        <v>10</v>
      </c>
      <c r="T689" s="82" t="s">
        <v>108</v>
      </c>
      <c r="U689" s="82" t="s">
        <v>88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105</v>
      </c>
      <c r="O690" s="82">
        <v>63</v>
      </c>
      <c r="P690" s="85">
        <v>9227.9500000000007</v>
      </c>
      <c r="Q690" s="83" t="s">
        <v>81</v>
      </c>
      <c r="R690" s="83" t="s">
        <v>10</v>
      </c>
      <c r="S690" s="83" t="s">
        <v>10</v>
      </c>
      <c r="T690" s="82" t="s">
        <v>114</v>
      </c>
      <c r="U690" s="82" t="s">
        <v>88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/>
      </c>
      <c r="AU690" s="11" t="str">
        <f t="shared" si="255"/>
        <v/>
      </c>
      <c r="AV690" s="11" t="str">
        <f t="shared" si="256"/>
        <v/>
      </c>
      <c r="AW690" s="11" t="str">
        <f t="shared" si="257"/>
        <v/>
      </c>
      <c r="AX690" s="11" t="str">
        <f t="shared" si="258"/>
        <v/>
      </c>
      <c r="AY690" s="11" t="str">
        <f t="shared" si="239"/>
        <v/>
      </c>
      <c r="AZ690" s="11" t="str">
        <f t="shared" si="259"/>
        <v/>
      </c>
      <c r="BA690" s="11" t="str">
        <f t="shared" si="241"/>
        <v xml:space="preserve"> </v>
      </c>
      <c r="BB690" s="11" t="str">
        <f>IFERROR(IF(AW690="","",VLOOKUP(AW690,SUSS!R:S,2,FALSE)),AY690*SUSS!$M$2)</f>
        <v/>
      </c>
      <c r="BC690" s="11" t="str">
        <f t="shared" si="240"/>
        <v/>
      </c>
    </row>
    <row r="691" spans="14:55" ht="15.75" thickBot="1">
      <c r="N691" s="3" t="s">
        <v>105</v>
      </c>
      <c r="O691" s="82">
        <v>63</v>
      </c>
      <c r="P691" s="86">
        <v>882.54</v>
      </c>
      <c r="Q691" s="83" t="s">
        <v>11</v>
      </c>
      <c r="R691" s="83" t="s">
        <v>10</v>
      </c>
      <c r="S691" s="83" t="s">
        <v>10</v>
      </c>
      <c r="T691" s="82" t="s">
        <v>104</v>
      </c>
      <c r="U691" s="82" t="s">
        <v>88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N836652</v>
      </c>
      <c r="AU691" s="11">
        <f t="shared" si="255"/>
        <v>63</v>
      </c>
      <c r="AV691" s="11">
        <f t="shared" si="256"/>
        <v>882.54</v>
      </c>
      <c r="AW691" s="11" t="str">
        <f t="shared" si="257"/>
        <v>2019/12</v>
      </c>
      <c r="AX691" s="11" t="str">
        <f t="shared" si="258"/>
        <v>2019/12 Contribuciones Seg. Social</v>
      </c>
      <c r="AY691" s="11">
        <f t="shared" si="239"/>
        <v>50822.61</v>
      </c>
      <c r="AZ691" s="11">
        <f t="shared" si="259"/>
        <v>1.736510580625434E-2</v>
      </c>
      <c r="BA691" s="11" t="str">
        <f t="shared" si="241"/>
        <v>N836652 63</v>
      </c>
      <c r="BB691" s="11">
        <f>IFERROR(IF(AW691="","",VLOOKUP(AW691,SUSS!R:S,2,FALSE)),AY691*SUSS!$M$2)</f>
        <v>6098.7132000000001</v>
      </c>
      <c r="BC691" s="11">
        <f t="shared" si="240"/>
        <v>105.90479999999998</v>
      </c>
    </row>
    <row r="692" spans="14:55" ht="15.75" thickBot="1">
      <c r="N692" s="3" t="s">
        <v>105</v>
      </c>
      <c r="O692" s="82">
        <v>64</v>
      </c>
      <c r="P692" s="86">
        <v>19.600000000000001</v>
      </c>
      <c r="Q692" s="83" t="s">
        <v>94</v>
      </c>
      <c r="R692" s="83" t="s">
        <v>10</v>
      </c>
      <c r="S692" s="83" t="s">
        <v>10</v>
      </c>
      <c r="T692" s="82" t="s">
        <v>107</v>
      </c>
      <c r="U692" s="82" t="s">
        <v>88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105</v>
      </c>
      <c r="O693" s="82">
        <v>64</v>
      </c>
      <c r="P693" s="86">
        <v>126.72</v>
      </c>
      <c r="Q693" s="83" t="s">
        <v>83</v>
      </c>
      <c r="R693" s="83" t="s">
        <v>10</v>
      </c>
      <c r="S693" s="83" t="s">
        <v>10</v>
      </c>
      <c r="T693" s="82" t="s">
        <v>108</v>
      </c>
      <c r="U693" s="82" t="s">
        <v>88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105</v>
      </c>
      <c r="O694" s="82">
        <v>64</v>
      </c>
      <c r="P694" s="85">
        <v>9227.9500000000007</v>
      </c>
      <c r="Q694" s="83" t="s">
        <v>81</v>
      </c>
      <c r="R694" s="83" t="s">
        <v>10</v>
      </c>
      <c r="S694" s="83" t="s">
        <v>10</v>
      </c>
      <c r="T694" s="82" t="s">
        <v>114</v>
      </c>
      <c r="U694" s="82" t="s">
        <v>88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/>
      </c>
      <c r="AU694" s="11" t="str">
        <f t="shared" si="255"/>
        <v/>
      </c>
      <c r="AV694" s="11" t="str">
        <f t="shared" si="256"/>
        <v/>
      </c>
      <c r="AW694" s="11" t="str">
        <f t="shared" si="257"/>
        <v/>
      </c>
      <c r="AX694" s="11" t="str">
        <f t="shared" si="258"/>
        <v/>
      </c>
      <c r="AY694" s="11" t="str">
        <f t="shared" si="239"/>
        <v/>
      </c>
      <c r="AZ694" s="11" t="str">
        <f t="shared" si="259"/>
        <v/>
      </c>
      <c r="BA694" s="11" t="str">
        <f t="shared" si="241"/>
        <v xml:space="preserve"> </v>
      </c>
      <c r="BB694" s="11" t="str">
        <f>IFERROR(IF(AW694="","",VLOOKUP(AW694,SUSS!R:S,2,FALSE)),AY694*SUSS!$M$2)</f>
        <v/>
      </c>
      <c r="BC694" s="11" t="str">
        <f t="shared" si="240"/>
        <v/>
      </c>
    </row>
    <row r="695" spans="14:55" ht="15.75" thickBot="1">
      <c r="N695" s="3" t="s">
        <v>105</v>
      </c>
      <c r="O695" s="82">
        <v>64</v>
      </c>
      <c r="P695" s="86">
        <v>882.54</v>
      </c>
      <c r="Q695" s="83" t="s">
        <v>11</v>
      </c>
      <c r="R695" s="83" t="s">
        <v>10</v>
      </c>
      <c r="S695" s="83" t="s">
        <v>10</v>
      </c>
      <c r="T695" s="82" t="s">
        <v>104</v>
      </c>
      <c r="U695" s="82" t="s">
        <v>88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>N836652</v>
      </c>
      <c r="AU695" s="11">
        <f t="shared" si="255"/>
        <v>64</v>
      </c>
      <c r="AV695" s="11">
        <f t="shared" si="256"/>
        <v>882.54</v>
      </c>
      <c r="AW695" s="11" t="str">
        <f t="shared" si="257"/>
        <v>2019/12</v>
      </c>
      <c r="AX695" s="11" t="str">
        <f t="shared" si="258"/>
        <v>2019/12 Contribuciones Seg. Social</v>
      </c>
      <c r="AY695" s="11">
        <f t="shared" si="239"/>
        <v>50822.61</v>
      </c>
      <c r="AZ695" s="11">
        <f t="shared" si="259"/>
        <v>1.736510580625434E-2</v>
      </c>
      <c r="BA695" s="11" t="str">
        <f t="shared" si="241"/>
        <v>N836652 64</v>
      </c>
      <c r="BB695" s="11">
        <f>IFERROR(IF(AW695="","",VLOOKUP(AW695,SUSS!R:S,2,FALSE)),AY695*SUSS!$M$2)</f>
        <v>6098.7132000000001</v>
      </c>
      <c r="BC695" s="11">
        <f t="shared" si="240"/>
        <v>105.90479999999998</v>
      </c>
    </row>
    <row r="696" spans="14:55" ht="15.75" thickBot="1">
      <c r="N696" s="3" t="s">
        <v>105</v>
      </c>
      <c r="O696" s="82">
        <v>65</v>
      </c>
      <c r="P696" s="86">
        <v>19.600000000000001</v>
      </c>
      <c r="Q696" s="83" t="s">
        <v>94</v>
      </c>
      <c r="R696" s="83" t="s">
        <v>10</v>
      </c>
      <c r="S696" s="83" t="s">
        <v>10</v>
      </c>
      <c r="T696" s="82" t="s">
        <v>107</v>
      </c>
      <c r="U696" s="82" t="s">
        <v>88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105</v>
      </c>
      <c r="O697" s="82">
        <v>65</v>
      </c>
      <c r="P697" s="86">
        <v>126.72</v>
      </c>
      <c r="Q697" s="83" t="s">
        <v>83</v>
      </c>
      <c r="R697" s="83" t="s">
        <v>10</v>
      </c>
      <c r="S697" s="83" t="s">
        <v>10</v>
      </c>
      <c r="T697" s="82" t="s">
        <v>108</v>
      </c>
      <c r="U697" s="82" t="s">
        <v>88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/>
      </c>
      <c r="AU697" s="11" t="str">
        <f t="shared" si="255"/>
        <v/>
      </c>
      <c r="AV697" s="11" t="str">
        <f t="shared" si="256"/>
        <v/>
      </c>
      <c r="AW697" s="11" t="str">
        <f t="shared" si="257"/>
        <v/>
      </c>
      <c r="AX697" s="11" t="str">
        <f t="shared" si="258"/>
        <v/>
      </c>
      <c r="AY697" s="11" t="str">
        <f t="shared" si="239"/>
        <v/>
      </c>
      <c r="AZ697" s="11" t="str">
        <f t="shared" si="259"/>
        <v/>
      </c>
      <c r="BA697" s="11" t="str">
        <f t="shared" si="241"/>
        <v xml:space="preserve"> </v>
      </c>
      <c r="BB697" s="11" t="str">
        <f>IFERROR(IF(AW697="","",VLOOKUP(AW697,SUSS!R:S,2,FALSE)),AY697*SUSS!$M$2)</f>
        <v/>
      </c>
      <c r="BC697" s="11" t="str">
        <f t="shared" si="240"/>
        <v/>
      </c>
    </row>
    <row r="698" spans="14:55" ht="15.75" thickBot="1">
      <c r="N698" s="3" t="s">
        <v>105</v>
      </c>
      <c r="O698" s="82">
        <v>65</v>
      </c>
      <c r="P698" s="85">
        <v>9227.9500000000007</v>
      </c>
      <c r="Q698" s="83" t="s">
        <v>81</v>
      </c>
      <c r="R698" s="83" t="s">
        <v>10</v>
      </c>
      <c r="S698" s="83" t="s">
        <v>10</v>
      </c>
      <c r="T698" s="82" t="s">
        <v>114</v>
      </c>
      <c r="U698" s="82" t="s">
        <v>88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105</v>
      </c>
      <c r="O699" s="82">
        <v>65</v>
      </c>
      <c r="P699" s="86">
        <v>271.82</v>
      </c>
      <c r="Q699" s="83" t="s">
        <v>11</v>
      </c>
      <c r="R699" s="83" t="s">
        <v>10</v>
      </c>
      <c r="S699" s="83" t="s">
        <v>10</v>
      </c>
      <c r="T699" s="82" t="s">
        <v>104</v>
      </c>
      <c r="U699" s="82" t="s">
        <v>88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>N836652</v>
      </c>
      <c r="AU699" s="11">
        <f t="shared" si="255"/>
        <v>65</v>
      </c>
      <c r="AV699" s="11">
        <f t="shared" si="256"/>
        <v>271.82</v>
      </c>
      <c r="AW699" s="11" t="str">
        <f t="shared" si="257"/>
        <v>2019/12</v>
      </c>
      <c r="AX699" s="11" t="str">
        <f t="shared" si="258"/>
        <v>2019/12 Contribuciones Seg. Social</v>
      </c>
      <c r="AY699" s="11">
        <f t="shared" si="239"/>
        <v>50822.61</v>
      </c>
      <c r="AZ699" s="11">
        <f t="shared" si="259"/>
        <v>5.3484069393523867E-3</v>
      </c>
      <c r="BA699" s="11" t="str">
        <f t="shared" si="241"/>
        <v>N836652 65</v>
      </c>
      <c r="BB699" s="11">
        <f>IFERROR(IF(AW699="","",VLOOKUP(AW699,SUSS!R:S,2,FALSE)),AY699*SUSS!$M$2)</f>
        <v>6098.7132000000001</v>
      </c>
      <c r="BC699" s="11">
        <f t="shared" si="240"/>
        <v>32.618400000000001</v>
      </c>
    </row>
    <row r="700" spans="14:55" ht="15.75" thickBot="1">
      <c r="N700" s="3" t="s">
        <v>105</v>
      </c>
      <c r="O700" s="82">
        <v>65</v>
      </c>
      <c r="P700" s="86">
        <v>610.72</v>
      </c>
      <c r="Q700" s="83" t="s">
        <v>11</v>
      </c>
      <c r="R700" s="83" t="s">
        <v>10</v>
      </c>
      <c r="S700" s="83" t="s">
        <v>82</v>
      </c>
      <c r="T700" s="82" t="s">
        <v>104</v>
      </c>
      <c r="U700" s="82" t="s">
        <v>88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N836652</v>
      </c>
      <c r="AU700" s="11">
        <f t="shared" si="255"/>
        <v>65</v>
      </c>
      <c r="AV700" s="11">
        <f t="shared" si="256"/>
        <v>610.72</v>
      </c>
      <c r="AW700" s="11" t="str">
        <f t="shared" si="257"/>
        <v>2019/12</v>
      </c>
      <c r="AX700" s="11" t="str">
        <f t="shared" si="258"/>
        <v>2019/12 Contribuciones Seg. Social</v>
      </c>
      <c r="AY700" s="11">
        <f t="shared" si="239"/>
        <v>50822.61</v>
      </c>
      <c r="AZ700" s="11">
        <f t="shared" si="259"/>
        <v>1.2016698866901956E-2</v>
      </c>
      <c r="BA700" s="11" t="str">
        <f t="shared" si="241"/>
        <v>N836652 65</v>
      </c>
      <c r="BB700" s="11">
        <f>IFERROR(IF(AW700="","",VLOOKUP(AW700,SUSS!R:S,2,FALSE)),AY700*SUSS!$M$2)</f>
        <v>6098.7132000000001</v>
      </c>
      <c r="BC700" s="11">
        <f t="shared" si="240"/>
        <v>73.2864</v>
      </c>
    </row>
    <row r="701" spans="14:55" ht="15.75" thickBot="1">
      <c r="N701" s="3" t="s">
        <v>105</v>
      </c>
      <c r="O701" s="82">
        <v>66</v>
      </c>
      <c r="P701" s="86">
        <v>19.600000000000001</v>
      </c>
      <c r="Q701" s="83" t="s">
        <v>94</v>
      </c>
      <c r="R701" s="83" t="s">
        <v>10</v>
      </c>
      <c r="S701" s="83" t="s">
        <v>10</v>
      </c>
      <c r="T701" s="82" t="s">
        <v>107</v>
      </c>
      <c r="U701" s="82" t="s">
        <v>88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15.75" thickBot="1">
      <c r="N702" s="3" t="s">
        <v>105</v>
      </c>
      <c r="O702" s="82">
        <v>66</v>
      </c>
      <c r="P702" s="86">
        <v>126.72</v>
      </c>
      <c r="Q702" s="83" t="s">
        <v>83</v>
      </c>
      <c r="R702" s="83" t="s">
        <v>10</v>
      </c>
      <c r="S702" s="83" t="s">
        <v>10</v>
      </c>
      <c r="T702" s="82" t="s">
        <v>108</v>
      </c>
      <c r="U702" s="82" t="s">
        <v>88</v>
      </c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105</v>
      </c>
      <c r="O703" s="82">
        <v>66</v>
      </c>
      <c r="P703" s="85">
        <v>9227.9500000000007</v>
      </c>
      <c r="Q703" s="83" t="s">
        <v>81</v>
      </c>
      <c r="R703" s="83" t="s">
        <v>10</v>
      </c>
      <c r="S703" s="83" t="s">
        <v>10</v>
      </c>
      <c r="T703" s="82" t="s">
        <v>114</v>
      </c>
      <c r="U703" s="82" t="s">
        <v>88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105</v>
      </c>
      <c r="O704" s="82">
        <v>66</v>
      </c>
      <c r="P704" s="86">
        <v>882.54</v>
      </c>
      <c r="Q704" s="83" t="s">
        <v>11</v>
      </c>
      <c r="R704" s="83" t="s">
        <v>10</v>
      </c>
      <c r="S704" s="83" t="s">
        <v>82</v>
      </c>
      <c r="T704" s="82" t="s">
        <v>104</v>
      </c>
      <c r="U704" s="82" t="s">
        <v>88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>N836652</v>
      </c>
      <c r="AU704" s="11">
        <f t="shared" si="255"/>
        <v>66</v>
      </c>
      <c r="AV704" s="11">
        <f t="shared" si="256"/>
        <v>882.54</v>
      </c>
      <c r="AW704" s="11" t="str">
        <f t="shared" si="257"/>
        <v>2019/12</v>
      </c>
      <c r="AX704" s="11" t="str">
        <f t="shared" si="258"/>
        <v>2019/12 Contribuciones Seg. Social</v>
      </c>
      <c r="AY704" s="11">
        <f t="shared" si="239"/>
        <v>50822.61</v>
      </c>
      <c r="AZ704" s="11">
        <f t="shared" si="259"/>
        <v>1.736510580625434E-2</v>
      </c>
      <c r="BA704" s="11" t="str">
        <f t="shared" si="241"/>
        <v>N836652 66</v>
      </c>
      <c r="BB704" s="11">
        <f>IFERROR(IF(AW704="","",VLOOKUP(AW704,SUSS!R:S,2,FALSE)),AY704*SUSS!$M$2)</f>
        <v>6098.7132000000001</v>
      </c>
      <c r="BC704" s="11">
        <f t="shared" si="240"/>
        <v>105.90479999999998</v>
      </c>
    </row>
    <row r="705" spans="14:55" ht="15.75" thickBot="1">
      <c r="N705" s="3" t="s">
        <v>105</v>
      </c>
      <c r="O705" s="82">
        <v>67</v>
      </c>
      <c r="P705" s="86">
        <v>19.600000000000001</v>
      </c>
      <c r="Q705" s="83" t="s">
        <v>94</v>
      </c>
      <c r="R705" s="83" t="s">
        <v>10</v>
      </c>
      <c r="S705" s="83" t="s">
        <v>10</v>
      </c>
      <c r="T705" s="82" t="s">
        <v>107</v>
      </c>
      <c r="U705" s="82" t="s">
        <v>88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/>
      </c>
      <c r="AU705" s="11" t="str">
        <f t="shared" si="255"/>
        <v/>
      </c>
      <c r="AV705" s="11" t="str">
        <f t="shared" si="256"/>
        <v/>
      </c>
      <c r="AW705" s="11" t="str">
        <f t="shared" si="257"/>
        <v/>
      </c>
      <c r="AX705" s="11" t="str">
        <f t="shared" si="258"/>
        <v/>
      </c>
      <c r="AY705" s="11" t="str">
        <f t="shared" si="239"/>
        <v/>
      </c>
      <c r="AZ705" s="11" t="str">
        <f t="shared" si="259"/>
        <v/>
      </c>
      <c r="BA705" s="11" t="str">
        <f t="shared" si="241"/>
        <v xml:space="preserve"> </v>
      </c>
      <c r="BB705" s="11" t="str">
        <f>IFERROR(IF(AW705="","",VLOOKUP(AW705,SUSS!R:S,2,FALSE)),AY705*SUSS!$M$2)</f>
        <v/>
      </c>
      <c r="BC705" s="11" t="str">
        <f t="shared" si="240"/>
        <v/>
      </c>
    </row>
    <row r="706" spans="14:55" ht="15.75" thickBot="1">
      <c r="N706" s="3" t="s">
        <v>105</v>
      </c>
      <c r="O706" s="82">
        <v>67</v>
      </c>
      <c r="P706" s="86">
        <v>126.72</v>
      </c>
      <c r="Q706" s="83" t="s">
        <v>83</v>
      </c>
      <c r="R706" s="83" t="s">
        <v>10</v>
      </c>
      <c r="S706" s="83" t="s">
        <v>10</v>
      </c>
      <c r="T706" s="82" t="s">
        <v>108</v>
      </c>
      <c r="U706" s="82" t="s">
        <v>88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/>
      </c>
      <c r="AU706" s="11" t="str">
        <f t="shared" si="255"/>
        <v/>
      </c>
      <c r="AV706" s="11" t="str">
        <f t="shared" si="256"/>
        <v/>
      </c>
      <c r="AW706" s="11" t="str">
        <f t="shared" si="257"/>
        <v/>
      </c>
      <c r="AX706" s="11" t="str">
        <f t="shared" si="258"/>
        <v/>
      </c>
      <c r="AY706" s="11" t="str">
        <f t="shared" si="239"/>
        <v/>
      </c>
      <c r="AZ706" s="11" t="str">
        <f t="shared" si="259"/>
        <v/>
      </c>
      <c r="BA706" s="11" t="str">
        <f t="shared" si="241"/>
        <v xml:space="preserve"> </v>
      </c>
      <c r="BB706" s="11" t="str">
        <f>IFERROR(IF(AW706="","",VLOOKUP(AW706,SUSS!R:S,2,FALSE)),AY706*SUSS!$M$2)</f>
        <v/>
      </c>
      <c r="BC706" s="11" t="str">
        <f t="shared" si="240"/>
        <v/>
      </c>
    </row>
    <row r="707" spans="14:55" ht="15.75" thickBot="1">
      <c r="N707" s="3" t="s">
        <v>105</v>
      </c>
      <c r="O707" s="82">
        <v>67</v>
      </c>
      <c r="P707" s="85">
        <v>9227.9500000000007</v>
      </c>
      <c r="Q707" s="83" t="s">
        <v>81</v>
      </c>
      <c r="R707" s="83" t="s">
        <v>10</v>
      </c>
      <c r="S707" s="83" t="s">
        <v>10</v>
      </c>
      <c r="T707" s="82" t="s">
        <v>114</v>
      </c>
      <c r="U707" s="82" t="s">
        <v>88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105</v>
      </c>
      <c r="O708" s="82">
        <v>67</v>
      </c>
      <c r="P708" s="86">
        <v>882.54</v>
      </c>
      <c r="Q708" s="83" t="s">
        <v>11</v>
      </c>
      <c r="R708" s="83" t="s">
        <v>10</v>
      </c>
      <c r="S708" s="83" t="s">
        <v>82</v>
      </c>
      <c r="T708" s="82" t="s">
        <v>104</v>
      </c>
      <c r="U708" s="82" t="s">
        <v>88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N836652</v>
      </c>
      <c r="AU708" s="11">
        <f t="shared" si="255"/>
        <v>67</v>
      </c>
      <c r="AV708" s="11">
        <f t="shared" si="256"/>
        <v>882.54</v>
      </c>
      <c r="AW708" s="11" t="str">
        <f t="shared" si="257"/>
        <v>2019/12</v>
      </c>
      <c r="AX708" s="11" t="str">
        <f t="shared" si="258"/>
        <v>2019/12 Contribuciones Seg. Social</v>
      </c>
      <c r="AY708" s="11">
        <f t="shared" ref="AY708:AY771" si="260">VLOOKUP(AX708,AO:AP,2,FALSE)</f>
        <v>50822.61</v>
      </c>
      <c r="AZ708" s="11">
        <f t="shared" si="259"/>
        <v>1.736510580625434E-2</v>
      </c>
      <c r="BA708" s="11" t="str">
        <f t="shared" si="241"/>
        <v>N836652 67</v>
      </c>
      <c r="BB708" s="11">
        <f>IFERROR(IF(AW708="","",VLOOKUP(AW708,SUSS!R:S,2,FALSE)),AY708*SUSS!$M$2)</f>
        <v>6098.7132000000001</v>
      </c>
      <c r="BC708" s="11">
        <f t="shared" si="240"/>
        <v>105.90479999999998</v>
      </c>
    </row>
    <row r="709" spans="14:55" ht="15.75" thickBot="1">
      <c r="N709" s="3" t="s">
        <v>105</v>
      </c>
      <c r="O709" s="82">
        <v>68</v>
      </c>
      <c r="P709" s="86">
        <v>19.600000000000001</v>
      </c>
      <c r="Q709" s="83" t="s">
        <v>94</v>
      </c>
      <c r="R709" s="83" t="s">
        <v>10</v>
      </c>
      <c r="S709" s="83" t="s">
        <v>10</v>
      </c>
      <c r="T709" s="82" t="s">
        <v>107</v>
      </c>
      <c r="U709" s="82" t="s">
        <v>88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105</v>
      </c>
      <c r="O710" s="82">
        <v>68</v>
      </c>
      <c r="P710" s="86">
        <v>126.72</v>
      </c>
      <c r="Q710" s="83" t="s">
        <v>83</v>
      </c>
      <c r="R710" s="83" t="s">
        <v>10</v>
      </c>
      <c r="S710" s="83" t="s">
        <v>10</v>
      </c>
      <c r="T710" s="82" t="s">
        <v>108</v>
      </c>
      <c r="U710" s="82" t="s">
        <v>88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/>
      </c>
      <c r="AU710" s="11" t="str">
        <f t="shared" si="255"/>
        <v/>
      </c>
      <c r="AV710" s="11" t="str">
        <f t="shared" si="256"/>
        <v/>
      </c>
      <c r="AW710" s="11" t="str">
        <f t="shared" si="257"/>
        <v/>
      </c>
      <c r="AX710" s="11" t="str">
        <f t="shared" si="258"/>
        <v/>
      </c>
      <c r="AY710" s="11" t="str">
        <f t="shared" si="260"/>
        <v/>
      </c>
      <c r="AZ710" s="11" t="str">
        <f t="shared" si="259"/>
        <v/>
      </c>
      <c r="BA710" s="11" t="str">
        <f t="shared" si="241"/>
        <v xml:space="preserve"> </v>
      </c>
      <c r="BB710" s="11" t="str">
        <f>IFERROR(IF(AW710="","",VLOOKUP(AW710,SUSS!R:S,2,FALSE)),AY710*SUSS!$M$2)</f>
        <v/>
      </c>
      <c r="BC710" s="11" t="str">
        <f t="shared" si="261"/>
        <v/>
      </c>
    </row>
    <row r="711" spans="14:55" ht="15.75" thickBot="1">
      <c r="N711" s="3" t="s">
        <v>105</v>
      </c>
      <c r="O711" s="82">
        <v>68</v>
      </c>
      <c r="P711" s="85">
        <v>3169.41</v>
      </c>
      <c r="Q711" s="83" t="s">
        <v>81</v>
      </c>
      <c r="R711" s="83" t="s">
        <v>10</v>
      </c>
      <c r="S711" s="83" t="s">
        <v>10</v>
      </c>
      <c r="T711" s="82" t="s">
        <v>114</v>
      </c>
      <c r="U711" s="82" t="s">
        <v>88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105</v>
      </c>
      <c r="O712" s="82">
        <v>68</v>
      </c>
      <c r="P712" s="85">
        <v>6058.54</v>
      </c>
      <c r="Q712" s="83" t="s">
        <v>81</v>
      </c>
      <c r="R712" s="83" t="s">
        <v>10</v>
      </c>
      <c r="S712" s="83" t="s">
        <v>82</v>
      </c>
      <c r="T712" s="82" t="s">
        <v>114</v>
      </c>
      <c r="U712" s="82" t="s">
        <v>88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/>
      </c>
      <c r="AU712" s="11" t="str">
        <f t="shared" si="255"/>
        <v/>
      </c>
      <c r="AV712" s="11" t="str">
        <f t="shared" si="256"/>
        <v/>
      </c>
      <c r="AW712" s="11" t="str">
        <f t="shared" si="257"/>
        <v/>
      </c>
      <c r="AX712" s="11" t="str">
        <f t="shared" si="258"/>
        <v/>
      </c>
      <c r="AY712" s="11" t="str">
        <f t="shared" si="260"/>
        <v/>
      </c>
      <c r="AZ712" s="11" t="str">
        <f t="shared" si="259"/>
        <v/>
      </c>
      <c r="BA712" s="11" t="str">
        <f t="shared" ref="BA712:BA775" si="262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1"/>
        <v/>
      </c>
    </row>
    <row r="713" spans="14:55" ht="15.75" thickBot="1">
      <c r="N713" s="3" t="s">
        <v>105</v>
      </c>
      <c r="O713" s="82">
        <v>68</v>
      </c>
      <c r="P713" s="86">
        <v>882.54</v>
      </c>
      <c r="Q713" s="83" t="s">
        <v>11</v>
      </c>
      <c r="R713" s="83" t="s">
        <v>10</v>
      </c>
      <c r="S713" s="83" t="s">
        <v>82</v>
      </c>
      <c r="T713" s="82" t="s">
        <v>104</v>
      </c>
      <c r="U713" s="82" t="s">
        <v>88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>N836652</v>
      </c>
      <c r="AU713" s="11">
        <f t="shared" si="255"/>
        <v>68</v>
      </c>
      <c r="AV713" s="11">
        <f t="shared" si="256"/>
        <v>882.54</v>
      </c>
      <c r="AW713" s="11" t="str">
        <f t="shared" si="257"/>
        <v>2019/12</v>
      </c>
      <c r="AX713" s="11" t="str">
        <f t="shared" si="258"/>
        <v>2019/12 Contribuciones Seg. Social</v>
      </c>
      <c r="AY713" s="11">
        <f t="shared" si="260"/>
        <v>50822.61</v>
      </c>
      <c r="AZ713" s="11">
        <f t="shared" si="259"/>
        <v>1.736510580625434E-2</v>
      </c>
      <c r="BA713" s="11" t="str">
        <f t="shared" si="262"/>
        <v>N836652 68</v>
      </c>
      <c r="BB713" s="11">
        <f>IFERROR(IF(AW713="","",VLOOKUP(AW713,SUSS!R:S,2,FALSE)),AY713*SUSS!$M$2)</f>
        <v>6098.7132000000001</v>
      </c>
      <c r="BC713" s="11">
        <f t="shared" si="261"/>
        <v>105.90479999999998</v>
      </c>
    </row>
    <row r="714" spans="14:55" ht="15.75" thickBot="1">
      <c r="N714" s="3" t="s">
        <v>105</v>
      </c>
      <c r="O714" s="82">
        <v>69</v>
      </c>
      <c r="P714" s="86">
        <v>19.600000000000001</v>
      </c>
      <c r="Q714" s="83" t="s">
        <v>94</v>
      </c>
      <c r="R714" s="83" t="s">
        <v>10</v>
      </c>
      <c r="S714" s="83" t="s">
        <v>10</v>
      </c>
      <c r="T714" s="82" t="s">
        <v>107</v>
      </c>
      <c r="U714" s="82" t="s">
        <v>88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/>
      </c>
      <c r="AU714" s="11" t="str">
        <f t="shared" si="255"/>
        <v/>
      </c>
      <c r="AV714" s="11" t="str">
        <f t="shared" si="256"/>
        <v/>
      </c>
      <c r="AW714" s="11" t="str">
        <f t="shared" si="257"/>
        <v/>
      </c>
      <c r="AX714" s="11" t="str">
        <f t="shared" si="258"/>
        <v/>
      </c>
      <c r="AY714" s="11" t="str">
        <f t="shared" si="260"/>
        <v/>
      </c>
      <c r="AZ714" s="11" t="str">
        <f t="shared" si="259"/>
        <v/>
      </c>
      <c r="BA714" s="11" t="str">
        <f t="shared" si="262"/>
        <v xml:space="preserve"> </v>
      </c>
      <c r="BB714" s="11" t="str">
        <f>IFERROR(IF(AW714="","",VLOOKUP(AW714,SUSS!R:S,2,FALSE)),AY714*SUSS!$M$2)</f>
        <v/>
      </c>
      <c r="BC714" s="11" t="str">
        <f t="shared" si="261"/>
        <v/>
      </c>
    </row>
    <row r="715" spans="14:55" ht="15.75" thickBot="1">
      <c r="N715" s="3" t="s">
        <v>105</v>
      </c>
      <c r="O715" s="82">
        <v>69</v>
      </c>
      <c r="P715" s="86">
        <v>126.72</v>
      </c>
      <c r="Q715" s="83" t="s">
        <v>83</v>
      </c>
      <c r="R715" s="83" t="s">
        <v>10</v>
      </c>
      <c r="S715" s="83" t="s">
        <v>10</v>
      </c>
      <c r="T715" s="82" t="s">
        <v>108</v>
      </c>
      <c r="U715" s="82" t="s">
        <v>88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105</v>
      </c>
      <c r="O716" s="82">
        <v>69</v>
      </c>
      <c r="P716" s="85">
        <v>9227.9500000000007</v>
      </c>
      <c r="Q716" s="83" t="s">
        <v>81</v>
      </c>
      <c r="R716" s="83" t="s">
        <v>10</v>
      </c>
      <c r="S716" s="83" t="s">
        <v>82</v>
      </c>
      <c r="T716" s="82" t="s">
        <v>114</v>
      </c>
      <c r="U716" s="82" t="s">
        <v>88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/>
      </c>
      <c r="AU716" s="11" t="str">
        <f t="shared" si="255"/>
        <v/>
      </c>
      <c r="AV716" s="11" t="str">
        <f t="shared" si="256"/>
        <v/>
      </c>
      <c r="AW716" s="11" t="str">
        <f t="shared" si="257"/>
        <v/>
      </c>
      <c r="AX716" s="11" t="str">
        <f t="shared" si="258"/>
        <v/>
      </c>
      <c r="AY716" s="11" t="str">
        <f t="shared" si="260"/>
        <v/>
      </c>
      <c r="AZ716" s="11" t="str">
        <f t="shared" si="259"/>
        <v/>
      </c>
      <c r="BA716" s="11" t="str">
        <f t="shared" si="262"/>
        <v xml:space="preserve"> </v>
      </c>
      <c r="BB716" s="11" t="str">
        <f>IFERROR(IF(AW716="","",VLOOKUP(AW716,SUSS!R:S,2,FALSE)),AY716*SUSS!$M$2)</f>
        <v/>
      </c>
      <c r="BC716" s="11" t="str">
        <f t="shared" si="261"/>
        <v/>
      </c>
    </row>
    <row r="717" spans="14:55" ht="15.75" thickBot="1">
      <c r="N717" s="3" t="s">
        <v>105</v>
      </c>
      <c r="O717" s="82">
        <v>69</v>
      </c>
      <c r="P717" s="86">
        <v>882.54</v>
      </c>
      <c r="Q717" s="83" t="s">
        <v>11</v>
      </c>
      <c r="R717" s="83" t="s">
        <v>10</v>
      </c>
      <c r="S717" s="83" t="s">
        <v>82</v>
      </c>
      <c r="T717" s="82" t="s">
        <v>104</v>
      </c>
      <c r="U717" s="82" t="s">
        <v>88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>N836652</v>
      </c>
      <c r="AU717" s="11">
        <f t="shared" si="255"/>
        <v>69</v>
      </c>
      <c r="AV717" s="11">
        <f t="shared" si="256"/>
        <v>882.54</v>
      </c>
      <c r="AW717" s="11" t="str">
        <f t="shared" si="257"/>
        <v>2019/12</v>
      </c>
      <c r="AX717" s="11" t="str">
        <f t="shared" si="258"/>
        <v>2019/12 Contribuciones Seg. Social</v>
      </c>
      <c r="AY717" s="11">
        <f t="shared" si="260"/>
        <v>50822.61</v>
      </c>
      <c r="AZ717" s="11">
        <f t="shared" si="259"/>
        <v>1.736510580625434E-2</v>
      </c>
      <c r="BA717" s="11" t="str">
        <f t="shared" si="262"/>
        <v>N836652 69</v>
      </c>
      <c r="BB717" s="11">
        <f>IFERROR(IF(AW717="","",VLOOKUP(AW717,SUSS!R:S,2,FALSE)),AY717*SUSS!$M$2)</f>
        <v>6098.7132000000001</v>
      </c>
      <c r="BC717" s="11">
        <f t="shared" si="261"/>
        <v>105.90479999999998</v>
      </c>
    </row>
    <row r="718" spans="14:55" ht="15.75" thickBot="1">
      <c r="N718" s="3" t="s">
        <v>105</v>
      </c>
      <c r="O718" s="82">
        <v>70</v>
      </c>
      <c r="P718" s="86">
        <v>19.600000000000001</v>
      </c>
      <c r="Q718" s="83" t="s">
        <v>94</v>
      </c>
      <c r="R718" s="83" t="s">
        <v>10</v>
      </c>
      <c r="S718" s="83" t="s">
        <v>10</v>
      </c>
      <c r="T718" s="82" t="s">
        <v>107</v>
      </c>
      <c r="U718" s="82" t="s">
        <v>88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/>
      </c>
      <c r="AU718" s="11" t="str">
        <f t="shared" si="255"/>
        <v/>
      </c>
      <c r="AV718" s="11" t="str">
        <f t="shared" si="256"/>
        <v/>
      </c>
      <c r="AW718" s="11" t="str">
        <f t="shared" si="257"/>
        <v/>
      </c>
      <c r="AX718" s="11" t="str">
        <f t="shared" si="258"/>
        <v/>
      </c>
      <c r="AY718" s="11" t="str">
        <f t="shared" si="260"/>
        <v/>
      </c>
      <c r="AZ718" s="11" t="str">
        <f t="shared" si="259"/>
        <v/>
      </c>
      <c r="BA718" s="11" t="str">
        <f t="shared" si="262"/>
        <v xml:space="preserve"> </v>
      </c>
      <c r="BB718" s="11" t="str">
        <f>IFERROR(IF(AW718="","",VLOOKUP(AW718,SUSS!R:S,2,FALSE)),AY718*SUSS!$M$2)</f>
        <v/>
      </c>
      <c r="BC718" s="11" t="str">
        <f t="shared" si="261"/>
        <v/>
      </c>
    </row>
    <row r="719" spans="14:55" ht="15.75" thickBot="1">
      <c r="N719" s="3" t="s">
        <v>105</v>
      </c>
      <c r="O719" s="82">
        <v>70</v>
      </c>
      <c r="P719" s="86">
        <v>126.72</v>
      </c>
      <c r="Q719" s="83" t="s">
        <v>83</v>
      </c>
      <c r="R719" s="83" t="s">
        <v>10</v>
      </c>
      <c r="S719" s="83" t="s">
        <v>10</v>
      </c>
      <c r="T719" s="82" t="s">
        <v>108</v>
      </c>
      <c r="U719" s="82" t="s">
        <v>88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105</v>
      </c>
      <c r="O720" s="82">
        <v>70</v>
      </c>
      <c r="P720" s="85">
        <v>9227.9500000000007</v>
      </c>
      <c r="Q720" s="83" t="s">
        <v>81</v>
      </c>
      <c r="R720" s="83" t="s">
        <v>10</v>
      </c>
      <c r="S720" s="83" t="s">
        <v>82</v>
      </c>
      <c r="T720" s="82" t="s">
        <v>114</v>
      </c>
      <c r="U720" s="82" t="s">
        <v>88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/>
      </c>
      <c r="AU720" s="11" t="str">
        <f t="shared" si="255"/>
        <v/>
      </c>
      <c r="AV720" s="11" t="str">
        <f t="shared" si="256"/>
        <v/>
      </c>
      <c r="AW720" s="11" t="str">
        <f t="shared" si="257"/>
        <v/>
      </c>
      <c r="AX720" s="11" t="str">
        <f t="shared" si="258"/>
        <v/>
      </c>
      <c r="AY720" s="11" t="str">
        <f t="shared" si="260"/>
        <v/>
      </c>
      <c r="AZ720" s="11" t="str">
        <f t="shared" si="259"/>
        <v/>
      </c>
      <c r="BA720" s="11" t="str">
        <f t="shared" si="262"/>
        <v xml:space="preserve"> </v>
      </c>
      <c r="BB720" s="11" t="str">
        <f>IFERROR(IF(AW720="","",VLOOKUP(AW720,SUSS!R:S,2,FALSE)),AY720*SUSS!$M$2)</f>
        <v/>
      </c>
      <c r="BC720" s="11" t="str">
        <f t="shared" si="261"/>
        <v/>
      </c>
    </row>
    <row r="721" spans="14:55" ht="15.75" thickBot="1">
      <c r="N721" s="3" t="s">
        <v>105</v>
      </c>
      <c r="O721" s="82">
        <v>70</v>
      </c>
      <c r="P721" s="86">
        <v>882.54</v>
      </c>
      <c r="Q721" s="83" t="s">
        <v>11</v>
      </c>
      <c r="R721" s="83" t="s">
        <v>10</v>
      </c>
      <c r="S721" s="83" t="s">
        <v>82</v>
      </c>
      <c r="T721" s="82" t="s">
        <v>104</v>
      </c>
      <c r="U721" s="82" t="s">
        <v>88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>N836652</v>
      </c>
      <c r="AU721" s="11">
        <f t="shared" si="255"/>
        <v>70</v>
      </c>
      <c r="AV721" s="11">
        <f t="shared" si="256"/>
        <v>882.54</v>
      </c>
      <c r="AW721" s="11" t="str">
        <f t="shared" si="257"/>
        <v>2019/12</v>
      </c>
      <c r="AX721" s="11" t="str">
        <f t="shared" si="258"/>
        <v>2019/12 Contribuciones Seg. Social</v>
      </c>
      <c r="AY721" s="11">
        <f t="shared" si="260"/>
        <v>50822.61</v>
      </c>
      <c r="AZ721" s="11">
        <f t="shared" si="259"/>
        <v>1.736510580625434E-2</v>
      </c>
      <c r="BA721" s="11" t="str">
        <f t="shared" si="262"/>
        <v>N836652 70</v>
      </c>
      <c r="BB721" s="11">
        <f>IFERROR(IF(AW721="","",VLOOKUP(AW721,SUSS!R:S,2,FALSE)),AY721*SUSS!$M$2)</f>
        <v>6098.7132000000001</v>
      </c>
      <c r="BC721" s="11">
        <f t="shared" si="261"/>
        <v>105.90479999999998</v>
      </c>
    </row>
    <row r="722" spans="14:55" ht="15.75" thickBot="1">
      <c r="N722" s="3" t="s">
        <v>105</v>
      </c>
      <c r="O722" s="82">
        <v>71</v>
      </c>
      <c r="P722" s="86">
        <v>19.600000000000001</v>
      </c>
      <c r="Q722" s="83" t="s">
        <v>94</v>
      </c>
      <c r="R722" s="83" t="s">
        <v>10</v>
      </c>
      <c r="S722" s="83" t="s">
        <v>10</v>
      </c>
      <c r="T722" s="82" t="s">
        <v>107</v>
      </c>
      <c r="U722" s="82" t="s">
        <v>88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/>
      </c>
      <c r="AU722" s="11" t="str">
        <f t="shared" si="255"/>
        <v/>
      </c>
      <c r="AV722" s="11" t="str">
        <f t="shared" si="256"/>
        <v/>
      </c>
      <c r="AW722" s="11" t="str">
        <f t="shared" si="257"/>
        <v/>
      </c>
      <c r="AX722" s="11" t="str">
        <f t="shared" si="258"/>
        <v/>
      </c>
      <c r="AY722" s="11" t="str">
        <f t="shared" si="260"/>
        <v/>
      </c>
      <c r="AZ722" s="11" t="str">
        <f t="shared" si="259"/>
        <v/>
      </c>
      <c r="BA722" s="11" t="str">
        <f t="shared" si="262"/>
        <v xml:space="preserve"> </v>
      </c>
      <c r="BB722" s="11" t="str">
        <f>IFERROR(IF(AW722="","",VLOOKUP(AW722,SUSS!R:S,2,FALSE)),AY722*SUSS!$M$2)</f>
        <v/>
      </c>
      <c r="BC722" s="11" t="str">
        <f t="shared" si="261"/>
        <v/>
      </c>
    </row>
    <row r="723" spans="14:55" ht="15.75" thickBot="1">
      <c r="N723" s="3" t="s">
        <v>105</v>
      </c>
      <c r="O723" s="82">
        <v>71</v>
      </c>
      <c r="P723" s="86">
        <v>126.72</v>
      </c>
      <c r="Q723" s="83" t="s">
        <v>83</v>
      </c>
      <c r="R723" s="83" t="s">
        <v>10</v>
      </c>
      <c r="S723" s="83" t="s">
        <v>10</v>
      </c>
      <c r="T723" s="82" t="s">
        <v>108</v>
      </c>
      <c r="U723" s="82" t="s">
        <v>88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105</v>
      </c>
      <c r="O724" s="82">
        <v>71</v>
      </c>
      <c r="P724" s="85">
        <v>9227.9500000000007</v>
      </c>
      <c r="Q724" s="83" t="s">
        <v>81</v>
      </c>
      <c r="R724" s="83" t="s">
        <v>10</v>
      </c>
      <c r="S724" s="83" t="s">
        <v>82</v>
      </c>
      <c r="T724" s="82" t="s">
        <v>114</v>
      </c>
      <c r="U724" s="82" t="s">
        <v>88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/>
      </c>
      <c r="AU724" s="11" t="str">
        <f t="shared" si="255"/>
        <v/>
      </c>
      <c r="AV724" s="11" t="str">
        <f t="shared" si="256"/>
        <v/>
      </c>
      <c r="AW724" s="11" t="str">
        <f t="shared" si="257"/>
        <v/>
      </c>
      <c r="AX724" s="11" t="str">
        <f t="shared" si="258"/>
        <v/>
      </c>
      <c r="AY724" s="11" t="str">
        <f t="shared" si="260"/>
        <v/>
      </c>
      <c r="AZ724" s="11" t="str">
        <f t="shared" si="259"/>
        <v/>
      </c>
      <c r="BA724" s="11" t="str">
        <f t="shared" si="262"/>
        <v xml:space="preserve"> </v>
      </c>
      <c r="BB724" s="11" t="str">
        <f>IFERROR(IF(AW724="","",VLOOKUP(AW724,SUSS!R:S,2,FALSE)),AY724*SUSS!$M$2)</f>
        <v/>
      </c>
      <c r="BC724" s="11" t="str">
        <f t="shared" si="261"/>
        <v/>
      </c>
    </row>
    <row r="725" spans="14:55" ht="15.75" thickBot="1">
      <c r="N725" s="3" t="s">
        <v>105</v>
      </c>
      <c r="O725" s="82">
        <v>71</v>
      </c>
      <c r="P725" s="86">
        <v>58.84</v>
      </c>
      <c r="Q725" s="83" t="s">
        <v>11</v>
      </c>
      <c r="R725" s="83" t="s">
        <v>10</v>
      </c>
      <c r="S725" s="83" t="s">
        <v>82</v>
      </c>
      <c r="T725" s="82" t="s">
        <v>104</v>
      </c>
      <c r="U725" s="82" t="s">
        <v>88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>N836652</v>
      </c>
      <c r="AU725" s="11">
        <f t="shared" si="255"/>
        <v>71</v>
      </c>
      <c r="AV725" s="11">
        <f t="shared" si="256"/>
        <v>58.84</v>
      </c>
      <c r="AW725" s="11" t="str">
        <f t="shared" si="257"/>
        <v>2019/12</v>
      </c>
      <c r="AX725" s="11" t="str">
        <f t="shared" si="258"/>
        <v>2019/12 Contribuciones Seg. Social</v>
      </c>
      <c r="AY725" s="11">
        <f t="shared" si="260"/>
        <v>50822.61</v>
      </c>
      <c r="AZ725" s="11">
        <f t="shared" si="259"/>
        <v>1.1577524255444575E-3</v>
      </c>
      <c r="BA725" s="11" t="str">
        <f t="shared" si="262"/>
        <v>N836652 71</v>
      </c>
      <c r="BB725" s="11">
        <f>IFERROR(IF(AW725="","",VLOOKUP(AW725,SUSS!R:S,2,FALSE)),AY725*SUSS!$M$2)</f>
        <v>6098.7132000000001</v>
      </c>
      <c r="BC725" s="11">
        <f t="shared" si="261"/>
        <v>7.0608000000000004</v>
      </c>
    </row>
    <row r="726" spans="14:55" ht="29.25" thickBot="1">
      <c r="N726" s="3" t="s">
        <v>105</v>
      </c>
      <c r="O726" s="82">
        <v>71</v>
      </c>
      <c r="P726" s="86">
        <v>823.7</v>
      </c>
      <c r="Q726" s="83" t="s">
        <v>11</v>
      </c>
      <c r="R726" s="83" t="s">
        <v>106</v>
      </c>
      <c r="S726" s="83" t="s">
        <v>10</v>
      </c>
      <c r="T726" s="82" t="s">
        <v>115</v>
      </c>
      <c r="U726" s="82" t="s">
        <v>88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N836652</v>
      </c>
      <c r="AU726" s="11">
        <f t="shared" si="255"/>
        <v>71</v>
      </c>
      <c r="AV726" s="11">
        <f t="shared" si="256"/>
        <v>823.7</v>
      </c>
      <c r="AW726" s="11" t="str">
        <f t="shared" si="257"/>
        <v>2020/4</v>
      </c>
      <c r="AX726" s="11" t="str">
        <f t="shared" si="258"/>
        <v>2020/4 Contribuciones Seg. Social</v>
      </c>
      <c r="AY726" s="11">
        <f t="shared" si="260"/>
        <v>40649.279999999999</v>
      </c>
      <c r="AZ726" s="11">
        <f t="shared" si="259"/>
        <v>2.0263581544371759E-2</v>
      </c>
      <c r="BA726" s="11" t="str">
        <f t="shared" si="262"/>
        <v>N836652 71</v>
      </c>
      <c r="BB726" s="11">
        <f>IFERROR(IF(AW726="","",VLOOKUP(AW726,SUSS!R:S,2,FALSE)),AY726*SUSS!$M$2)</f>
        <v>4877.9135999999999</v>
      </c>
      <c r="BC726" s="11">
        <f t="shared" si="261"/>
        <v>98.844000000000008</v>
      </c>
    </row>
    <row r="727" spans="14:55" ht="15.75" thickBot="1">
      <c r="N727" s="3" t="s">
        <v>105</v>
      </c>
      <c r="O727" s="82">
        <v>72</v>
      </c>
      <c r="P727" s="86">
        <v>19.600000000000001</v>
      </c>
      <c r="Q727" s="83" t="s">
        <v>94</v>
      </c>
      <c r="R727" s="83" t="s">
        <v>10</v>
      </c>
      <c r="S727" s="83" t="s">
        <v>10</v>
      </c>
      <c r="T727" s="82" t="s">
        <v>107</v>
      </c>
      <c r="U727" s="82" t="s">
        <v>88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105</v>
      </c>
      <c r="O728" s="82">
        <v>72</v>
      </c>
      <c r="P728" s="86">
        <v>126.72</v>
      </c>
      <c r="Q728" s="83" t="s">
        <v>83</v>
      </c>
      <c r="R728" s="83" t="s">
        <v>10</v>
      </c>
      <c r="S728" s="83" t="s">
        <v>10</v>
      </c>
      <c r="T728" s="82" t="s">
        <v>108</v>
      </c>
      <c r="U728" s="82" t="s">
        <v>88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/>
      </c>
      <c r="AU728" s="11" t="str">
        <f t="shared" si="255"/>
        <v/>
      </c>
      <c r="AV728" s="11" t="str">
        <f t="shared" si="256"/>
        <v/>
      </c>
      <c r="AW728" s="11" t="str">
        <f t="shared" si="257"/>
        <v/>
      </c>
      <c r="AX728" s="11" t="str">
        <f t="shared" si="258"/>
        <v/>
      </c>
      <c r="AY728" s="11" t="str">
        <f t="shared" si="260"/>
        <v/>
      </c>
      <c r="AZ728" s="11" t="str">
        <f t="shared" si="259"/>
        <v/>
      </c>
      <c r="BA728" s="11" t="str">
        <f t="shared" si="262"/>
        <v xml:space="preserve"> </v>
      </c>
      <c r="BB728" s="11" t="str">
        <f>IFERROR(IF(AW728="","",VLOOKUP(AW728,SUSS!R:S,2,FALSE)),AY728*SUSS!$M$2)</f>
        <v/>
      </c>
      <c r="BC728" s="11" t="str">
        <f t="shared" si="261"/>
        <v/>
      </c>
    </row>
    <row r="729" spans="14:55" ht="15.75" thickBot="1">
      <c r="N729" s="3" t="s">
        <v>105</v>
      </c>
      <c r="O729" s="82">
        <v>72</v>
      </c>
      <c r="P729" s="85">
        <v>1677.55</v>
      </c>
      <c r="Q729" s="83" t="s">
        <v>81</v>
      </c>
      <c r="R729" s="83" t="s">
        <v>10</v>
      </c>
      <c r="S729" s="83" t="s">
        <v>82</v>
      </c>
      <c r="T729" s="82" t="s">
        <v>114</v>
      </c>
      <c r="U729" s="82" t="s">
        <v>88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105</v>
      </c>
      <c r="O730" s="82">
        <v>72</v>
      </c>
      <c r="P730" s="85">
        <v>7550.4</v>
      </c>
      <c r="Q730" s="83" t="s">
        <v>81</v>
      </c>
      <c r="R730" s="83" t="s">
        <v>10</v>
      </c>
      <c r="S730" s="83" t="s">
        <v>10</v>
      </c>
      <c r="T730" s="82" t="s">
        <v>89</v>
      </c>
      <c r="U730" s="82" t="s">
        <v>88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/>
      </c>
      <c r="AU730" s="11" t="str">
        <f t="shared" si="255"/>
        <v/>
      </c>
      <c r="AV730" s="11" t="str">
        <f t="shared" si="256"/>
        <v/>
      </c>
      <c r="AW730" s="11" t="str">
        <f t="shared" si="257"/>
        <v/>
      </c>
      <c r="AX730" s="11" t="str">
        <f t="shared" si="258"/>
        <v/>
      </c>
      <c r="AY730" s="11" t="str">
        <f t="shared" si="260"/>
        <v/>
      </c>
      <c r="AZ730" s="11" t="str">
        <f t="shared" si="259"/>
        <v/>
      </c>
      <c r="BA730" s="11" t="str">
        <f t="shared" si="262"/>
        <v xml:space="preserve"> </v>
      </c>
      <c r="BB730" s="11" t="str">
        <f>IFERROR(IF(AW730="","",VLOOKUP(AW730,SUSS!R:S,2,FALSE)),AY730*SUSS!$M$2)</f>
        <v/>
      </c>
      <c r="BC730" s="11" t="str">
        <f t="shared" si="261"/>
        <v/>
      </c>
    </row>
    <row r="731" spans="14:55" ht="29.25" thickBot="1">
      <c r="N731" s="3" t="s">
        <v>105</v>
      </c>
      <c r="O731" s="82">
        <v>72</v>
      </c>
      <c r="P731" s="86">
        <v>882.54</v>
      </c>
      <c r="Q731" s="83" t="s">
        <v>11</v>
      </c>
      <c r="R731" s="83" t="s">
        <v>106</v>
      </c>
      <c r="S731" s="83" t="s">
        <v>10</v>
      </c>
      <c r="T731" s="82" t="s">
        <v>115</v>
      </c>
      <c r="U731" s="82" t="s">
        <v>88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>N836652</v>
      </c>
      <c r="AU731" s="11">
        <f t="shared" si="255"/>
        <v>72</v>
      </c>
      <c r="AV731" s="11">
        <f t="shared" si="256"/>
        <v>882.54</v>
      </c>
      <c r="AW731" s="11" t="str">
        <f t="shared" si="257"/>
        <v>2020/4</v>
      </c>
      <c r="AX731" s="11" t="str">
        <f t="shared" si="258"/>
        <v>2020/4 Contribuciones Seg. Social</v>
      </c>
      <c r="AY731" s="11">
        <f t="shared" si="260"/>
        <v>40649.279999999999</v>
      </c>
      <c r="AZ731" s="11">
        <f t="shared" si="259"/>
        <v>2.1711085657605742E-2</v>
      </c>
      <c r="BA731" s="11" t="str">
        <f t="shared" si="262"/>
        <v>N836652 72</v>
      </c>
      <c r="BB731" s="11">
        <f>IFERROR(IF(AW731="","",VLOOKUP(AW731,SUSS!R:S,2,FALSE)),AY731*SUSS!$M$2)</f>
        <v>4877.9135999999999</v>
      </c>
      <c r="BC731" s="11">
        <f t="shared" si="261"/>
        <v>105.90479999999999</v>
      </c>
    </row>
    <row r="732" spans="14:55" ht="15.75" thickBot="1">
      <c r="N732" s="3" t="s">
        <v>105</v>
      </c>
      <c r="O732" s="82">
        <v>73</v>
      </c>
      <c r="P732" s="86">
        <v>19.600000000000001</v>
      </c>
      <c r="Q732" s="83" t="s">
        <v>94</v>
      </c>
      <c r="R732" s="83" t="s">
        <v>10</v>
      </c>
      <c r="S732" s="83" t="s">
        <v>10</v>
      </c>
      <c r="T732" s="82" t="s">
        <v>107</v>
      </c>
      <c r="U732" s="82" t="s">
        <v>88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/>
      </c>
      <c r="AU732" s="11" t="str">
        <f t="shared" si="255"/>
        <v/>
      </c>
      <c r="AV732" s="11" t="str">
        <f t="shared" si="256"/>
        <v/>
      </c>
      <c r="AW732" s="11" t="str">
        <f t="shared" si="257"/>
        <v/>
      </c>
      <c r="AX732" s="11" t="str">
        <f t="shared" si="258"/>
        <v/>
      </c>
      <c r="AY732" s="11" t="str">
        <f t="shared" si="260"/>
        <v/>
      </c>
      <c r="AZ732" s="11" t="str">
        <f t="shared" si="259"/>
        <v/>
      </c>
      <c r="BA732" s="11" t="str">
        <f t="shared" si="262"/>
        <v xml:space="preserve"> </v>
      </c>
      <c r="BB732" s="11" t="str">
        <f>IFERROR(IF(AW732="","",VLOOKUP(AW732,SUSS!R:S,2,FALSE)),AY732*SUSS!$M$2)</f>
        <v/>
      </c>
      <c r="BC732" s="11" t="str">
        <f t="shared" si="261"/>
        <v/>
      </c>
    </row>
    <row r="733" spans="14:55" ht="15.75" thickBot="1">
      <c r="N733" s="3" t="s">
        <v>105</v>
      </c>
      <c r="O733" s="82">
        <v>73</v>
      </c>
      <c r="P733" s="86">
        <v>126.72</v>
      </c>
      <c r="Q733" s="83" t="s">
        <v>83</v>
      </c>
      <c r="R733" s="83" t="s">
        <v>10</v>
      </c>
      <c r="S733" s="83" t="s">
        <v>10</v>
      </c>
      <c r="T733" s="82" t="s">
        <v>108</v>
      </c>
      <c r="U733" s="82" t="s">
        <v>88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105</v>
      </c>
      <c r="O734" s="82">
        <v>73</v>
      </c>
      <c r="P734" s="85">
        <v>9227.9500000000007</v>
      </c>
      <c r="Q734" s="83" t="s">
        <v>81</v>
      </c>
      <c r="R734" s="83" t="s">
        <v>10</v>
      </c>
      <c r="S734" s="83" t="s">
        <v>10</v>
      </c>
      <c r="T734" s="82" t="s">
        <v>89</v>
      </c>
      <c r="U734" s="82" t="s">
        <v>88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/>
      </c>
      <c r="AU734" s="11" t="str">
        <f t="shared" ref="AU734:AU797" si="276">IF($Q734=$AD$1,O734,"")</f>
        <v/>
      </c>
      <c r="AV734" s="11" t="str">
        <f t="shared" ref="AV734:AV797" si="277">IF($Q734=$AD$1,P734,"")</f>
        <v/>
      </c>
      <c r="AW734" s="11" t="str">
        <f t="shared" ref="AW734:AW797" si="278">IF($Q734=$AD$1,T734,"")</f>
        <v/>
      </c>
      <c r="AX734" s="11" t="str">
        <f t="shared" ref="AX734:AX797" si="279">IF(AW734&lt;&gt;"",AW734&amp;" "&amp;$AD$1,"")</f>
        <v/>
      </c>
      <c r="AY734" s="11" t="str">
        <f t="shared" si="260"/>
        <v/>
      </c>
      <c r="AZ734" s="11" t="str">
        <f t="shared" ref="AZ734:AZ797" si="280">IF(AY734="","",AV734/AY734)</f>
        <v/>
      </c>
      <c r="BA734" s="11" t="str">
        <f t="shared" si="262"/>
        <v xml:space="preserve"> </v>
      </c>
      <c r="BB734" s="11" t="str">
        <f>IFERROR(IF(AW734="","",VLOOKUP(AW734,SUSS!R:S,2,FALSE)),AY734*SUSS!$M$2)</f>
        <v/>
      </c>
      <c r="BC734" s="11" t="str">
        <f t="shared" si="261"/>
        <v/>
      </c>
    </row>
    <row r="735" spans="14:55" ht="29.25" thickBot="1">
      <c r="N735" s="3" t="s">
        <v>105</v>
      </c>
      <c r="O735" s="82">
        <v>73</v>
      </c>
      <c r="P735" s="86">
        <v>882.54</v>
      </c>
      <c r="Q735" s="83" t="s">
        <v>11</v>
      </c>
      <c r="R735" s="83" t="s">
        <v>106</v>
      </c>
      <c r="S735" s="83" t="s">
        <v>10</v>
      </c>
      <c r="T735" s="82" t="s">
        <v>115</v>
      </c>
      <c r="U735" s="82" t="s">
        <v>88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>N836652</v>
      </c>
      <c r="AU735" s="11">
        <f t="shared" si="276"/>
        <v>73</v>
      </c>
      <c r="AV735" s="11">
        <f t="shared" si="277"/>
        <v>882.54</v>
      </c>
      <c r="AW735" s="11" t="str">
        <f t="shared" si="278"/>
        <v>2020/4</v>
      </c>
      <c r="AX735" s="11" t="str">
        <f t="shared" si="279"/>
        <v>2020/4 Contribuciones Seg. Social</v>
      </c>
      <c r="AY735" s="11">
        <f t="shared" si="260"/>
        <v>40649.279999999999</v>
      </c>
      <c r="AZ735" s="11">
        <f t="shared" si="280"/>
        <v>2.1711085657605742E-2</v>
      </c>
      <c r="BA735" s="11" t="str">
        <f t="shared" si="262"/>
        <v>N836652 73</v>
      </c>
      <c r="BB735" s="11">
        <f>IFERROR(IF(AW735="","",VLOOKUP(AW735,SUSS!R:S,2,FALSE)),AY735*SUSS!$M$2)</f>
        <v>4877.9135999999999</v>
      </c>
      <c r="BC735" s="11">
        <f t="shared" si="261"/>
        <v>105.90479999999999</v>
      </c>
    </row>
    <row r="736" spans="14:55" ht="15.75" thickBot="1">
      <c r="N736" s="3" t="s">
        <v>105</v>
      </c>
      <c r="O736" s="82">
        <v>74</v>
      </c>
      <c r="P736" s="86">
        <v>19.600000000000001</v>
      </c>
      <c r="Q736" s="83" t="s">
        <v>94</v>
      </c>
      <c r="R736" s="83" t="s">
        <v>10</v>
      </c>
      <c r="S736" s="83" t="s">
        <v>10</v>
      </c>
      <c r="T736" s="82" t="s">
        <v>107</v>
      </c>
      <c r="U736" s="82" t="s">
        <v>88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/>
      </c>
      <c r="AU736" s="11" t="str">
        <f t="shared" si="276"/>
        <v/>
      </c>
      <c r="AV736" s="11" t="str">
        <f t="shared" si="277"/>
        <v/>
      </c>
      <c r="AW736" s="11" t="str">
        <f t="shared" si="278"/>
        <v/>
      </c>
      <c r="AX736" s="11" t="str">
        <f t="shared" si="279"/>
        <v/>
      </c>
      <c r="AY736" s="11" t="str">
        <f t="shared" si="260"/>
        <v/>
      </c>
      <c r="AZ736" s="11" t="str">
        <f t="shared" si="280"/>
        <v/>
      </c>
      <c r="BA736" s="11" t="str">
        <f t="shared" si="262"/>
        <v xml:space="preserve"> </v>
      </c>
      <c r="BB736" s="11" t="str">
        <f>IFERROR(IF(AW736="","",VLOOKUP(AW736,SUSS!R:S,2,FALSE)),AY736*SUSS!$M$2)</f>
        <v/>
      </c>
      <c r="BC736" s="11" t="str">
        <f t="shared" si="261"/>
        <v/>
      </c>
    </row>
    <row r="737" spans="14:55" ht="15.75" thickBot="1">
      <c r="N737" s="3" t="s">
        <v>105</v>
      </c>
      <c r="O737" s="82">
        <v>74</v>
      </c>
      <c r="P737" s="86">
        <v>126.72</v>
      </c>
      <c r="Q737" s="83" t="s">
        <v>83</v>
      </c>
      <c r="R737" s="83" t="s">
        <v>10</v>
      </c>
      <c r="S737" s="83" t="s">
        <v>10</v>
      </c>
      <c r="T737" s="82" t="s">
        <v>108</v>
      </c>
      <c r="U737" s="82" t="s">
        <v>88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105</v>
      </c>
      <c r="O738" s="82">
        <v>74</v>
      </c>
      <c r="P738" s="85">
        <v>9227.9500000000007</v>
      </c>
      <c r="Q738" s="83" t="s">
        <v>81</v>
      </c>
      <c r="R738" s="83" t="s">
        <v>10</v>
      </c>
      <c r="S738" s="83" t="s">
        <v>10</v>
      </c>
      <c r="T738" s="82" t="s">
        <v>89</v>
      </c>
      <c r="U738" s="82" t="s">
        <v>88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/>
      </c>
      <c r="AU738" s="11" t="str">
        <f t="shared" si="276"/>
        <v/>
      </c>
      <c r="AV738" s="11" t="str">
        <f t="shared" si="277"/>
        <v/>
      </c>
      <c r="AW738" s="11" t="str">
        <f t="shared" si="278"/>
        <v/>
      </c>
      <c r="AX738" s="11" t="str">
        <f t="shared" si="279"/>
        <v/>
      </c>
      <c r="AY738" s="11" t="str">
        <f t="shared" si="260"/>
        <v/>
      </c>
      <c r="AZ738" s="11" t="str">
        <f t="shared" si="280"/>
        <v/>
      </c>
      <c r="BA738" s="11" t="str">
        <f t="shared" si="262"/>
        <v xml:space="preserve"> </v>
      </c>
      <c r="BB738" s="11" t="str">
        <f>IFERROR(IF(AW738="","",VLOOKUP(AW738,SUSS!R:S,2,FALSE)),AY738*SUSS!$M$2)</f>
        <v/>
      </c>
      <c r="BC738" s="11" t="str">
        <f t="shared" si="261"/>
        <v/>
      </c>
    </row>
    <row r="739" spans="14:55" ht="29.25" thickBot="1">
      <c r="N739" s="3" t="s">
        <v>105</v>
      </c>
      <c r="O739" s="82">
        <v>74</v>
      </c>
      <c r="P739" s="86">
        <v>882.54</v>
      </c>
      <c r="Q739" s="83" t="s">
        <v>11</v>
      </c>
      <c r="R739" s="83" t="s">
        <v>106</v>
      </c>
      <c r="S739" s="83" t="s">
        <v>10</v>
      </c>
      <c r="T739" s="82" t="s">
        <v>115</v>
      </c>
      <c r="U739" s="82" t="s">
        <v>88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>N836652</v>
      </c>
      <c r="AU739" s="11">
        <f t="shared" si="276"/>
        <v>74</v>
      </c>
      <c r="AV739" s="11">
        <f t="shared" si="277"/>
        <v>882.54</v>
      </c>
      <c r="AW739" s="11" t="str">
        <f t="shared" si="278"/>
        <v>2020/4</v>
      </c>
      <c r="AX739" s="11" t="str">
        <f t="shared" si="279"/>
        <v>2020/4 Contribuciones Seg. Social</v>
      </c>
      <c r="AY739" s="11">
        <f t="shared" si="260"/>
        <v>40649.279999999999</v>
      </c>
      <c r="AZ739" s="11">
        <f t="shared" si="280"/>
        <v>2.1711085657605742E-2</v>
      </c>
      <c r="BA739" s="11" t="str">
        <f t="shared" si="262"/>
        <v>N836652 74</v>
      </c>
      <c r="BB739" s="11">
        <f>IFERROR(IF(AW739="","",VLOOKUP(AW739,SUSS!R:S,2,FALSE)),AY739*SUSS!$M$2)</f>
        <v>4877.9135999999999</v>
      </c>
      <c r="BC739" s="11">
        <f t="shared" si="261"/>
        <v>105.90479999999999</v>
      </c>
    </row>
    <row r="740" spans="14:55" ht="15.75" thickBot="1">
      <c r="N740" s="3" t="s">
        <v>105</v>
      </c>
      <c r="O740" s="82">
        <v>75</v>
      </c>
      <c r="P740" s="86">
        <v>19.600000000000001</v>
      </c>
      <c r="Q740" s="83" t="s">
        <v>94</v>
      </c>
      <c r="R740" s="83" t="s">
        <v>10</v>
      </c>
      <c r="S740" s="83" t="s">
        <v>10</v>
      </c>
      <c r="T740" s="82" t="s">
        <v>107</v>
      </c>
      <c r="U740" s="82" t="s">
        <v>88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/>
      </c>
      <c r="AU740" s="11" t="str">
        <f t="shared" si="276"/>
        <v/>
      </c>
      <c r="AV740" s="11" t="str">
        <f t="shared" si="277"/>
        <v/>
      </c>
      <c r="AW740" s="11" t="str">
        <f t="shared" si="278"/>
        <v/>
      </c>
      <c r="AX740" s="11" t="str">
        <f t="shared" si="279"/>
        <v/>
      </c>
      <c r="AY740" s="11" t="str">
        <f t="shared" si="260"/>
        <v/>
      </c>
      <c r="AZ740" s="11" t="str">
        <f t="shared" si="280"/>
        <v/>
      </c>
      <c r="BA740" s="11" t="str">
        <f t="shared" si="262"/>
        <v xml:space="preserve"> </v>
      </c>
      <c r="BB740" s="11" t="str">
        <f>IFERROR(IF(AW740="","",VLOOKUP(AW740,SUSS!R:S,2,FALSE)),AY740*SUSS!$M$2)</f>
        <v/>
      </c>
      <c r="BC740" s="11" t="str">
        <f t="shared" si="261"/>
        <v/>
      </c>
    </row>
    <row r="741" spans="14:55" ht="15.75" thickBot="1">
      <c r="N741" s="3" t="s">
        <v>105</v>
      </c>
      <c r="O741" s="82">
        <v>75</v>
      </c>
      <c r="P741" s="86">
        <v>126.72</v>
      </c>
      <c r="Q741" s="83" t="s">
        <v>83</v>
      </c>
      <c r="R741" s="83" t="s">
        <v>10</v>
      </c>
      <c r="S741" s="83" t="s">
        <v>10</v>
      </c>
      <c r="T741" s="82" t="s">
        <v>108</v>
      </c>
      <c r="U741" s="82" t="s">
        <v>88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105</v>
      </c>
      <c r="O742" s="82">
        <v>75</v>
      </c>
      <c r="P742" s="85">
        <v>9227.9500000000007</v>
      </c>
      <c r="Q742" s="83" t="s">
        <v>81</v>
      </c>
      <c r="R742" s="83" t="s">
        <v>10</v>
      </c>
      <c r="S742" s="83" t="s">
        <v>10</v>
      </c>
      <c r="T742" s="82" t="s">
        <v>89</v>
      </c>
      <c r="U742" s="82" t="s">
        <v>88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/>
      </c>
      <c r="AU742" s="11" t="str">
        <f t="shared" si="276"/>
        <v/>
      </c>
      <c r="AV742" s="11" t="str">
        <f t="shared" si="277"/>
        <v/>
      </c>
      <c r="AW742" s="11" t="str">
        <f t="shared" si="278"/>
        <v/>
      </c>
      <c r="AX742" s="11" t="str">
        <f t="shared" si="279"/>
        <v/>
      </c>
      <c r="AY742" s="11" t="str">
        <f t="shared" si="260"/>
        <v/>
      </c>
      <c r="AZ742" s="11" t="str">
        <f t="shared" si="280"/>
        <v/>
      </c>
      <c r="BA742" s="11" t="str">
        <f t="shared" si="262"/>
        <v xml:space="preserve"> </v>
      </c>
      <c r="BB742" s="11" t="str">
        <f>IFERROR(IF(AW742="","",VLOOKUP(AW742,SUSS!R:S,2,FALSE)),AY742*SUSS!$M$2)</f>
        <v/>
      </c>
      <c r="BC742" s="11" t="str">
        <f t="shared" si="261"/>
        <v/>
      </c>
    </row>
    <row r="743" spans="14:55" ht="29.25" thickBot="1">
      <c r="N743" s="3" t="s">
        <v>105</v>
      </c>
      <c r="O743" s="82">
        <v>75</v>
      </c>
      <c r="P743" s="86">
        <v>882.54</v>
      </c>
      <c r="Q743" s="83" t="s">
        <v>11</v>
      </c>
      <c r="R743" s="83" t="s">
        <v>106</v>
      </c>
      <c r="S743" s="83" t="s">
        <v>10</v>
      </c>
      <c r="T743" s="82" t="s">
        <v>115</v>
      </c>
      <c r="U743" s="82" t="s">
        <v>88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>N836652</v>
      </c>
      <c r="AU743" s="11">
        <f t="shared" si="276"/>
        <v>75</v>
      </c>
      <c r="AV743" s="11">
        <f t="shared" si="277"/>
        <v>882.54</v>
      </c>
      <c r="AW743" s="11" t="str">
        <f t="shared" si="278"/>
        <v>2020/4</v>
      </c>
      <c r="AX743" s="11" t="str">
        <f t="shared" si="279"/>
        <v>2020/4 Contribuciones Seg. Social</v>
      </c>
      <c r="AY743" s="11">
        <f t="shared" si="260"/>
        <v>40649.279999999999</v>
      </c>
      <c r="AZ743" s="11">
        <f t="shared" si="280"/>
        <v>2.1711085657605742E-2</v>
      </c>
      <c r="BA743" s="11" t="str">
        <f t="shared" si="262"/>
        <v>N836652 75</v>
      </c>
      <c r="BB743" s="11">
        <f>IFERROR(IF(AW743="","",VLOOKUP(AW743,SUSS!R:S,2,FALSE)),AY743*SUSS!$M$2)</f>
        <v>4877.9135999999999</v>
      </c>
      <c r="BC743" s="11">
        <f t="shared" si="261"/>
        <v>105.90479999999999</v>
      </c>
    </row>
    <row r="744" spans="14:55" ht="15.75" thickBot="1">
      <c r="N744" s="3" t="s">
        <v>105</v>
      </c>
      <c r="O744" s="82">
        <v>76</v>
      </c>
      <c r="P744" s="86">
        <v>19.600000000000001</v>
      </c>
      <c r="Q744" s="83" t="s">
        <v>94</v>
      </c>
      <c r="R744" s="83" t="s">
        <v>10</v>
      </c>
      <c r="S744" s="83" t="s">
        <v>10</v>
      </c>
      <c r="T744" s="82" t="s">
        <v>107</v>
      </c>
      <c r="U744" s="82" t="s">
        <v>88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/>
      </c>
      <c r="AU744" s="11" t="str">
        <f t="shared" si="276"/>
        <v/>
      </c>
      <c r="AV744" s="11" t="str">
        <f t="shared" si="277"/>
        <v/>
      </c>
      <c r="AW744" s="11" t="str">
        <f t="shared" si="278"/>
        <v/>
      </c>
      <c r="AX744" s="11" t="str">
        <f t="shared" si="279"/>
        <v/>
      </c>
      <c r="AY744" s="11" t="str">
        <f t="shared" si="260"/>
        <v/>
      </c>
      <c r="AZ744" s="11" t="str">
        <f t="shared" si="280"/>
        <v/>
      </c>
      <c r="BA744" s="11" t="str">
        <f t="shared" si="262"/>
        <v xml:space="preserve"> </v>
      </c>
      <c r="BB744" s="11" t="str">
        <f>IFERROR(IF(AW744="","",VLOOKUP(AW744,SUSS!R:S,2,FALSE)),AY744*SUSS!$M$2)</f>
        <v/>
      </c>
      <c r="BC744" s="11" t="str">
        <f t="shared" si="261"/>
        <v/>
      </c>
    </row>
    <row r="745" spans="14:55" ht="15.75" thickBot="1">
      <c r="N745" s="3" t="s">
        <v>105</v>
      </c>
      <c r="O745" s="82">
        <v>76</v>
      </c>
      <c r="P745" s="86">
        <v>126.72</v>
      </c>
      <c r="Q745" s="83" t="s">
        <v>83</v>
      </c>
      <c r="R745" s="83" t="s">
        <v>10</v>
      </c>
      <c r="S745" s="83" t="s">
        <v>10</v>
      </c>
      <c r="T745" s="82" t="s">
        <v>108</v>
      </c>
      <c r="U745" s="82" t="s">
        <v>88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105</v>
      </c>
      <c r="O746" s="82">
        <v>76</v>
      </c>
      <c r="P746" s="85">
        <v>9227.9500000000007</v>
      </c>
      <c r="Q746" s="83" t="s">
        <v>81</v>
      </c>
      <c r="R746" s="83" t="s">
        <v>10</v>
      </c>
      <c r="S746" s="83" t="s">
        <v>10</v>
      </c>
      <c r="T746" s="82" t="s">
        <v>89</v>
      </c>
      <c r="U746" s="82" t="s">
        <v>88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/>
      </c>
      <c r="AU746" s="11" t="str">
        <f t="shared" si="276"/>
        <v/>
      </c>
      <c r="AV746" s="11" t="str">
        <f t="shared" si="277"/>
        <v/>
      </c>
      <c r="AW746" s="11" t="str">
        <f t="shared" si="278"/>
        <v/>
      </c>
      <c r="AX746" s="11" t="str">
        <f t="shared" si="279"/>
        <v/>
      </c>
      <c r="AY746" s="11" t="str">
        <f t="shared" si="260"/>
        <v/>
      </c>
      <c r="AZ746" s="11" t="str">
        <f t="shared" si="280"/>
        <v/>
      </c>
      <c r="BA746" s="11" t="str">
        <f t="shared" si="262"/>
        <v xml:space="preserve"> </v>
      </c>
      <c r="BB746" s="11" t="str">
        <f>IFERROR(IF(AW746="","",VLOOKUP(AW746,SUSS!R:S,2,FALSE)),AY746*SUSS!$M$2)</f>
        <v/>
      </c>
      <c r="BC746" s="11" t="str">
        <f t="shared" si="261"/>
        <v/>
      </c>
    </row>
    <row r="747" spans="14:55" ht="29.25" thickBot="1">
      <c r="N747" s="3" t="s">
        <v>105</v>
      </c>
      <c r="O747" s="82">
        <v>76</v>
      </c>
      <c r="P747" s="86">
        <v>882.54</v>
      </c>
      <c r="Q747" s="83" t="s">
        <v>11</v>
      </c>
      <c r="R747" s="83" t="s">
        <v>106</v>
      </c>
      <c r="S747" s="83" t="s">
        <v>10</v>
      </c>
      <c r="T747" s="82" t="s">
        <v>115</v>
      </c>
      <c r="U747" s="82" t="s">
        <v>88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>N836652</v>
      </c>
      <c r="AU747" s="11">
        <f t="shared" si="276"/>
        <v>76</v>
      </c>
      <c r="AV747" s="11">
        <f t="shared" si="277"/>
        <v>882.54</v>
      </c>
      <c r="AW747" s="11" t="str">
        <f t="shared" si="278"/>
        <v>2020/4</v>
      </c>
      <c r="AX747" s="11" t="str">
        <f t="shared" si="279"/>
        <v>2020/4 Contribuciones Seg. Social</v>
      </c>
      <c r="AY747" s="11">
        <f t="shared" si="260"/>
        <v>40649.279999999999</v>
      </c>
      <c r="AZ747" s="11">
        <f t="shared" si="280"/>
        <v>2.1711085657605742E-2</v>
      </c>
      <c r="BA747" s="11" t="str">
        <f t="shared" si="262"/>
        <v>N836652 76</v>
      </c>
      <c r="BB747" s="11">
        <f>IFERROR(IF(AW747="","",VLOOKUP(AW747,SUSS!R:S,2,FALSE)),AY747*SUSS!$M$2)</f>
        <v>4877.9135999999999</v>
      </c>
      <c r="BC747" s="11">
        <f t="shared" si="261"/>
        <v>105.90479999999999</v>
      </c>
    </row>
    <row r="748" spans="14:55" ht="15.75" thickBot="1">
      <c r="N748" s="3" t="s">
        <v>105</v>
      </c>
      <c r="O748" s="82">
        <v>77</v>
      </c>
      <c r="P748" s="86">
        <v>19.600000000000001</v>
      </c>
      <c r="Q748" s="83" t="s">
        <v>94</v>
      </c>
      <c r="R748" s="83" t="s">
        <v>10</v>
      </c>
      <c r="S748" s="83" t="s">
        <v>10</v>
      </c>
      <c r="T748" s="82" t="s">
        <v>107</v>
      </c>
      <c r="U748" s="82" t="s">
        <v>88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/>
      </c>
      <c r="AU748" s="11" t="str">
        <f t="shared" si="276"/>
        <v/>
      </c>
      <c r="AV748" s="11" t="str">
        <f t="shared" si="277"/>
        <v/>
      </c>
      <c r="AW748" s="11" t="str">
        <f t="shared" si="278"/>
        <v/>
      </c>
      <c r="AX748" s="11" t="str">
        <f t="shared" si="279"/>
        <v/>
      </c>
      <c r="AY748" s="11" t="str">
        <f t="shared" si="260"/>
        <v/>
      </c>
      <c r="AZ748" s="11" t="str">
        <f t="shared" si="280"/>
        <v/>
      </c>
      <c r="BA748" s="11" t="str">
        <f t="shared" si="262"/>
        <v xml:space="preserve"> </v>
      </c>
      <c r="BB748" s="11" t="str">
        <f>IFERROR(IF(AW748="","",VLOOKUP(AW748,SUSS!R:S,2,FALSE)),AY748*SUSS!$M$2)</f>
        <v/>
      </c>
      <c r="BC748" s="11" t="str">
        <f t="shared" si="261"/>
        <v/>
      </c>
    </row>
    <row r="749" spans="14:55" ht="15.75" thickBot="1">
      <c r="N749" s="3" t="s">
        <v>105</v>
      </c>
      <c r="O749" s="82">
        <v>77</v>
      </c>
      <c r="P749" s="86">
        <v>126.72</v>
      </c>
      <c r="Q749" s="83" t="s">
        <v>83</v>
      </c>
      <c r="R749" s="83" t="s">
        <v>10</v>
      </c>
      <c r="S749" s="83" t="s">
        <v>10</v>
      </c>
      <c r="T749" s="82" t="s">
        <v>108</v>
      </c>
      <c r="U749" s="82" t="s">
        <v>88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105</v>
      </c>
      <c r="O750" s="82">
        <v>77</v>
      </c>
      <c r="P750" s="85">
        <v>9227.9500000000007</v>
      </c>
      <c r="Q750" s="83" t="s">
        <v>81</v>
      </c>
      <c r="R750" s="83" t="s">
        <v>10</v>
      </c>
      <c r="S750" s="83" t="s">
        <v>10</v>
      </c>
      <c r="T750" s="82" t="s">
        <v>89</v>
      </c>
      <c r="U750" s="82" t="s">
        <v>88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/>
      </c>
      <c r="AU750" s="11" t="str">
        <f t="shared" si="276"/>
        <v/>
      </c>
      <c r="AV750" s="11" t="str">
        <f t="shared" si="277"/>
        <v/>
      </c>
      <c r="AW750" s="11" t="str">
        <f t="shared" si="278"/>
        <v/>
      </c>
      <c r="AX750" s="11" t="str">
        <f t="shared" si="279"/>
        <v/>
      </c>
      <c r="AY750" s="11" t="str">
        <f t="shared" si="260"/>
        <v/>
      </c>
      <c r="AZ750" s="11" t="str">
        <f t="shared" si="280"/>
        <v/>
      </c>
      <c r="BA750" s="11" t="str">
        <f t="shared" si="262"/>
        <v xml:space="preserve"> </v>
      </c>
      <c r="BB750" s="11" t="str">
        <f>IFERROR(IF(AW750="","",VLOOKUP(AW750,SUSS!R:S,2,FALSE)),AY750*SUSS!$M$2)</f>
        <v/>
      </c>
      <c r="BC750" s="11" t="str">
        <f t="shared" si="261"/>
        <v/>
      </c>
    </row>
    <row r="751" spans="14:55" ht="29.25" thickBot="1">
      <c r="N751" s="3" t="s">
        <v>105</v>
      </c>
      <c r="O751" s="82">
        <v>77</v>
      </c>
      <c r="P751" s="86">
        <v>882.54</v>
      </c>
      <c r="Q751" s="83" t="s">
        <v>11</v>
      </c>
      <c r="R751" s="83" t="s">
        <v>106</v>
      </c>
      <c r="S751" s="83" t="s">
        <v>10</v>
      </c>
      <c r="T751" s="82" t="s">
        <v>115</v>
      </c>
      <c r="U751" s="82" t="s">
        <v>88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>N836652</v>
      </c>
      <c r="AU751" s="11">
        <f t="shared" si="276"/>
        <v>77</v>
      </c>
      <c r="AV751" s="11">
        <f t="shared" si="277"/>
        <v>882.54</v>
      </c>
      <c r="AW751" s="11" t="str">
        <f t="shared" si="278"/>
        <v>2020/4</v>
      </c>
      <c r="AX751" s="11" t="str">
        <f t="shared" si="279"/>
        <v>2020/4 Contribuciones Seg. Social</v>
      </c>
      <c r="AY751" s="11">
        <f t="shared" si="260"/>
        <v>40649.279999999999</v>
      </c>
      <c r="AZ751" s="11">
        <f t="shared" si="280"/>
        <v>2.1711085657605742E-2</v>
      </c>
      <c r="BA751" s="11" t="str">
        <f t="shared" si="262"/>
        <v>N836652 77</v>
      </c>
      <c r="BB751" s="11">
        <f>IFERROR(IF(AW751="","",VLOOKUP(AW751,SUSS!R:S,2,FALSE)),AY751*SUSS!$M$2)</f>
        <v>4877.9135999999999</v>
      </c>
      <c r="BC751" s="11">
        <f t="shared" si="261"/>
        <v>105.90479999999999</v>
      </c>
    </row>
    <row r="752" spans="14:55" ht="15.75" thickBot="1">
      <c r="N752" s="3" t="s">
        <v>105</v>
      </c>
      <c r="O752" s="82">
        <v>78</v>
      </c>
      <c r="P752" s="86">
        <v>19.600000000000001</v>
      </c>
      <c r="Q752" s="83" t="s">
        <v>94</v>
      </c>
      <c r="R752" s="83" t="s">
        <v>10</v>
      </c>
      <c r="S752" s="83" t="s">
        <v>10</v>
      </c>
      <c r="T752" s="82" t="s">
        <v>107</v>
      </c>
      <c r="U752" s="82" t="s">
        <v>88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/>
      </c>
      <c r="AU752" s="11" t="str">
        <f t="shared" si="276"/>
        <v/>
      </c>
      <c r="AV752" s="11" t="str">
        <f t="shared" si="277"/>
        <v/>
      </c>
      <c r="AW752" s="11" t="str">
        <f t="shared" si="278"/>
        <v/>
      </c>
      <c r="AX752" s="11" t="str">
        <f t="shared" si="279"/>
        <v/>
      </c>
      <c r="AY752" s="11" t="str">
        <f t="shared" si="260"/>
        <v/>
      </c>
      <c r="AZ752" s="11" t="str">
        <f t="shared" si="280"/>
        <v/>
      </c>
      <c r="BA752" s="11" t="str">
        <f t="shared" si="262"/>
        <v xml:space="preserve"> </v>
      </c>
      <c r="BB752" s="11" t="str">
        <f>IFERROR(IF(AW752="","",VLOOKUP(AW752,SUSS!R:S,2,FALSE)),AY752*SUSS!$M$2)</f>
        <v/>
      </c>
      <c r="BC752" s="11" t="str">
        <f t="shared" si="261"/>
        <v/>
      </c>
    </row>
    <row r="753" spans="14:55" ht="15.75" thickBot="1">
      <c r="N753" s="3" t="s">
        <v>105</v>
      </c>
      <c r="O753" s="82">
        <v>78</v>
      </c>
      <c r="P753" s="86">
        <v>126.72</v>
      </c>
      <c r="Q753" s="83" t="s">
        <v>83</v>
      </c>
      <c r="R753" s="83" t="s">
        <v>10</v>
      </c>
      <c r="S753" s="83" t="s">
        <v>10</v>
      </c>
      <c r="T753" s="82" t="s">
        <v>108</v>
      </c>
      <c r="U753" s="82" t="s">
        <v>88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105</v>
      </c>
      <c r="O754" s="82">
        <v>78</v>
      </c>
      <c r="P754" s="85">
        <v>9227.9500000000007</v>
      </c>
      <c r="Q754" s="83" t="s">
        <v>81</v>
      </c>
      <c r="R754" s="83" t="s">
        <v>10</v>
      </c>
      <c r="S754" s="83" t="s">
        <v>10</v>
      </c>
      <c r="T754" s="82" t="s">
        <v>89</v>
      </c>
      <c r="U754" s="82" t="s">
        <v>88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/>
      </c>
      <c r="AU754" s="11" t="str">
        <f t="shared" si="276"/>
        <v/>
      </c>
      <c r="AV754" s="11" t="str">
        <f t="shared" si="277"/>
        <v/>
      </c>
      <c r="AW754" s="11" t="str">
        <f t="shared" si="278"/>
        <v/>
      </c>
      <c r="AX754" s="11" t="str">
        <f t="shared" si="279"/>
        <v/>
      </c>
      <c r="AY754" s="11" t="str">
        <f t="shared" si="260"/>
        <v/>
      </c>
      <c r="AZ754" s="11" t="str">
        <f t="shared" si="280"/>
        <v/>
      </c>
      <c r="BA754" s="11" t="str">
        <f t="shared" si="262"/>
        <v xml:space="preserve"> </v>
      </c>
      <c r="BB754" s="11" t="str">
        <f>IFERROR(IF(AW754="","",VLOOKUP(AW754,SUSS!R:S,2,FALSE)),AY754*SUSS!$M$2)</f>
        <v/>
      </c>
      <c r="BC754" s="11" t="str">
        <f t="shared" si="261"/>
        <v/>
      </c>
    </row>
    <row r="755" spans="14:55" ht="29.25" thickBot="1">
      <c r="N755" s="3" t="s">
        <v>105</v>
      </c>
      <c r="O755" s="82">
        <v>78</v>
      </c>
      <c r="P755" s="86">
        <v>882.54</v>
      </c>
      <c r="Q755" s="83" t="s">
        <v>11</v>
      </c>
      <c r="R755" s="83" t="s">
        <v>106</v>
      </c>
      <c r="S755" s="83" t="s">
        <v>10</v>
      </c>
      <c r="T755" s="82" t="s">
        <v>115</v>
      </c>
      <c r="U755" s="82" t="s">
        <v>88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>N836652</v>
      </c>
      <c r="AU755" s="11">
        <f t="shared" si="276"/>
        <v>78</v>
      </c>
      <c r="AV755" s="11">
        <f t="shared" si="277"/>
        <v>882.54</v>
      </c>
      <c r="AW755" s="11" t="str">
        <f t="shared" si="278"/>
        <v>2020/4</v>
      </c>
      <c r="AX755" s="11" t="str">
        <f t="shared" si="279"/>
        <v>2020/4 Contribuciones Seg. Social</v>
      </c>
      <c r="AY755" s="11">
        <f t="shared" si="260"/>
        <v>40649.279999999999</v>
      </c>
      <c r="AZ755" s="11">
        <f t="shared" si="280"/>
        <v>2.1711085657605742E-2</v>
      </c>
      <c r="BA755" s="11" t="str">
        <f t="shared" si="262"/>
        <v>N836652 78</v>
      </c>
      <c r="BB755" s="11">
        <f>IFERROR(IF(AW755="","",VLOOKUP(AW755,SUSS!R:S,2,FALSE)),AY755*SUSS!$M$2)</f>
        <v>4877.9135999999999</v>
      </c>
      <c r="BC755" s="11">
        <f t="shared" si="261"/>
        <v>105.90479999999999</v>
      </c>
    </row>
    <row r="756" spans="14:55" ht="15.75" thickBot="1">
      <c r="N756" s="3" t="s">
        <v>105</v>
      </c>
      <c r="O756" s="82">
        <v>79</v>
      </c>
      <c r="P756" s="86">
        <v>19.600000000000001</v>
      </c>
      <c r="Q756" s="83" t="s">
        <v>94</v>
      </c>
      <c r="R756" s="83" t="s">
        <v>10</v>
      </c>
      <c r="S756" s="83" t="s">
        <v>10</v>
      </c>
      <c r="T756" s="82" t="s">
        <v>107</v>
      </c>
      <c r="U756" s="82" t="s">
        <v>88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/>
      </c>
      <c r="AU756" s="11" t="str">
        <f t="shared" si="276"/>
        <v/>
      </c>
      <c r="AV756" s="11" t="str">
        <f t="shared" si="277"/>
        <v/>
      </c>
      <c r="AW756" s="11" t="str">
        <f t="shared" si="278"/>
        <v/>
      </c>
      <c r="AX756" s="11" t="str">
        <f t="shared" si="279"/>
        <v/>
      </c>
      <c r="AY756" s="11" t="str">
        <f t="shared" si="260"/>
        <v/>
      </c>
      <c r="AZ756" s="11" t="str">
        <f t="shared" si="280"/>
        <v/>
      </c>
      <c r="BA756" s="11" t="str">
        <f t="shared" si="262"/>
        <v xml:space="preserve"> </v>
      </c>
      <c r="BB756" s="11" t="str">
        <f>IFERROR(IF(AW756="","",VLOOKUP(AW756,SUSS!R:S,2,FALSE)),AY756*SUSS!$M$2)</f>
        <v/>
      </c>
      <c r="BC756" s="11" t="str">
        <f t="shared" si="261"/>
        <v/>
      </c>
    </row>
    <row r="757" spans="14:55" ht="15.75" thickBot="1">
      <c r="N757" s="3" t="s">
        <v>105</v>
      </c>
      <c r="O757" s="82">
        <v>79</v>
      </c>
      <c r="P757" s="86">
        <v>126.72</v>
      </c>
      <c r="Q757" s="83" t="s">
        <v>83</v>
      </c>
      <c r="R757" s="83" t="s">
        <v>10</v>
      </c>
      <c r="S757" s="83" t="s">
        <v>10</v>
      </c>
      <c r="T757" s="82" t="s">
        <v>108</v>
      </c>
      <c r="U757" s="82" t="s">
        <v>88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105</v>
      </c>
      <c r="O758" s="82">
        <v>79</v>
      </c>
      <c r="P758" s="85">
        <v>9227.9500000000007</v>
      </c>
      <c r="Q758" s="83" t="s">
        <v>81</v>
      </c>
      <c r="R758" s="83" t="s">
        <v>10</v>
      </c>
      <c r="S758" s="83" t="s">
        <v>10</v>
      </c>
      <c r="T758" s="82" t="s">
        <v>89</v>
      </c>
      <c r="U758" s="82" t="s">
        <v>88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/>
      </c>
      <c r="AU758" s="11" t="str">
        <f t="shared" si="276"/>
        <v/>
      </c>
      <c r="AV758" s="11" t="str">
        <f t="shared" si="277"/>
        <v/>
      </c>
      <c r="AW758" s="11" t="str">
        <f t="shared" si="278"/>
        <v/>
      </c>
      <c r="AX758" s="11" t="str">
        <f t="shared" si="279"/>
        <v/>
      </c>
      <c r="AY758" s="11" t="str">
        <f t="shared" si="260"/>
        <v/>
      </c>
      <c r="AZ758" s="11" t="str">
        <f t="shared" si="280"/>
        <v/>
      </c>
      <c r="BA758" s="11" t="str">
        <f t="shared" si="262"/>
        <v xml:space="preserve"> </v>
      </c>
      <c r="BB758" s="11" t="str">
        <f>IFERROR(IF(AW758="","",VLOOKUP(AW758,SUSS!R:S,2,FALSE)),AY758*SUSS!$M$2)</f>
        <v/>
      </c>
      <c r="BC758" s="11" t="str">
        <f t="shared" si="261"/>
        <v/>
      </c>
    </row>
    <row r="759" spans="14:55" ht="29.25" thickBot="1">
      <c r="N759" s="3" t="s">
        <v>105</v>
      </c>
      <c r="O759" s="82">
        <v>79</v>
      </c>
      <c r="P759" s="86">
        <v>882.54</v>
      </c>
      <c r="Q759" s="83" t="s">
        <v>11</v>
      </c>
      <c r="R759" s="83" t="s">
        <v>106</v>
      </c>
      <c r="S759" s="83" t="s">
        <v>10</v>
      </c>
      <c r="T759" s="82" t="s">
        <v>115</v>
      </c>
      <c r="U759" s="82" t="s">
        <v>88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>N836652</v>
      </c>
      <c r="AU759" s="11">
        <f t="shared" si="276"/>
        <v>79</v>
      </c>
      <c r="AV759" s="11">
        <f t="shared" si="277"/>
        <v>882.54</v>
      </c>
      <c r="AW759" s="11" t="str">
        <f t="shared" si="278"/>
        <v>2020/4</v>
      </c>
      <c r="AX759" s="11" t="str">
        <f t="shared" si="279"/>
        <v>2020/4 Contribuciones Seg. Social</v>
      </c>
      <c r="AY759" s="11">
        <f t="shared" si="260"/>
        <v>40649.279999999999</v>
      </c>
      <c r="AZ759" s="11">
        <f t="shared" si="280"/>
        <v>2.1711085657605742E-2</v>
      </c>
      <c r="BA759" s="11" t="str">
        <f t="shared" si="262"/>
        <v>N836652 79</v>
      </c>
      <c r="BB759" s="11">
        <f>IFERROR(IF(AW759="","",VLOOKUP(AW759,SUSS!R:S,2,FALSE)),AY759*SUSS!$M$2)</f>
        <v>4877.9135999999999</v>
      </c>
      <c r="BC759" s="11">
        <f t="shared" si="261"/>
        <v>105.90479999999999</v>
      </c>
    </row>
    <row r="760" spans="14:55" ht="15.75" thickBot="1">
      <c r="N760" s="3" t="s">
        <v>105</v>
      </c>
      <c r="O760" s="82">
        <v>80</v>
      </c>
      <c r="P760" s="86">
        <v>8.0500000000000007</v>
      </c>
      <c r="Q760" s="83" t="s">
        <v>94</v>
      </c>
      <c r="R760" s="83" t="s">
        <v>10</v>
      </c>
      <c r="S760" s="83" t="s">
        <v>82</v>
      </c>
      <c r="T760" s="82" t="s">
        <v>107</v>
      </c>
      <c r="U760" s="82" t="s">
        <v>88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/>
      </c>
      <c r="AU760" s="11" t="str">
        <f t="shared" si="276"/>
        <v/>
      </c>
      <c r="AV760" s="11" t="str">
        <f t="shared" si="277"/>
        <v/>
      </c>
      <c r="AW760" s="11" t="str">
        <f t="shared" si="278"/>
        <v/>
      </c>
      <c r="AX760" s="11" t="str">
        <f t="shared" si="279"/>
        <v/>
      </c>
      <c r="AY760" s="11" t="str">
        <f t="shared" si="260"/>
        <v/>
      </c>
      <c r="AZ760" s="11" t="str">
        <f t="shared" si="280"/>
        <v/>
      </c>
      <c r="BA760" s="11" t="str">
        <f t="shared" si="262"/>
        <v xml:space="preserve"> </v>
      </c>
      <c r="BB760" s="11" t="str">
        <f>IFERROR(IF(AW760="","",VLOOKUP(AW760,SUSS!R:S,2,FALSE)),AY760*SUSS!$M$2)</f>
        <v/>
      </c>
      <c r="BC760" s="11" t="str">
        <f t="shared" si="261"/>
        <v/>
      </c>
    </row>
    <row r="761" spans="14:55" ht="15.75" thickBot="1">
      <c r="N761" s="3" t="s">
        <v>105</v>
      </c>
      <c r="O761" s="82">
        <v>80</v>
      </c>
      <c r="P761" s="86">
        <v>11.55</v>
      </c>
      <c r="Q761" s="83" t="s">
        <v>94</v>
      </c>
      <c r="R761" s="83" t="s">
        <v>10</v>
      </c>
      <c r="S761" s="83" t="s">
        <v>10</v>
      </c>
      <c r="T761" s="82" t="s">
        <v>107</v>
      </c>
      <c r="U761" s="82" t="s">
        <v>88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105</v>
      </c>
      <c r="O762" s="82">
        <v>80</v>
      </c>
      <c r="P762" s="86">
        <v>126.72</v>
      </c>
      <c r="Q762" s="83" t="s">
        <v>83</v>
      </c>
      <c r="R762" s="83" t="s">
        <v>10</v>
      </c>
      <c r="S762" s="83" t="s">
        <v>10</v>
      </c>
      <c r="T762" s="82" t="s">
        <v>108</v>
      </c>
      <c r="U762" s="82" t="s">
        <v>88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/>
      </c>
      <c r="AU762" s="11" t="str">
        <f t="shared" si="276"/>
        <v/>
      </c>
      <c r="AV762" s="11" t="str">
        <f t="shared" si="277"/>
        <v/>
      </c>
      <c r="AW762" s="11" t="str">
        <f t="shared" si="278"/>
        <v/>
      </c>
      <c r="AX762" s="11" t="str">
        <f t="shared" si="279"/>
        <v/>
      </c>
      <c r="AY762" s="11" t="str">
        <f t="shared" si="260"/>
        <v/>
      </c>
      <c r="AZ762" s="11" t="str">
        <f t="shared" si="280"/>
        <v/>
      </c>
      <c r="BA762" s="11" t="str">
        <f t="shared" si="262"/>
        <v xml:space="preserve"> </v>
      </c>
      <c r="BB762" s="11" t="str">
        <f>IFERROR(IF(AW762="","",VLOOKUP(AW762,SUSS!R:S,2,FALSE)),AY762*SUSS!$M$2)</f>
        <v/>
      </c>
      <c r="BC762" s="11" t="str">
        <f t="shared" si="261"/>
        <v/>
      </c>
    </row>
    <row r="763" spans="14:55" ht="15.75" thickBot="1">
      <c r="N763" s="3" t="s">
        <v>105</v>
      </c>
      <c r="O763" s="82">
        <v>80</v>
      </c>
      <c r="P763" s="85">
        <v>9227.9500000000007</v>
      </c>
      <c r="Q763" s="83" t="s">
        <v>81</v>
      </c>
      <c r="R763" s="83" t="s">
        <v>10</v>
      </c>
      <c r="S763" s="83" t="s">
        <v>10</v>
      </c>
      <c r="T763" s="82" t="s">
        <v>89</v>
      </c>
      <c r="U763" s="82" t="s">
        <v>88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29.25" thickBot="1">
      <c r="N764" s="3" t="s">
        <v>105</v>
      </c>
      <c r="O764" s="82">
        <v>80</v>
      </c>
      <c r="P764" s="86">
        <v>882.54</v>
      </c>
      <c r="Q764" s="83" t="s">
        <v>11</v>
      </c>
      <c r="R764" s="83" t="s">
        <v>106</v>
      </c>
      <c r="S764" s="83" t="s">
        <v>10</v>
      </c>
      <c r="T764" s="82" t="s">
        <v>115</v>
      </c>
      <c r="U764" s="82" t="s">
        <v>88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N836652</v>
      </c>
      <c r="AU764" s="11">
        <f t="shared" si="276"/>
        <v>80</v>
      </c>
      <c r="AV764" s="11">
        <f t="shared" si="277"/>
        <v>882.54</v>
      </c>
      <c r="AW764" s="11" t="str">
        <f t="shared" si="278"/>
        <v>2020/4</v>
      </c>
      <c r="AX764" s="11" t="str">
        <f t="shared" si="279"/>
        <v>2020/4 Contribuciones Seg. Social</v>
      </c>
      <c r="AY764" s="11">
        <f t="shared" si="260"/>
        <v>40649.279999999999</v>
      </c>
      <c r="AZ764" s="11">
        <f t="shared" si="280"/>
        <v>2.1711085657605742E-2</v>
      </c>
      <c r="BA764" s="11" t="str">
        <f t="shared" si="262"/>
        <v>N836652 80</v>
      </c>
      <c r="BB764" s="11">
        <f>IFERROR(IF(AW764="","",VLOOKUP(AW764,SUSS!R:S,2,FALSE)),AY764*SUSS!$M$2)</f>
        <v>4877.9135999999999</v>
      </c>
      <c r="BC764" s="11">
        <f t="shared" si="261"/>
        <v>105.90479999999999</v>
      </c>
    </row>
    <row r="765" spans="14:55" ht="15.75" thickBot="1">
      <c r="N765" s="3" t="s">
        <v>105</v>
      </c>
      <c r="O765" s="82">
        <v>81</v>
      </c>
      <c r="P765" s="86">
        <v>19.600000000000001</v>
      </c>
      <c r="Q765" s="83" t="s">
        <v>94</v>
      </c>
      <c r="R765" s="83" t="s">
        <v>10</v>
      </c>
      <c r="S765" s="83" t="s">
        <v>82</v>
      </c>
      <c r="T765" s="82" t="s">
        <v>107</v>
      </c>
      <c r="U765" s="82" t="s">
        <v>88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105</v>
      </c>
      <c r="O766" s="82">
        <v>81</v>
      </c>
      <c r="P766" s="86">
        <v>126.72</v>
      </c>
      <c r="Q766" s="83" t="s">
        <v>83</v>
      </c>
      <c r="R766" s="83" t="s">
        <v>10</v>
      </c>
      <c r="S766" s="83" t="s">
        <v>10</v>
      </c>
      <c r="T766" s="82" t="s">
        <v>108</v>
      </c>
      <c r="U766" s="82" t="s">
        <v>88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/>
      </c>
      <c r="AU766" s="11" t="str">
        <f t="shared" si="276"/>
        <v/>
      </c>
      <c r="AV766" s="11" t="str">
        <f t="shared" si="277"/>
        <v/>
      </c>
      <c r="AW766" s="11" t="str">
        <f t="shared" si="278"/>
        <v/>
      </c>
      <c r="AX766" s="11" t="str">
        <f t="shared" si="279"/>
        <v/>
      </c>
      <c r="AY766" s="11" t="str">
        <f t="shared" si="260"/>
        <v/>
      </c>
      <c r="AZ766" s="11" t="str">
        <f t="shared" si="280"/>
        <v/>
      </c>
      <c r="BA766" s="11" t="str">
        <f t="shared" si="262"/>
        <v xml:space="preserve"> </v>
      </c>
      <c r="BB766" s="11" t="str">
        <f>IFERROR(IF(AW766="","",VLOOKUP(AW766,SUSS!R:S,2,FALSE)),AY766*SUSS!$M$2)</f>
        <v/>
      </c>
      <c r="BC766" s="11" t="str">
        <f t="shared" si="261"/>
        <v/>
      </c>
    </row>
    <row r="767" spans="14:55" ht="15.75" thickBot="1">
      <c r="N767" s="3" t="s">
        <v>105</v>
      </c>
      <c r="O767" s="82">
        <v>81</v>
      </c>
      <c r="P767" s="85">
        <v>9227.9500000000007</v>
      </c>
      <c r="Q767" s="83" t="s">
        <v>81</v>
      </c>
      <c r="R767" s="83" t="s">
        <v>10</v>
      </c>
      <c r="S767" s="83" t="s">
        <v>10</v>
      </c>
      <c r="T767" s="82" t="s">
        <v>89</v>
      </c>
      <c r="U767" s="82" t="s">
        <v>88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29.25" thickBot="1">
      <c r="N768" s="3" t="s">
        <v>105</v>
      </c>
      <c r="O768" s="82">
        <v>81</v>
      </c>
      <c r="P768" s="86">
        <v>882.54</v>
      </c>
      <c r="Q768" s="83" t="s">
        <v>11</v>
      </c>
      <c r="R768" s="83" t="s">
        <v>106</v>
      </c>
      <c r="S768" s="83" t="s">
        <v>10</v>
      </c>
      <c r="T768" s="82" t="s">
        <v>115</v>
      </c>
      <c r="U768" s="82" t="s">
        <v>88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N836652</v>
      </c>
      <c r="AU768" s="11">
        <f t="shared" si="276"/>
        <v>81</v>
      </c>
      <c r="AV768" s="11">
        <f t="shared" si="277"/>
        <v>882.54</v>
      </c>
      <c r="AW768" s="11" t="str">
        <f t="shared" si="278"/>
        <v>2020/4</v>
      </c>
      <c r="AX768" s="11" t="str">
        <f t="shared" si="279"/>
        <v>2020/4 Contribuciones Seg. Social</v>
      </c>
      <c r="AY768" s="11">
        <f t="shared" si="260"/>
        <v>40649.279999999999</v>
      </c>
      <c r="AZ768" s="11">
        <f t="shared" si="280"/>
        <v>2.1711085657605742E-2</v>
      </c>
      <c r="BA768" s="11" t="str">
        <f t="shared" si="262"/>
        <v>N836652 81</v>
      </c>
      <c r="BB768" s="11">
        <f>IFERROR(IF(AW768="","",VLOOKUP(AW768,SUSS!R:S,2,FALSE)),AY768*SUSS!$M$2)</f>
        <v>4877.9135999999999</v>
      </c>
      <c r="BC768" s="11">
        <f t="shared" si="261"/>
        <v>105.90479999999999</v>
      </c>
    </row>
    <row r="769" spans="14:55" ht="15.75" thickBot="1">
      <c r="N769" s="3" t="s">
        <v>105</v>
      </c>
      <c r="O769" s="82">
        <v>82</v>
      </c>
      <c r="P769" s="86">
        <v>19.600000000000001</v>
      </c>
      <c r="Q769" s="83" t="s">
        <v>94</v>
      </c>
      <c r="R769" s="83" t="s">
        <v>10</v>
      </c>
      <c r="S769" s="83" t="s">
        <v>82</v>
      </c>
      <c r="T769" s="82" t="s">
        <v>107</v>
      </c>
      <c r="U769" s="82" t="s">
        <v>88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105</v>
      </c>
      <c r="O770" s="82">
        <v>82</v>
      </c>
      <c r="P770" s="86">
        <v>126.72</v>
      </c>
      <c r="Q770" s="83" t="s">
        <v>83</v>
      </c>
      <c r="R770" s="83" t="s">
        <v>10</v>
      </c>
      <c r="S770" s="83" t="s">
        <v>10</v>
      </c>
      <c r="T770" s="82" t="s">
        <v>108</v>
      </c>
      <c r="U770" s="82" t="s">
        <v>88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/>
      </c>
      <c r="AU770" s="11" t="str">
        <f t="shared" si="276"/>
        <v/>
      </c>
      <c r="AV770" s="11" t="str">
        <f t="shared" si="277"/>
        <v/>
      </c>
      <c r="AW770" s="11" t="str">
        <f t="shared" si="278"/>
        <v/>
      </c>
      <c r="AX770" s="11" t="str">
        <f t="shared" si="279"/>
        <v/>
      </c>
      <c r="AY770" s="11" t="str">
        <f t="shared" si="260"/>
        <v/>
      </c>
      <c r="AZ770" s="11" t="str">
        <f t="shared" si="280"/>
        <v/>
      </c>
      <c r="BA770" s="11" t="str">
        <f t="shared" si="262"/>
        <v xml:space="preserve"> </v>
      </c>
      <c r="BB770" s="11" t="str">
        <f>IFERROR(IF(AW770="","",VLOOKUP(AW770,SUSS!R:S,2,FALSE)),AY770*SUSS!$M$2)</f>
        <v/>
      </c>
      <c r="BC770" s="11" t="str">
        <f t="shared" si="261"/>
        <v/>
      </c>
    </row>
    <row r="771" spans="14:55" ht="15.75" thickBot="1">
      <c r="N771" s="3" t="s">
        <v>105</v>
      </c>
      <c r="O771" s="82">
        <v>82</v>
      </c>
      <c r="P771" s="85">
        <v>9227.9500000000007</v>
      </c>
      <c r="Q771" s="83" t="s">
        <v>81</v>
      </c>
      <c r="R771" s="83" t="s">
        <v>10</v>
      </c>
      <c r="S771" s="83" t="s">
        <v>10</v>
      </c>
      <c r="T771" s="82" t="s">
        <v>89</v>
      </c>
      <c r="U771" s="82" t="s">
        <v>88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29.25" thickBot="1">
      <c r="N772" s="3" t="s">
        <v>105</v>
      </c>
      <c r="O772" s="82">
        <v>82</v>
      </c>
      <c r="P772" s="86">
        <v>882.54</v>
      </c>
      <c r="Q772" s="83" t="s">
        <v>11</v>
      </c>
      <c r="R772" s="83" t="s">
        <v>106</v>
      </c>
      <c r="S772" s="83" t="s">
        <v>10</v>
      </c>
      <c r="T772" s="82" t="s">
        <v>115</v>
      </c>
      <c r="U772" s="82" t="s">
        <v>88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N836652</v>
      </c>
      <c r="AU772" s="11">
        <f t="shared" si="276"/>
        <v>82</v>
      </c>
      <c r="AV772" s="11">
        <f t="shared" si="277"/>
        <v>882.54</v>
      </c>
      <c r="AW772" s="11" t="str">
        <f t="shared" si="278"/>
        <v>2020/4</v>
      </c>
      <c r="AX772" s="11" t="str">
        <f t="shared" si="279"/>
        <v>2020/4 Contribuciones Seg. Social</v>
      </c>
      <c r="AY772" s="11">
        <f t="shared" ref="AY772:AY835" si="281">VLOOKUP(AX772,AO:AP,2,FALSE)</f>
        <v>40649.279999999999</v>
      </c>
      <c r="AZ772" s="11">
        <f t="shared" si="280"/>
        <v>2.1711085657605742E-2</v>
      </c>
      <c r="BA772" s="11" t="str">
        <f t="shared" si="262"/>
        <v>N836652 82</v>
      </c>
      <c r="BB772" s="11">
        <f>IFERROR(IF(AW772="","",VLOOKUP(AW772,SUSS!R:S,2,FALSE)),AY772*SUSS!$M$2)</f>
        <v>4877.9135999999999</v>
      </c>
      <c r="BC772" s="11">
        <f t="shared" si="261"/>
        <v>105.90479999999999</v>
      </c>
    </row>
    <row r="773" spans="14:55" ht="15.75" thickBot="1">
      <c r="N773" s="3" t="s">
        <v>105</v>
      </c>
      <c r="O773" s="82">
        <v>83</v>
      </c>
      <c r="P773" s="86">
        <v>19.600000000000001</v>
      </c>
      <c r="Q773" s="83" t="s">
        <v>94</v>
      </c>
      <c r="R773" s="83" t="s">
        <v>10</v>
      </c>
      <c r="S773" s="83" t="s">
        <v>82</v>
      </c>
      <c r="T773" s="82" t="s">
        <v>107</v>
      </c>
      <c r="U773" s="82" t="s">
        <v>88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105</v>
      </c>
      <c r="O774" s="82">
        <v>83</v>
      </c>
      <c r="P774" s="86">
        <v>126.72</v>
      </c>
      <c r="Q774" s="83" t="s">
        <v>83</v>
      </c>
      <c r="R774" s="83" t="s">
        <v>10</v>
      </c>
      <c r="S774" s="83" t="s">
        <v>10</v>
      </c>
      <c r="T774" s="82" t="s">
        <v>108</v>
      </c>
      <c r="U774" s="82" t="s">
        <v>88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/>
      </c>
      <c r="AU774" s="11" t="str">
        <f t="shared" si="276"/>
        <v/>
      </c>
      <c r="AV774" s="11" t="str">
        <f t="shared" si="277"/>
        <v/>
      </c>
      <c r="AW774" s="11" t="str">
        <f t="shared" si="278"/>
        <v/>
      </c>
      <c r="AX774" s="11" t="str">
        <f t="shared" si="279"/>
        <v/>
      </c>
      <c r="AY774" s="11" t="str">
        <f t="shared" si="281"/>
        <v/>
      </c>
      <c r="AZ774" s="11" t="str">
        <f t="shared" si="280"/>
        <v/>
      </c>
      <c r="BA774" s="11" t="str">
        <f t="shared" si="262"/>
        <v xml:space="preserve"> </v>
      </c>
      <c r="BB774" s="11" t="str">
        <f>IFERROR(IF(AW774="","",VLOOKUP(AW774,SUSS!R:S,2,FALSE)),AY774*SUSS!$M$2)</f>
        <v/>
      </c>
      <c r="BC774" s="11" t="str">
        <f t="shared" si="282"/>
        <v/>
      </c>
    </row>
    <row r="775" spans="14:55" ht="15.75" thickBot="1">
      <c r="N775" s="3" t="s">
        <v>105</v>
      </c>
      <c r="O775" s="82">
        <v>83</v>
      </c>
      <c r="P775" s="85">
        <v>9227.9500000000007</v>
      </c>
      <c r="Q775" s="83" t="s">
        <v>81</v>
      </c>
      <c r="R775" s="83" t="s">
        <v>10</v>
      </c>
      <c r="S775" s="83" t="s">
        <v>10</v>
      </c>
      <c r="T775" s="82" t="s">
        <v>89</v>
      </c>
      <c r="U775" s="82" t="s">
        <v>88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29.25" thickBot="1">
      <c r="N776" s="3" t="s">
        <v>105</v>
      </c>
      <c r="O776" s="82">
        <v>83</v>
      </c>
      <c r="P776" s="86">
        <v>882.54</v>
      </c>
      <c r="Q776" s="83" t="s">
        <v>11</v>
      </c>
      <c r="R776" s="83" t="s">
        <v>106</v>
      </c>
      <c r="S776" s="83" t="s">
        <v>10</v>
      </c>
      <c r="T776" s="82" t="s">
        <v>115</v>
      </c>
      <c r="U776" s="82" t="s">
        <v>88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N836652</v>
      </c>
      <c r="AU776" s="11">
        <f t="shared" si="276"/>
        <v>83</v>
      </c>
      <c r="AV776" s="11">
        <f t="shared" si="277"/>
        <v>882.54</v>
      </c>
      <c r="AW776" s="11" t="str">
        <f t="shared" si="278"/>
        <v>2020/4</v>
      </c>
      <c r="AX776" s="11" t="str">
        <f t="shared" si="279"/>
        <v>2020/4 Contribuciones Seg. Social</v>
      </c>
      <c r="AY776" s="11">
        <f t="shared" si="281"/>
        <v>40649.279999999999</v>
      </c>
      <c r="AZ776" s="11">
        <f t="shared" si="280"/>
        <v>2.1711085657605742E-2</v>
      </c>
      <c r="BA776" s="11" t="str">
        <f t="shared" ref="BA776:BA839" si="283">AT776&amp;" "&amp;AU776</f>
        <v>N836652 83</v>
      </c>
      <c r="BB776" s="11">
        <f>IFERROR(IF(AW776="","",VLOOKUP(AW776,SUSS!R:S,2,FALSE)),AY776*SUSS!$M$2)</f>
        <v>4877.9135999999999</v>
      </c>
      <c r="BC776" s="11">
        <f t="shared" si="282"/>
        <v>105.90479999999999</v>
      </c>
    </row>
    <row r="777" spans="14:55" ht="15.75" thickBot="1">
      <c r="N777" s="3" t="s">
        <v>105</v>
      </c>
      <c r="O777" s="82">
        <v>84</v>
      </c>
      <c r="P777" s="86">
        <v>19.600000000000001</v>
      </c>
      <c r="Q777" s="83" t="s">
        <v>94</v>
      </c>
      <c r="R777" s="83" t="s">
        <v>10</v>
      </c>
      <c r="S777" s="83" t="s">
        <v>82</v>
      </c>
      <c r="T777" s="82" t="s">
        <v>107</v>
      </c>
      <c r="U777" s="82" t="s">
        <v>88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105</v>
      </c>
      <c r="O778" s="82">
        <v>84</v>
      </c>
      <c r="P778" s="86">
        <v>126.72</v>
      </c>
      <c r="Q778" s="83" t="s">
        <v>83</v>
      </c>
      <c r="R778" s="83" t="s">
        <v>10</v>
      </c>
      <c r="S778" s="83" t="s">
        <v>10</v>
      </c>
      <c r="T778" s="82" t="s">
        <v>108</v>
      </c>
      <c r="U778" s="82" t="s">
        <v>88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/>
      </c>
      <c r="AU778" s="11" t="str">
        <f t="shared" si="276"/>
        <v/>
      </c>
      <c r="AV778" s="11" t="str">
        <f t="shared" si="277"/>
        <v/>
      </c>
      <c r="AW778" s="11" t="str">
        <f t="shared" si="278"/>
        <v/>
      </c>
      <c r="AX778" s="11" t="str">
        <f t="shared" si="279"/>
        <v/>
      </c>
      <c r="AY778" s="11" t="str">
        <f t="shared" si="281"/>
        <v/>
      </c>
      <c r="AZ778" s="11" t="str">
        <f t="shared" si="280"/>
        <v/>
      </c>
      <c r="BA778" s="11" t="str">
        <f t="shared" si="283"/>
        <v xml:space="preserve"> </v>
      </c>
      <c r="BB778" s="11" t="str">
        <f>IFERROR(IF(AW778="","",VLOOKUP(AW778,SUSS!R:S,2,FALSE)),AY778*SUSS!$M$2)</f>
        <v/>
      </c>
      <c r="BC778" s="11" t="str">
        <f t="shared" si="282"/>
        <v/>
      </c>
    </row>
    <row r="779" spans="14:55" ht="15.75" thickBot="1">
      <c r="N779" s="3" t="s">
        <v>105</v>
      </c>
      <c r="O779" s="82">
        <v>84</v>
      </c>
      <c r="P779" s="85">
        <v>9227.9500000000007</v>
      </c>
      <c r="Q779" s="83" t="s">
        <v>81</v>
      </c>
      <c r="R779" s="83" t="s">
        <v>10</v>
      </c>
      <c r="S779" s="83" t="s">
        <v>10</v>
      </c>
      <c r="T779" s="82" t="s">
        <v>89</v>
      </c>
      <c r="U779" s="82" t="s">
        <v>88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29.25" thickBot="1">
      <c r="N780" s="3" t="s">
        <v>105</v>
      </c>
      <c r="O780" s="82">
        <v>84</v>
      </c>
      <c r="P780" s="86">
        <v>882.54</v>
      </c>
      <c r="Q780" s="83" t="s">
        <v>11</v>
      </c>
      <c r="R780" s="83" t="s">
        <v>106</v>
      </c>
      <c r="S780" s="83" t="s">
        <v>10</v>
      </c>
      <c r="T780" s="82" t="s">
        <v>115</v>
      </c>
      <c r="U780" s="82" t="s">
        <v>88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N836652</v>
      </c>
      <c r="AU780" s="11">
        <f t="shared" si="276"/>
        <v>84</v>
      </c>
      <c r="AV780" s="11">
        <f t="shared" si="277"/>
        <v>882.54</v>
      </c>
      <c r="AW780" s="11" t="str">
        <f t="shared" si="278"/>
        <v>2020/4</v>
      </c>
      <c r="AX780" s="11" t="str">
        <f t="shared" si="279"/>
        <v>2020/4 Contribuciones Seg. Social</v>
      </c>
      <c r="AY780" s="11">
        <f t="shared" si="281"/>
        <v>40649.279999999999</v>
      </c>
      <c r="AZ780" s="11">
        <f t="shared" si="280"/>
        <v>2.1711085657605742E-2</v>
      </c>
      <c r="BA780" s="11" t="str">
        <f t="shared" si="283"/>
        <v>N836652 84</v>
      </c>
      <c r="BB780" s="11">
        <f>IFERROR(IF(AW780="","",VLOOKUP(AW780,SUSS!R:S,2,FALSE)),AY780*SUSS!$M$2)</f>
        <v>4877.9135999999999</v>
      </c>
      <c r="BC780" s="11">
        <f t="shared" si="282"/>
        <v>105.90479999999999</v>
      </c>
    </row>
    <row r="781" spans="14:55" ht="15.75" thickBot="1">
      <c r="N781" s="3" t="s">
        <v>105</v>
      </c>
      <c r="O781" s="82">
        <v>85</v>
      </c>
      <c r="P781" s="86">
        <v>19.600000000000001</v>
      </c>
      <c r="Q781" s="83" t="s">
        <v>94</v>
      </c>
      <c r="R781" s="83" t="s">
        <v>10</v>
      </c>
      <c r="S781" s="83" t="s">
        <v>82</v>
      </c>
      <c r="T781" s="82" t="s">
        <v>107</v>
      </c>
      <c r="U781" s="82" t="s">
        <v>88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105</v>
      </c>
      <c r="O782" s="82">
        <v>85</v>
      </c>
      <c r="P782" s="86">
        <v>126.72</v>
      </c>
      <c r="Q782" s="83" t="s">
        <v>83</v>
      </c>
      <c r="R782" s="83" t="s">
        <v>10</v>
      </c>
      <c r="S782" s="83" t="s">
        <v>10</v>
      </c>
      <c r="T782" s="82" t="s">
        <v>108</v>
      </c>
      <c r="U782" s="82" t="s">
        <v>88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/>
      </c>
      <c r="AU782" s="11" t="str">
        <f t="shared" si="276"/>
        <v/>
      </c>
      <c r="AV782" s="11" t="str">
        <f t="shared" si="277"/>
        <v/>
      </c>
      <c r="AW782" s="11" t="str">
        <f t="shared" si="278"/>
        <v/>
      </c>
      <c r="AX782" s="11" t="str">
        <f t="shared" si="279"/>
        <v/>
      </c>
      <c r="AY782" s="11" t="str">
        <f t="shared" si="281"/>
        <v/>
      </c>
      <c r="AZ782" s="11" t="str">
        <f t="shared" si="280"/>
        <v/>
      </c>
      <c r="BA782" s="11" t="str">
        <f t="shared" si="283"/>
        <v xml:space="preserve"> </v>
      </c>
      <c r="BB782" s="11" t="str">
        <f>IFERROR(IF(AW782="","",VLOOKUP(AW782,SUSS!R:S,2,FALSE)),AY782*SUSS!$M$2)</f>
        <v/>
      </c>
      <c r="BC782" s="11" t="str">
        <f t="shared" si="282"/>
        <v/>
      </c>
    </row>
    <row r="783" spans="14:55" ht="15.75" thickBot="1">
      <c r="N783" s="3" t="s">
        <v>105</v>
      </c>
      <c r="O783" s="82">
        <v>85</v>
      </c>
      <c r="P783" s="85">
        <v>9227.9500000000007</v>
      </c>
      <c r="Q783" s="83" t="s">
        <v>81</v>
      </c>
      <c r="R783" s="83" t="s">
        <v>10</v>
      </c>
      <c r="S783" s="83" t="s">
        <v>10</v>
      </c>
      <c r="T783" s="82" t="s">
        <v>89</v>
      </c>
      <c r="U783" s="82" t="s">
        <v>88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29.25" thickBot="1">
      <c r="N784" s="3" t="s">
        <v>105</v>
      </c>
      <c r="O784" s="82">
        <v>85</v>
      </c>
      <c r="P784" s="86">
        <v>882.54</v>
      </c>
      <c r="Q784" s="83" t="s">
        <v>11</v>
      </c>
      <c r="R784" s="83" t="s">
        <v>106</v>
      </c>
      <c r="S784" s="83" t="s">
        <v>10</v>
      </c>
      <c r="T784" s="82" t="s">
        <v>115</v>
      </c>
      <c r="U784" s="82" t="s">
        <v>88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N836652</v>
      </c>
      <c r="AU784" s="11">
        <f t="shared" si="276"/>
        <v>85</v>
      </c>
      <c r="AV784" s="11">
        <f t="shared" si="277"/>
        <v>882.54</v>
      </c>
      <c r="AW784" s="11" t="str">
        <f t="shared" si="278"/>
        <v>2020/4</v>
      </c>
      <c r="AX784" s="11" t="str">
        <f t="shared" si="279"/>
        <v>2020/4 Contribuciones Seg. Social</v>
      </c>
      <c r="AY784" s="11">
        <f t="shared" si="281"/>
        <v>40649.279999999999</v>
      </c>
      <c r="AZ784" s="11">
        <f t="shared" si="280"/>
        <v>2.1711085657605742E-2</v>
      </c>
      <c r="BA784" s="11" t="str">
        <f t="shared" si="283"/>
        <v>N836652 85</v>
      </c>
      <c r="BB784" s="11">
        <f>IFERROR(IF(AW784="","",VLOOKUP(AW784,SUSS!R:S,2,FALSE)),AY784*SUSS!$M$2)</f>
        <v>4877.9135999999999</v>
      </c>
      <c r="BC784" s="11">
        <f t="shared" si="282"/>
        <v>105.90479999999999</v>
      </c>
    </row>
    <row r="785" spans="14:55" ht="15.75" thickBot="1">
      <c r="N785" s="3" t="s">
        <v>105</v>
      </c>
      <c r="O785" s="82">
        <v>86</v>
      </c>
      <c r="P785" s="86">
        <v>19.600000000000001</v>
      </c>
      <c r="Q785" s="83" t="s">
        <v>94</v>
      </c>
      <c r="R785" s="83" t="s">
        <v>10</v>
      </c>
      <c r="S785" s="83" t="s">
        <v>82</v>
      </c>
      <c r="T785" s="82" t="s">
        <v>107</v>
      </c>
      <c r="U785" s="82" t="s">
        <v>88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105</v>
      </c>
      <c r="O786" s="82">
        <v>86</v>
      </c>
      <c r="P786" s="86">
        <v>126.72</v>
      </c>
      <c r="Q786" s="83" t="s">
        <v>83</v>
      </c>
      <c r="R786" s="83" t="s">
        <v>10</v>
      </c>
      <c r="S786" s="83" t="s">
        <v>10</v>
      </c>
      <c r="T786" s="82" t="s">
        <v>108</v>
      </c>
      <c r="U786" s="82" t="s">
        <v>88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/>
      </c>
      <c r="AU786" s="11" t="str">
        <f t="shared" si="276"/>
        <v/>
      </c>
      <c r="AV786" s="11" t="str">
        <f t="shared" si="277"/>
        <v/>
      </c>
      <c r="AW786" s="11" t="str">
        <f t="shared" si="278"/>
        <v/>
      </c>
      <c r="AX786" s="11" t="str">
        <f t="shared" si="279"/>
        <v/>
      </c>
      <c r="AY786" s="11" t="str">
        <f t="shared" si="281"/>
        <v/>
      </c>
      <c r="AZ786" s="11" t="str">
        <f t="shared" si="280"/>
        <v/>
      </c>
      <c r="BA786" s="11" t="str">
        <f t="shared" si="283"/>
        <v xml:space="preserve"> </v>
      </c>
      <c r="BB786" s="11" t="str">
        <f>IFERROR(IF(AW786="","",VLOOKUP(AW786,SUSS!R:S,2,FALSE)),AY786*SUSS!$M$2)</f>
        <v/>
      </c>
      <c r="BC786" s="11" t="str">
        <f t="shared" si="282"/>
        <v/>
      </c>
    </row>
    <row r="787" spans="14:55" ht="15.75" thickBot="1">
      <c r="N787" s="3" t="s">
        <v>105</v>
      </c>
      <c r="O787" s="82">
        <v>86</v>
      </c>
      <c r="P787" s="85">
        <v>9227.9500000000007</v>
      </c>
      <c r="Q787" s="83" t="s">
        <v>81</v>
      </c>
      <c r="R787" s="83" t="s">
        <v>10</v>
      </c>
      <c r="S787" s="83" t="s">
        <v>10</v>
      </c>
      <c r="T787" s="82" t="s">
        <v>89</v>
      </c>
      <c r="U787" s="82" t="s">
        <v>88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29.25" thickBot="1">
      <c r="N788" s="3" t="s">
        <v>105</v>
      </c>
      <c r="O788" s="82">
        <v>86</v>
      </c>
      <c r="P788" s="86">
        <v>882.54</v>
      </c>
      <c r="Q788" s="83" t="s">
        <v>11</v>
      </c>
      <c r="R788" s="83" t="s">
        <v>106</v>
      </c>
      <c r="S788" s="83" t="s">
        <v>10</v>
      </c>
      <c r="T788" s="82" t="s">
        <v>115</v>
      </c>
      <c r="U788" s="82" t="s">
        <v>88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N836652</v>
      </c>
      <c r="AU788" s="11">
        <f t="shared" si="276"/>
        <v>86</v>
      </c>
      <c r="AV788" s="11">
        <f t="shared" si="277"/>
        <v>882.54</v>
      </c>
      <c r="AW788" s="11" t="str">
        <f t="shared" si="278"/>
        <v>2020/4</v>
      </c>
      <c r="AX788" s="11" t="str">
        <f t="shared" si="279"/>
        <v>2020/4 Contribuciones Seg. Social</v>
      </c>
      <c r="AY788" s="11">
        <f t="shared" si="281"/>
        <v>40649.279999999999</v>
      </c>
      <c r="AZ788" s="11">
        <f t="shared" si="280"/>
        <v>2.1711085657605742E-2</v>
      </c>
      <c r="BA788" s="11" t="str">
        <f t="shared" si="283"/>
        <v>N836652 86</v>
      </c>
      <c r="BB788" s="11">
        <f>IFERROR(IF(AW788="","",VLOOKUP(AW788,SUSS!R:S,2,FALSE)),AY788*SUSS!$M$2)</f>
        <v>4877.9135999999999</v>
      </c>
      <c r="BC788" s="11">
        <f t="shared" si="282"/>
        <v>105.90479999999999</v>
      </c>
    </row>
    <row r="789" spans="14:55" ht="15.75" thickBot="1">
      <c r="N789" s="3" t="s">
        <v>105</v>
      </c>
      <c r="O789" s="82">
        <v>87</v>
      </c>
      <c r="P789" s="86">
        <v>19.600000000000001</v>
      </c>
      <c r="Q789" s="83" t="s">
        <v>94</v>
      </c>
      <c r="R789" s="83" t="s">
        <v>10</v>
      </c>
      <c r="S789" s="83" t="s">
        <v>82</v>
      </c>
      <c r="T789" s="82" t="s">
        <v>107</v>
      </c>
      <c r="U789" s="82" t="s">
        <v>88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105</v>
      </c>
      <c r="O790" s="82">
        <v>87</v>
      </c>
      <c r="P790" s="86">
        <v>126.72</v>
      </c>
      <c r="Q790" s="83" t="s">
        <v>83</v>
      </c>
      <c r="R790" s="83" t="s">
        <v>10</v>
      </c>
      <c r="S790" s="83" t="s">
        <v>10</v>
      </c>
      <c r="T790" s="82" t="s">
        <v>108</v>
      </c>
      <c r="U790" s="82" t="s">
        <v>88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/>
      </c>
      <c r="AU790" s="11" t="str">
        <f t="shared" si="276"/>
        <v/>
      </c>
      <c r="AV790" s="11" t="str">
        <f t="shared" si="277"/>
        <v/>
      </c>
      <c r="AW790" s="11" t="str">
        <f t="shared" si="278"/>
        <v/>
      </c>
      <c r="AX790" s="11" t="str">
        <f t="shared" si="279"/>
        <v/>
      </c>
      <c r="AY790" s="11" t="str">
        <f t="shared" si="281"/>
        <v/>
      </c>
      <c r="AZ790" s="11" t="str">
        <f t="shared" si="280"/>
        <v/>
      </c>
      <c r="BA790" s="11" t="str">
        <f t="shared" si="283"/>
        <v xml:space="preserve"> </v>
      </c>
      <c r="BB790" s="11" t="str">
        <f>IFERROR(IF(AW790="","",VLOOKUP(AW790,SUSS!R:S,2,FALSE)),AY790*SUSS!$M$2)</f>
        <v/>
      </c>
      <c r="BC790" s="11" t="str">
        <f t="shared" si="282"/>
        <v/>
      </c>
    </row>
    <row r="791" spans="14:55" ht="15.75" thickBot="1">
      <c r="N791" s="3" t="s">
        <v>105</v>
      </c>
      <c r="O791" s="82">
        <v>87</v>
      </c>
      <c r="P791" s="85">
        <v>5433.78</v>
      </c>
      <c r="Q791" s="83" t="s">
        <v>81</v>
      </c>
      <c r="R791" s="83" t="s">
        <v>10</v>
      </c>
      <c r="S791" s="83" t="s">
        <v>10</v>
      </c>
      <c r="T791" s="82" t="s">
        <v>89</v>
      </c>
      <c r="U791" s="82" t="s">
        <v>88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105</v>
      </c>
      <c r="O792" s="82">
        <v>87</v>
      </c>
      <c r="P792" s="85">
        <v>3794.17</v>
      </c>
      <c r="Q792" s="83" t="s">
        <v>81</v>
      </c>
      <c r="R792" s="83" t="s">
        <v>10</v>
      </c>
      <c r="S792" s="83" t="s">
        <v>82</v>
      </c>
      <c r="T792" s="82" t="s">
        <v>89</v>
      </c>
      <c r="U792" s="82" t="s">
        <v>88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/>
      </c>
      <c r="AU792" s="11" t="str">
        <f t="shared" si="276"/>
        <v/>
      </c>
      <c r="AV792" s="11" t="str">
        <f t="shared" si="277"/>
        <v/>
      </c>
      <c r="AW792" s="11" t="str">
        <f t="shared" si="278"/>
        <v/>
      </c>
      <c r="AX792" s="11" t="str">
        <f t="shared" si="279"/>
        <v/>
      </c>
      <c r="AY792" s="11" t="str">
        <f t="shared" si="281"/>
        <v/>
      </c>
      <c r="AZ792" s="11" t="str">
        <f t="shared" si="280"/>
        <v/>
      </c>
      <c r="BA792" s="11" t="str">
        <f t="shared" si="283"/>
        <v xml:space="preserve"> </v>
      </c>
      <c r="BB792" s="11" t="str">
        <f>IFERROR(IF(AW792="","",VLOOKUP(AW792,SUSS!R:S,2,FALSE)),AY792*SUSS!$M$2)</f>
        <v/>
      </c>
      <c r="BC792" s="11" t="str">
        <f t="shared" si="282"/>
        <v/>
      </c>
    </row>
    <row r="793" spans="14:55" ht="29.25" thickBot="1">
      <c r="N793" s="3" t="s">
        <v>105</v>
      </c>
      <c r="O793" s="82">
        <v>87</v>
      </c>
      <c r="P793" s="86">
        <v>882.54</v>
      </c>
      <c r="Q793" s="83" t="s">
        <v>11</v>
      </c>
      <c r="R793" s="83" t="s">
        <v>106</v>
      </c>
      <c r="S793" s="83" t="s">
        <v>10</v>
      </c>
      <c r="T793" s="82" t="s">
        <v>115</v>
      </c>
      <c r="U793" s="82" t="s">
        <v>88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>N836652</v>
      </c>
      <c r="AU793" s="11">
        <f t="shared" si="276"/>
        <v>87</v>
      </c>
      <c r="AV793" s="11">
        <f t="shared" si="277"/>
        <v>882.54</v>
      </c>
      <c r="AW793" s="11" t="str">
        <f t="shared" si="278"/>
        <v>2020/4</v>
      </c>
      <c r="AX793" s="11" t="str">
        <f t="shared" si="279"/>
        <v>2020/4 Contribuciones Seg. Social</v>
      </c>
      <c r="AY793" s="11">
        <f t="shared" si="281"/>
        <v>40649.279999999999</v>
      </c>
      <c r="AZ793" s="11">
        <f t="shared" si="280"/>
        <v>2.1711085657605742E-2</v>
      </c>
      <c r="BA793" s="11" t="str">
        <f t="shared" si="283"/>
        <v>N836652 87</v>
      </c>
      <c r="BB793" s="11">
        <f>IFERROR(IF(AW793="","",VLOOKUP(AW793,SUSS!R:S,2,FALSE)),AY793*SUSS!$M$2)</f>
        <v>4877.9135999999999</v>
      </c>
      <c r="BC793" s="11">
        <f t="shared" si="282"/>
        <v>105.90479999999999</v>
      </c>
    </row>
    <row r="794" spans="14:55" ht="15.75" thickBot="1">
      <c r="N794" s="3" t="s">
        <v>105</v>
      </c>
      <c r="O794" s="82">
        <v>88</v>
      </c>
      <c r="P794" s="86">
        <v>19.600000000000001</v>
      </c>
      <c r="Q794" s="83" t="s">
        <v>94</v>
      </c>
      <c r="R794" s="83" t="s">
        <v>10</v>
      </c>
      <c r="S794" s="83" t="s">
        <v>82</v>
      </c>
      <c r="T794" s="82" t="s">
        <v>107</v>
      </c>
      <c r="U794" s="82" t="s">
        <v>88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/>
      </c>
      <c r="AU794" s="11" t="str">
        <f t="shared" si="276"/>
        <v/>
      </c>
      <c r="AV794" s="11" t="str">
        <f t="shared" si="277"/>
        <v/>
      </c>
      <c r="AW794" s="11" t="str">
        <f t="shared" si="278"/>
        <v/>
      </c>
      <c r="AX794" s="11" t="str">
        <f t="shared" si="279"/>
        <v/>
      </c>
      <c r="AY794" s="11" t="str">
        <f t="shared" si="281"/>
        <v/>
      </c>
      <c r="AZ794" s="11" t="str">
        <f t="shared" si="280"/>
        <v/>
      </c>
      <c r="BA794" s="11" t="str">
        <f t="shared" si="283"/>
        <v xml:space="preserve"> </v>
      </c>
      <c r="BB794" s="11" t="str">
        <f>IFERROR(IF(AW794="","",VLOOKUP(AW794,SUSS!R:S,2,FALSE)),AY794*SUSS!$M$2)</f>
        <v/>
      </c>
      <c r="BC794" s="11" t="str">
        <f t="shared" si="282"/>
        <v/>
      </c>
    </row>
    <row r="795" spans="14:55" ht="15.75" thickBot="1">
      <c r="N795" s="3" t="s">
        <v>105</v>
      </c>
      <c r="O795" s="82">
        <v>88</v>
      </c>
      <c r="P795" s="86">
        <v>126.72</v>
      </c>
      <c r="Q795" s="83" t="s">
        <v>83</v>
      </c>
      <c r="R795" s="83" t="s">
        <v>10</v>
      </c>
      <c r="S795" s="83" t="s">
        <v>10</v>
      </c>
      <c r="T795" s="82" t="s">
        <v>108</v>
      </c>
      <c r="U795" s="82" t="s">
        <v>88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105</v>
      </c>
      <c r="O796" s="82">
        <v>88</v>
      </c>
      <c r="P796" s="85">
        <v>9227.9500000000007</v>
      </c>
      <c r="Q796" s="83" t="s">
        <v>81</v>
      </c>
      <c r="R796" s="83" t="s">
        <v>10</v>
      </c>
      <c r="S796" s="83" t="s">
        <v>82</v>
      </c>
      <c r="T796" s="82" t="s">
        <v>89</v>
      </c>
      <c r="U796" s="82" t="s">
        <v>88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/>
      </c>
      <c r="AU796" s="11" t="str">
        <f t="shared" si="276"/>
        <v/>
      </c>
      <c r="AV796" s="11" t="str">
        <f t="shared" si="277"/>
        <v/>
      </c>
      <c r="AW796" s="11" t="str">
        <f t="shared" si="278"/>
        <v/>
      </c>
      <c r="AX796" s="11" t="str">
        <f t="shared" si="279"/>
        <v/>
      </c>
      <c r="AY796" s="11" t="str">
        <f t="shared" si="281"/>
        <v/>
      </c>
      <c r="AZ796" s="11" t="str">
        <f t="shared" si="280"/>
        <v/>
      </c>
      <c r="BA796" s="11" t="str">
        <f t="shared" si="283"/>
        <v xml:space="preserve"> </v>
      </c>
      <c r="BB796" s="11" t="str">
        <f>IFERROR(IF(AW796="","",VLOOKUP(AW796,SUSS!R:S,2,FALSE)),AY796*SUSS!$M$2)</f>
        <v/>
      </c>
      <c r="BC796" s="11" t="str">
        <f t="shared" si="282"/>
        <v/>
      </c>
    </row>
    <row r="797" spans="14:55" ht="29.25" thickBot="1">
      <c r="N797" s="3" t="s">
        <v>105</v>
      </c>
      <c r="O797" s="82">
        <v>88</v>
      </c>
      <c r="P797" s="86">
        <v>882.54</v>
      </c>
      <c r="Q797" s="83" t="s">
        <v>11</v>
      </c>
      <c r="R797" s="83" t="s">
        <v>106</v>
      </c>
      <c r="S797" s="83" t="s">
        <v>10</v>
      </c>
      <c r="T797" s="82" t="s">
        <v>115</v>
      </c>
      <c r="U797" s="82" t="s">
        <v>88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>N836652</v>
      </c>
      <c r="AU797" s="11">
        <f t="shared" si="276"/>
        <v>88</v>
      </c>
      <c r="AV797" s="11">
        <f t="shared" si="277"/>
        <v>882.54</v>
      </c>
      <c r="AW797" s="11" t="str">
        <f t="shared" si="278"/>
        <v>2020/4</v>
      </c>
      <c r="AX797" s="11" t="str">
        <f t="shared" si="279"/>
        <v>2020/4 Contribuciones Seg. Social</v>
      </c>
      <c r="AY797" s="11">
        <f t="shared" si="281"/>
        <v>40649.279999999999</v>
      </c>
      <c r="AZ797" s="11">
        <f t="shared" si="280"/>
        <v>2.1711085657605742E-2</v>
      </c>
      <c r="BA797" s="11" t="str">
        <f t="shared" si="283"/>
        <v>N836652 88</v>
      </c>
      <c r="BB797" s="11">
        <f>IFERROR(IF(AW797="","",VLOOKUP(AW797,SUSS!R:S,2,FALSE)),AY797*SUSS!$M$2)</f>
        <v>4877.9135999999999</v>
      </c>
      <c r="BC797" s="11">
        <f t="shared" si="282"/>
        <v>105.90479999999999</v>
      </c>
    </row>
    <row r="798" spans="14:55" ht="15.75" thickBot="1">
      <c r="N798" s="3" t="s">
        <v>105</v>
      </c>
      <c r="O798" s="82">
        <v>89</v>
      </c>
      <c r="P798" s="86">
        <v>19.600000000000001</v>
      </c>
      <c r="Q798" s="83" t="s">
        <v>94</v>
      </c>
      <c r="R798" s="83" t="s">
        <v>10</v>
      </c>
      <c r="S798" s="83" t="s">
        <v>82</v>
      </c>
      <c r="T798" s="82" t="s">
        <v>107</v>
      </c>
      <c r="U798" s="82" t="s">
        <v>88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/>
      </c>
      <c r="AU798" s="11" t="str">
        <f t="shared" ref="AU798:AU861" si="297">IF($Q798=$AD$1,O798,"")</f>
        <v/>
      </c>
      <c r="AV798" s="11" t="str">
        <f t="shared" ref="AV798:AV861" si="298">IF($Q798=$AD$1,P798,"")</f>
        <v/>
      </c>
      <c r="AW798" s="11" t="str">
        <f t="shared" ref="AW798:AW861" si="299">IF($Q798=$AD$1,T798,"")</f>
        <v/>
      </c>
      <c r="AX798" s="11" t="str">
        <f t="shared" ref="AX798:AX861" si="300">IF(AW798&lt;&gt;"",AW798&amp;" "&amp;$AD$1,"")</f>
        <v/>
      </c>
      <c r="AY798" s="11" t="str">
        <f t="shared" si="281"/>
        <v/>
      </c>
      <c r="AZ798" s="11" t="str">
        <f t="shared" ref="AZ798:AZ861" si="301">IF(AY798="","",AV798/AY798)</f>
        <v/>
      </c>
      <c r="BA798" s="11" t="str">
        <f t="shared" si="283"/>
        <v xml:space="preserve"> </v>
      </c>
      <c r="BB798" s="11" t="str">
        <f>IFERROR(IF(AW798="","",VLOOKUP(AW798,SUSS!R:S,2,FALSE)),AY798*SUSS!$M$2)</f>
        <v/>
      </c>
      <c r="BC798" s="11" t="str">
        <f t="shared" si="282"/>
        <v/>
      </c>
    </row>
    <row r="799" spans="14:55" ht="15.75" thickBot="1">
      <c r="N799" s="3" t="s">
        <v>105</v>
      </c>
      <c r="O799" s="82">
        <v>89</v>
      </c>
      <c r="P799" s="86">
        <v>126.72</v>
      </c>
      <c r="Q799" s="83" t="s">
        <v>83</v>
      </c>
      <c r="R799" s="83" t="s">
        <v>10</v>
      </c>
      <c r="S799" s="83" t="s">
        <v>10</v>
      </c>
      <c r="T799" s="82" t="s">
        <v>108</v>
      </c>
      <c r="U799" s="82" t="s">
        <v>88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105</v>
      </c>
      <c r="O800" s="82">
        <v>89</v>
      </c>
      <c r="P800" s="85">
        <v>9227.9500000000007</v>
      </c>
      <c r="Q800" s="83" t="s">
        <v>81</v>
      </c>
      <c r="R800" s="83" t="s">
        <v>10</v>
      </c>
      <c r="S800" s="83" t="s">
        <v>82</v>
      </c>
      <c r="T800" s="82" t="s">
        <v>89</v>
      </c>
      <c r="U800" s="82" t="s">
        <v>88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/>
      </c>
      <c r="AU800" s="11" t="str">
        <f t="shared" si="297"/>
        <v/>
      </c>
      <c r="AV800" s="11" t="str">
        <f t="shared" si="298"/>
        <v/>
      </c>
      <c r="AW800" s="11" t="str">
        <f t="shared" si="299"/>
        <v/>
      </c>
      <c r="AX800" s="11" t="str">
        <f t="shared" si="300"/>
        <v/>
      </c>
      <c r="AY800" s="11" t="str">
        <f t="shared" si="281"/>
        <v/>
      </c>
      <c r="AZ800" s="11" t="str">
        <f t="shared" si="301"/>
        <v/>
      </c>
      <c r="BA800" s="11" t="str">
        <f t="shared" si="283"/>
        <v xml:space="preserve"> </v>
      </c>
      <c r="BB800" s="11" t="str">
        <f>IFERROR(IF(AW800="","",VLOOKUP(AW800,SUSS!R:S,2,FALSE)),AY800*SUSS!$M$2)</f>
        <v/>
      </c>
      <c r="BC800" s="11" t="str">
        <f t="shared" si="282"/>
        <v/>
      </c>
    </row>
    <row r="801" spans="14:55" ht="29.25" thickBot="1">
      <c r="N801" s="3" t="s">
        <v>105</v>
      </c>
      <c r="O801" s="82">
        <v>89</v>
      </c>
      <c r="P801" s="86">
        <v>882.54</v>
      </c>
      <c r="Q801" s="83" t="s">
        <v>11</v>
      </c>
      <c r="R801" s="83" t="s">
        <v>106</v>
      </c>
      <c r="S801" s="83" t="s">
        <v>10</v>
      </c>
      <c r="T801" s="82" t="s">
        <v>115</v>
      </c>
      <c r="U801" s="82" t="s">
        <v>88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>N836652</v>
      </c>
      <c r="AU801" s="11">
        <f t="shared" si="297"/>
        <v>89</v>
      </c>
      <c r="AV801" s="11">
        <f t="shared" si="298"/>
        <v>882.54</v>
      </c>
      <c r="AW801" s="11" t="str">
        <f t="shared" si="299"/>
        <v>2020/4</v>
      </c>
      <c r="AX801" s="11" t="str">
        <f t="shared" si="300"/>
        <v>2020/4 Contribuciones Seg. Social</v>
      </c>
      <c r="AY801" s="11">
        <f t="shared" si="281"/>
        <v>40649.279999999999</v>
      </c>
      <c r="AZ801" s="11">
        <f t="shared" si="301"/>
        <v>2.1711085657605742E-2</v>
      </c>
      <c r="BA801" s="11" t="str">
        <f t="shared" si="283"/>
        <v>N836652 89</v>
      </c>
      <c r="BB801" s="11">
        <f>IFERROR(IF(AW801="","",VLOOKUP(AW801,SUSS!R:S,2,FALSE)),AY801*SUSS!$M$2)</f>
        <v>4877.9135999999999</v>
      </c>
      <c r="BC801" s="11">
        <f t="shared" si="282"/>
        <v>105.90479999999999</v>
      </c>
    </row>
    <row r="802" spans="14:55" ht="15.75" thickBot="1">
      <c r="N802" s="3" t="s">
        <v>105</v>
      </c>
      <c r="O802" s="82">
        <v>90</v>
      </c>
      <c r="P802" s="86">
        <v>19.600000000000001</v>
      </c>
      <c r="Q802" s="83" t="s">
        <v>94</v>
      </c>
      <c r="R802" s="83" t="s">
        <v>10</v>
      </c>
      <c r="S802" s="83" t="s">
        <v>82</v>
      </c>
      <c r="T802" s="82" t="s">
        <v>107</v>
      </c>
      <c r="U802" s="82" t="s">
        <v>88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/>
      </c>
      <c r="AU802" s="11" t="str">
        <f t="shared" si="297"/>
        <v/>
      </c>
      <c r="AV802" s="11" t="str">
        <f t="shared" si="298"/>
        <v/>
      </c>
      <c r="AW802" s="11" t="str">
        <f t="shared" si="299"/>
        <v/>
      </c>
      <c r="AX802" s="11" t="str">
        <f t="shared" si="300"/>
        <v/>
      </c>
      <c r="AY802" s="11" t="str">
        <f t="shared" si="281"/>
        <v/>
      </c>
      <c r="AZ802" s="11" t="str">
        <f t="shared" si="301"/>
        <v/>
      </c>
      <c r="BA802" s="11" t="str">
        <f t="shared" si="283"/>
        <v xml:space="preserve"> </v>
      </c>
      <c r="BB802" s="11" t="str">
        <f>IFERROR(IF(AW802="","",VLOOKUP(AW802,SUSS!R:S,2,FALSE)),AY802*SUSS!$M$2)</f>
        <v/>
      </c>
      <c r="BC802" s="11" t="str">
        <f t="shared" si="282"/>
        <v/>
      </c>
    </row>
    <row r="803" spans="14:55" ht="15.75" thickBot="1">
      <c r="N803" s="3" t="s">
        <v>105</v>
      </c>
      <c r="O803" s="82">
        <v>90</v>
      </c>
      <c r="P803" s="86">
        <v>126.72</v>
      </c>
      <c r="Q803" s="83" t="s">
        <v>83</v>
      </c>
      <c r="R803" s="83" t="s">
        <v>10</v>
      </c>
      <c r="S803" s="83" t="s">
        <v>10</v>
      </c>
      <c r="T803" s="82" t="s">
        <v>108</v>
      </c>
      <c r="U803" s="82" t="s">
        <v>88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105</v>
      </c>
      <c r="O804" s="82">
        <v>90</v>
      </c>
      <c r="P804" s="85">
        <v>9227.9500000000007</v>
      </c>
      <c r="Q804" s="83" t="s">
        <v>81</v>
      </c>
      <c r="R804" s="83" t="s">
        <v>10</v>
      </c>
      <c r="S804" s="83" t="s">
        <v>82</v>
      </c>
      <c r="T804" s="82" t="s">
        <v>89</v>
      </c>
      <c r="U804" s="82" t="s">
        <v>88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/>
      </c>
      <c r="AU804" s="11" t="str">
        <f t="shared" si="297"/>
        <v/>
      </c>
      <c r="AV804" s="11" t="str">
        <f t="shared" si="298"/>
        <v/>
      </c>
      <c r="AW804" s="11" t="str">
        <f t="shared" si="299"/>
        <v/>
      </c>
      <c r="AX804" s="11" t="str">
        <f t="shared" si="300"/>
        <v/>
      </c>
      <c r="AY804" s="11" t="str">
        <f t="shared" si="281"/>
        <v/>
      </c>
      <c r="AZ804" s="11" t="str">
        <f t="shared" si="301"/>
        <v/>
      </c>
      <c r="BA804" s="11" t="str">
        <f t="shared" si="283"/>
        <v xml:space="preserve"> </v>
      </c>
      <c r="BB804" s="11" t="str">
        <f>IFERROR(IF(AW804="","",VLOOKUP(AW804,SUSS!R:S,2,FALSE)),AY804*SUSS!$M$2)</f>
        <v/>
      </c>
      <c r="BC804" s="11" t="str">
        <f t="shared" si="282"/>
        <v/>
      </c>
    </row>
    <row r="805" spans="14:55" ht="29.25" thickBot="1">
      <c r="N805" s="3" t="s">
        <v>105</v>
      </c>
      <c r="O805" s="82">
        <v>90</v>
      </c>
      <c r="P805" s="86">
        <v>882.54</v>
      </c>
      <c r="Q805" s="83" t="s">
        <v>11</v>
      </c>
      <c r="R805" s="83" t="s">
        <v>106</v>
      </c>
      <c r="S805" s="83" t="s">
        <v>10</v>
      </c>
      <c r="T805" s="82" t="s">
        <v>115</v>
      </c>
      <c r="U805" s="82" t="s">
        <v>88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>N836652</v>
      </c>
      <c r="AU805" s="11">
        <f t="shared" si="297"/>
        <v>90</v>
      </c>
      <c r="AV805" s="11">
        <f t="shared" si="298"/>
        <v>882.54</v>
      </c>
      <c r="AW805" s="11" t="str">
        <f t="shared" si="299"/>
        <v>2020/4</v>
      </c>
      <c r="AX805" s="11" t="str">
        <f t="shared" si="300"/>
        <v>2020/4 Contribuciones Seg. Social</v>
      </c>
      <c r="AY805" s="11">
        <f t="shared" si="281"/>
        <v>40649.279999999999</v>
      </c>
      <c r="AZ805" s="11">
        <f t="shared" si="301"/>
        <v>2.1711085657605742E-2</v>
      </c>
      <c r="BA805" s="11" t="str">
        <f t="shared" si="283"/>
        <v>N836652 90</v>
      </c>
      <c r="BB805" s="11">
        <f>IFERROR(IF(AW805="","",VLOOKUP(AW805,SUSS!R:S,2,FALSE)),AY805*SUSS!$M$2)</f>
        <v>4877.9135999999999</v>
      </c>
      <c r="BC805" s="11">
        <f t="shared" si="282"/>
        <v>105.90479999999999</v>
      </c>
    </row>
    <row r="806" spans="14:55" ht="15.75" thickBot="1">
      <c r="N806" s="3" t="s">
        <v>105</v>
      </c>
      <c r="O806" s="82">
        <v>91</v>
      </c>
      <c r="P806" s="86">
        <v>19.600000000000001</v>
      </c>
      <c r="Q806" s="83" t="s">
        <v>94</v>
      </c>
      <c r="R806" s="83" t="s">
        <v>10</v>
      </c>
      <c r="S806" s="83" t="s">
        <v>82</v>
      </c>
      <c r="T806" s="82" t="s">
        <v>107</v>
      </c>
      <c r="U806" s="82" t="s">
        <v>88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/>
      </c>
      <c r="AU806" s="11" t="str">
        <f t="shared" si="297"/>
        <v/>
      </c>
      <c r="AV806" s="11" t="str">
        <f t="shared" si="298"/>
        <v/>
      </c>
      <c r="AW806" s="11" t="str">
        <f t="shared" si="299"/>
        <v/>
      </c>
      <c r="AX806" s="11" t="str">
        <f t="shared" si="300"/>
        <v/>
      </c>
      <c r="AY806" s="11" t="str">
        <f t="shared" si="281"/>
        <v/>
      </c>
      <c r="AZ806" s="11" t="str">
        <f t="shared" si="301"/>
        <v/>
      </c>
      <c r="BA806" s="11" t="str">
        <f t="shared" si="283"/>
        <v xml:space="preserve"> </v>
      </c>
      <c r="BB806" s="11" t="str">
        <f>IFERROR(IF(AW806="","",VLOOKUP(AW806,SUSS!R:S,2,FALSE)),AY806*SUSS!$M$2)</f>
        <v/>
      </c>
      <c r="BC806" s="11" t="str">
        <f t="shared" si="282"/>
        <v/>
      </c>
    </row>
    <row r="807" spans="14:55" ht="15.75" thickBot="1">
      <c r="N807" s="3" t="s">
        <v>105</v>
      </c>
      <c r="O807" s="82">
        <v>91</v>
      </c>
      <c r="P807" s="86">
        <v>126.72</v>
      </c>
      <c r="Q807" s="83" t="s">
        <v>83</v>
      </c>
      <c r="R807" s="83" t="s">
        <v>10</v>
      </c>
      <c r="S807" s="83" t="s">
        <v>10</v>
      </c>
      <c r="T807" s="82" t="s">
        <v>108</v>
      </c>
      <c r="U807" s="82" t="s">
        <v>88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105</v>
      </c>
      <c r="O808" s="82">
        <v>91</v>
      </c>
      <c r="P808" s="85">
        <v>4065.85</v>
      </c>
      <c r="Q808" s="83" t="s">
        <v>81</v>
      </c>
      <c r="R808" s="83" t="s">
        <v>10</v>
      </c>
      <c r="S808" s="83" t="s">
        <v>82</v>
      </c>
      <c r="T808" s="82" t="s">
        <v>89</v>
      </c>
      <c r="U808" s="82" t="s">
        <v>88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/>
      </c>
      <c r="AU808" s="11" t="str">
        <f t="shared" si="297"/>
        <v/>
      </c>
      <c r="AV808" s="11" t="str">
        <f t="shared" si="298"/>
        <v/>
      </c>
      <c r="AW808" s="11" t="str">
        <f t="shared" si="299"/>
        <v/>
      </c>
      <c r="AX808" s="11" t="str">
        <f t="shared" si="300"/>
        <v/>
      </c>
      <c r="AY808" s="11" t="str">
        <f t="shared" si="281"/>
        <v/>
      </c>
      <c r="AZ808" s="11" t="str">
        <f t="shared" si="301"/>
        <v/>
      </c>
      <c r="BA808" s="11" t="str">
        <f t="shared" si="283"/>
        <v xml:space="preserve"> </v>
      </c>
      <c r="BB808" s="11" t="str">
        <f>IFERROR(IF(AW808="","",VLOOKUP(AW808,SUSS!R:S,2,FALSE)),AY808*SUSS!$M$2)</f>
        <v/>
      </c>
      <c r="BC808" s="11" t="str">
        <f t="shared" si="282"/>
        <v/>
      </c>
    </row>
    <row r="809" spans="14:55" ht="15.75" thickBot="1">
      <c r="N809" s="3" t="s">
        <v>105</v>
      </c>
      <c r="O809" s="82">
        <v>91</v>
      </c>
      <c r="P809" s="85">
        <v>5162.1000000000004</v>
      </c>
      <c r="Q809" s="83" t="s">
        <v>81</v>
      </c>
      <c r="R809" s="83" t="s">
        <v>10</v>
      </c>
      <c r="S809" s="83" t="s">
        <v>10</v>
      </c>
      <c r="T809" s="82" t="s">
        <v>116</v>
      </c>
      <c r="U809" s="82" t="s">
        <v>88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29.25" thickBot="1">
      <c r="N810" s="3" t="s">
        <v>105</v>
      </c>
      <c r="O810" s="82">
        <v>91</v>
      </c>
      <c r="P810" s="86">
        <v>882.54</v>
      </c>
      <c r="Q810" s="83" t="s">
        <v>11</v>
      </c>
      <c r="R810" s="83" t="s">
        <v>106</v>
      </c>
      <c r="S810" s="83" t="s">
        <v>10</v>
      </c>
      <c r="T810" s="82" t="s">
        <v>115</v>
      </c>
      <c r="U810" s="82" t="s">
        <v>88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N836652</v>
      </c>
      <c r="AU810" s="11">
        <f t="shared" si="297"/>
        <v>91</v>
      </c>
      <c r="AV810" s="11">
        <f t="shared" si="298"/>
        <v>882.54</v>
      </c>
      <c r="AW810" s="11" t="str">
        <f t="shared" si="299"/>
        <v>2020/4</v>
      </c>
      <c r="AX810" s="11" t="str">
        <f t="shared" si="300"/>
        <v>2020/4 Contribuciones Seg. Social</v>
      </c>
      <c r="AY810" s="11">
        <f t="shared" si="281"/>
        <v>40649.279999999999</v>
      </c>
      <c r="AZ810" s="11">
        <f t="shared" si="301"/>
        <v>2.1711085657605742E-2</v>
      </c>
      <c r="BA810" s="11" t="str">
        <f t="shared" si="283"/>
        <v>N836652 91</v>
      </c>
      <c r="BB810" s="11">
        <f>IFERROR(IF(AW810="","",VLOOKUP(AW810,SUSS!R:S,2,FALSE)),AY810*SUSS!$M$2)</f>
        <v>4877.9135999999999</v>
      </c>
      <c r="BC810" s="11">
        <f t="shared" si="282"/>
        <v>105.90479999999999</v>
      </c>
    </row>
    <row r="811" spans="14:55" ht="15.75" thickBot="1">
      <c r="N811" s="3" t="s">
        <v>105</v>
      </c>
      <c r="O811" s="82">
        <v>92</v>
      </c>
      <c r="P811" s="86">
        <v>19.600000000000001</v>
      </c>
      <c r="Q811" s="83" t="s">
        <v>94</v>
      </c>
      <c r="R811" s="83" t="s">
        <v>10</v>
      </c>
      <c r="S811" s="83" t="s">
        <v>82</v>
      </c>
      <c r="T811" s="82" t="s">
        <v>107</v>
      </c>
      <c r="U811" s="82" t="s">
        <v>88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105</v>
      </c>
      <c r="O812" s="82">
        <v>92</v>
      </c>
      <c r="P812" s="86">
        <v>126.72</v>
      </c>
      <c r="Q812" s="83" t="s">
        <v>83</v>
      </c>
      <c r="R812" s="83" t="s">
        <v>10</v>
      </c>
      <c r="S812" s="83" t="s">
        <v>10</v>
      </c>
      <c r="T812" s="82" t="s">
        <v>108</v>
      </c>
      <c r="U812" s="82" t="s">
        <v>88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/>
      </c>
      <c r="AU812" s="11" t="str">
        <f t="shared" si="297"/>
        <v/>
      </c>
      <c r="AV812" s="11" t="str">
        <f t="shared" si="298"/>
        <v/>
      </c>
      <c r="AW812" s="11" t="str">
        <f t="shared" si="299"/>
        <v/>
      </c>
      <c r="AX812" s="11" t="str">
        <f t="shared" si="300"/>
        <v/>
      </c>
      <c r="AY812" s="11" t="str">
        <f t="shared" si="281"/>
        <v/>
      </c>
      <c r="AZ812" s="11" t="str">
        <f t="shared" si="301"/>
        <v/>
      </c>
      <c r="BA812" s="11" t="str">
        <f t="shared" si="283"/>
        <v xml:space="preserve"> </v>
      </c>
      <c r="BB812" s="11" t="str">
        <f>IFERROR(IF(AW812="","",VLOOKUP(AW812,SUSS!R:S,2,FALSE)),AY812*SUSS!$M$2)</f>
        <v/>
      </c>
      <c r="BC812" s="11" t="str">
        <f t="shared" si="282"/>
        <v/>
      </c>
    </row>
    <row r="813" spans="14:55" ht="15.75" thickBot="1">
      <c r="N813" s="3" t="s">
        <v>105</v>
      </c>
      <c r="O813" s="82">
        <v>92</v>
      </c>
      <c r="P813" s="85">
        <v>9227.9500000000007</v>
      </c>
      <c r="Q813" s="83" t="s">
        <v>81</v>
      </c>
      <c r="R813" s="83" t="s">
        <v>10</v>
      </c>
      <c r="S813" s="83" t="s">
        <v>10</v>
      </c>
      <c r="T813" s="82" t="s">
        <v>116</v>
      </c>
      <c r="U813" s="82" t="s">
        <v>88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29.25" thickBot="1">
      <c r="N814" s="3" t="s">
        <v>105</v>
      </c>
      <c r="O814" s="82">
        <v>92</v>
      </c>
      <c r="P814" s="86">
        <v>882.54</v>
      </c>
      <c r="Q814" s="83" t="s">
        <v>11</v>
      </c>
      <c r="R814" s="83" t="s">
        <v>106</v>
      </c>
      <c r="S814" s="83" t="s">
        <v>10</v>
      </c>
      <c r="T814" s="82" t="s">
        <v>115</v>
      </c>
      <c r="U814" s="82" t="s">
        <v>88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N836652</v>
      </c>
      <c r="AU814" s="11">
        <f t="shared" si="297"/>
        <v>92</v>
      </c>
      <c r="AV814" s="11">
        <f t="shared" si="298"/>
        <v>882.54</v>
      </c>
      <c r="AW814" s="11" t="str">
        <f t="shared" si="299"/>
        <v>2020/4</v>
      </c>
      <c r="AX814" s="11" t="str">
        <f t="shared" si="300"/>
        <v>2020/4 Contribuciones Seg. Social</v>
      </c>
      <c r="AY814" s="11">
        <f t="shared" si="281"/>
        <v>40649.279999999999</v>
      </c>
      <c r="AZ814" s="11">
        <f t="shared" si="301"/>
        <v>2.1711085657605742E-2</v>
      </c>
      <c r="BA814" s="11" t="str">
        <f t="shared" si="283"/>
        <v>N836652 92</v>
      </c>
      <c r="BB814" s="11">
        <f>IFERROR(IF(AW814="","",VLOOKUP(AW814,SUSS!R:S,2,FALSE)),AY814*SUSS!$M$2)</f>
        <v>4877.9135999999999</v>
      </c>
      <c r="BC814" s="11">
        <f t="shared" si="282"/>
        <v>105.90479999999999</v>
      </c>
    </row>
    <row r="815" spans="14:55" ht="15.75" thickBot="1">
      <c r="N815" s="3" t="s">
        <v>105</v>
      </c>
      <c r="O815" s="82">
        <v>93</v>
      </c>
      <c r="P815" s="86">
        <v>19.600000000000001</v>
      </c>
      <c r="Q815" s="83" t="s">
        <v>94</v>
      </c>
      <c r="R815" s="83" t="s">
        <v>10</v>
      </c>
      <c r="S815" s="83" t="s">
        <v>82</v>
      </c>
      <c r="T815" s="82" t="s">
        <v>107</v>
      </c>
      <c r="U815" s="82" t="s">
        <v>88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105</v>
      </c>
      <c r="O816" s="82">
        <v>93</v>
      </c>
      <c r="P816" s="86">
        <v>126.72</v>
      </c>
      <c r="Q816" s="83" t="s">
        <v>83</v>
      </c>
      <c r="R816" s="83" t="s">
        <v>10</v>
      </c>
      <c r="S816" s="83" t="s">
        <v>10</v>
      </c>
      <c r="T816" s="82" t="s">
        <v>108</v>
      </c>
      <c r="U816" s="82" t="s">
        <v>88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/>
      </c>
      <c r="AU816" s="11" t="str">
        <f t="shared" si="297"/>
        <v/>
      </c>
      <c r="AV816" s="11" t="str">
        <f t="shared" si="298"/>
        <v/>
      </c>
      <c r="AW816" s="11" t="str">
        <f t="shared" si="299"/>
        <v/>
      </c>
      <c r="AX816" s="11" t="str">
        <f t="shared" si="300"/>
        <v/>
      </c>
      <c r="AY816" s="11" t="str">
        <f t="shared" si="281"/>
        <v/>
      </c>
      <c r="AZ816" s="11" t="str">
        <f t="shared" si="301"/>
        <v/>
      </c>
      <c r="BA816" s="11" t="str">
        <f t="shared" si="283"/>
        <v xml:space="preserve"> </v>
      </c>
      <c r="BB816" s="11" t="str">
        <f>IFERROR(IF(AW816="","",VLOOKUP(AW816,SUSS!R:S,2,FALSE)),AY816*SUSS!$M$2)</f>
        <v/>
      </c>
      <c r="BC816" s="11" t="str">
        <f t="shared" si="282"/>
        <v/>
      </c>
    </row>
    <row r="817" spans="14:55" ht="15.75" thickBot="1">
      <c r="N817" s="3" t="s">
        <v>105</v>
      </c>
      <c r="O817" s="82">
        <v>93</v>
      </c>
      <c r="P817" s="85">
        <v>9227.9500000000007</v>
      </c>
      <c r="Q817" s="83" t="s">
        <v>81</v>
      </c>
      <c r="R817" s="83" t="s">
        <v>10</v>
      </c>
      <c r="S817" s="83" t="s">
        <v>10</v>
      </c>
      <c r="T817" s="82" t="s">
        <v>116</v>
      </c>
      <c r="U817" s="82" t="s">
        <v>88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29.25" thickBot="1">
      <c r="N818" s="3" t="s">
        <v>105</v>
      </c>
      <c r="O818" s="82">
        <v>93</v>
      </c>
      <c r="P818" s="86">
        <v>882.54</v>
      </c>
      <c r="Q818" s="83" t="s">
        <v>11</v>
      </c>
      <c r="R818" s="83" t="s">
        <v>106</v>
      </c>
      <c r="S818" s="83" t="s">
        <v>10</v>
      </c>
      <c r="T818" s="82" t="s">
        <v>115</v>
      </c>
      <c r="U818" s="82" t="s">
        <v>88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N836652</v>
      </c>
      <c r="AU818" s="11">
        <f t="shared" si="297"/>
        <v>93</v>
      </c>
      <c r="AV818" s="11">
        <f t="shared" si="298"/>
        <v>882.54</v>
      </c>
      <c r="AW818" s="11" t="str">
        <f t="shared" si="299"/>
        <v>2020/4</v>
      </c>
      <c r="AX818" s="11" t="str">
        <f t="shared" si="300"/>
        <v>2020/4 Contribuciones Seg. Social</v>
      </c>
      <c r="AY818" s="11">
        <f t="shared" si="281"/>
        <v>40649.279999999999</v>
      </c>
      <c r="AZ818" s="11">
        <f t="shared" si="301"/>
        <v>2.1711085657605742E-2</v>
      </c>
      <c r="BA818" s="11" t="str">
        <f t="shared" si="283"/>
        <v>N836652 93</v>
      </c>
      <c r="BB818" s="11">
        <f>IFERROR(IF(AW818="","",VLOOKUP(AW818,SUSS!R:S,2,FALSE)),AY818*SUSS!$M$2)</f>
        <v>4877.9135999999999</v>
      </c>
      <c r="BC818" s="11">
        <f t="shared" si="282"/>
        <v>105.90479999999999</v>
      </c>
    </row>
    <row r="819" spans="14:55" ht="15.75" thickBot="1">
      <c r="N819" s="3" t="s">
        <v>105</v>
      </c>
      <c r="O819" s="82">
        <v>94</v>
      </c>
      <c r="P819" s="86">
        <v>19.600000000000001</v>
      </c>
      <c r="Q819" s="83" t="s">
        <v>94</v>
      </c>
      <c r="R819" s="83" t="s">
        <v>10</v>
      </c>
      <c r="S819" s="83" t="s">
        <v>82</v>
      </c>
      <c r="T819" s="82" t="s">
        <v>107</v>
      </c>
      <c r="U819" s="82" t="s">
        <v>88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105</v>
      </c>
      <c r="O820" s="82">
        <v>94</v>
      </c>
      <c r="P820" s="86">
        <v>126.72</v>
      </c>
      <c r="Q820" s="83" t="s">
        <v>83</v>
      </c>
      <c r="R820" s="83" t="s">
        <v>10</v>
      </c>
      <c r="S820" s="83" t="s">
        <v>10</v>
      </c>
      <c r="T820" s="82" t="s">
        <v>108</v>
      </c>
      <c r="U820" s="82" t="s">
        <v>88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/>
      </c>
      <c r="AU820" s="11" t="str">
        <f t="shared" si="297"/>
        <v/>
      </c>
      <c r="AV820" s="11" t="str">
        <f t="shared" si="298"/>
        <v/>
      </c>
      <c r="AW820" s="11" t="str">
        <f t="shared" si="299"/>
        <v/>
      </c>
      <c r="AX820" s="11" t="str">
        <f t="shared" si="300"/>
        <v/>
      </c>
      <c r="AY820" s="11" t="str">
        <f t="shared" si="281"/>
        <v/>
      </c>
      <c r="AZ820" s="11" t="str">
        <f t="shared" si="301"/>
        <v/>
      </c>
      <c r="BA820" s="11" t="str">
        <f t="shared" si="283"/>
        <v xml:space="preserve"> </v>
      </c>
      <c r="BB820" s="11" t="str">
        <f>IFERROR(IF(AW820="","",VLOOKUP(AW820,SUSS!R:S,2,FALSE)),AY820*SUSS!$M$2)</f>
        <v/>
      </c>
      <c r="BC820" s="11" t="str">
        <f t="shared" si="282"/>
        <v/>
      </c>
    </row>
    <row r="821" spans="14:55" ht="15.75" thickBot="1">
      <c r="N821" s="3" t="s">
        <v>105</v>
      </c>
      <c r="O821" s="82">
        <v>94</v>
      </c>
      <c r="P821" s="85">
        <v>9227.9500000000007</v>
      </c>
      <c r="Q821" s="83" t="s">
        <v>81</v>
      </c>
      <c r="R821" s="83" t="s">
        <v>10</v>
      </c>
      <c r="S821" s="83" t="s">
        <v>10</v>
      </c>
      <c r="T821" s="82" t="s">
        <v>116</v>
      </c>
      <c r="U821" s="82" t="s">
        <v>88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29.25" thickBot="1">
      <c r="N822" s="3" t="s">
        <v>105</v>
      </c>
      <c r="O822" s="82">
        <v>94</v>
      </c>
      <c r="P822" s="86">
        <v>882.54</v>
      </c>
      <c r="Q822" s="83" t="s">
        <v>11</v>
      </c>
      <c r="R822" s="83" t="s">
        <v>106</v>
      </c>
      <c r="S822" s="83" t="s">
        <v>10</v>
      </c>
      <c r="T822" s="82" t="s">
        <v>115</v>
      </c>
      <c r="U822" s="82" t="s">
        <v>88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N836652</v>
      </c>
      <c r="AU822" s="11">
        <f t="shared" si="297"/>
        <v>94</v>
      </c>
      <c r="AV822" s="11">
        <f t="shared" si="298"/>
        <v>882.54</v>
      </c>
      <c r="AW822" s="11" t="str">
        <f t="shared" si="299"/>
        <v>2020/4</v>
      </c>
      <c r="AX822" s="11" t="str">
        <f t="shared" si="300"/>
        <v>2020/4 Contribuciones Seg. Social</v>
      </c>
      <c r="AY822" s="11">
        <f t="shared" si="281"/>
        <v>40649.279999999999</v>
      </c>
      <c r="AZ822" s="11">
        <f t="shared" si="301"/>
        <v>2.1711085657605742E-2</v>
      </c>
      <c r="BA822" s="11" t="str">
        <f t="shared" si="283"/>
        <v>N836652 94</v>
      </c>
      <c r="BB822" s="11">
        <f>IFERROR(IF(AW822="","",VLOOKUP(AW822,SUSS!R:S,2,FALSE)),AY822*SUSS!$M$2)</f>
        <v>4877.9135999999999</v>
      </c>
      <c r="BC822" s="11">
        <f t="shared" si="282"/>
        <v>105.90479999999999</v>
      </c>
    </row>
    <row r="823" spans="14:55" ht="15.75" thickBot="1">
      <c r="N823" s="3" t="s">
        <v>105</v>
      </c>
      <c r="O823" s="82">
        <v>95</v>
      </c>
      <c r="P823" s="86">
        <v>19.600000000000001</v>
      </c>
      <c r="Q823" s="83" t="s">
        <v>94</v>
      </c>
      <c r="R823" s="83" t="s">
        <v>10</v>
      </c>
      <c r="S823" s="83" t="s">
        <v>82</v>
      </c>
      <c r="T823" s="82" t="s">
        <v>107</v>
      </c>
      <c r="U823" s="82" t="s">
        <v>88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105</v>
      </c>
      <c r="O824" s="82">
        <v>95</v>
      </c>
      <c r="P824" s="86">
        <v>126.72</v>
      </c>
      <c r="Q824" s="83" t="s">
        <v>83</v>
      </c>
      <c r="R824" s="83" t="s">
        <v>10</v>
      </c>
      <c r="S824" s="83" t="s">
        <v>10</v>
      </c>
      <c r="T824" s="82" t="s">
        <v>108</v>
      </c>
      <c r="U824" s="82" t="s">
        <v>88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/>
      </c>
      <c r="AU824" s="11" t="str">
        <f t="shared" si="297"/>
        <v/>
      </c>
      <c r="AV824" s="11" t="str">
        <f t="shared" si="298"/>
        <v/>
      </c>
      <c r="AW824" s="11" t="str">
        <f t="shared" si="299"/>
        <v/>
      </c>
      <c r="AX824" s="11" t="str">
        <f t="shared" si="300"/>
        <v/>
      </c>
      <c r="AY824" s="11" t="str">
        <f t="shared" si="281"/>
        <v/>
      </c>
      <c r="AZ824" s="11" t="str">
        <f t="shared" si="301"/>
        <v/>
      </c>
      <c r="BA824" s="11" t="str">
        <f t="shared" si="283"/>
        <v xml:space="preserve"> </v>
      </c>
      <c r="BB824" s="11" t="str">
        <f>IFERROR(IF(AW824="","",VLOOKUP(AW824,SUSS!R:S,2,FALSE)),AY824*SUSS!$M$2)</f>
        <v/>
      </c>
      <c r="BC824" s="11" t="str">
        <f t="shared" si="282"/>
        <v/>
      </c>
    </row>
    <row r="825" spans="14:55" ht="15.75" thickBot="1">
      <c r="N825" s="3" t="s">
        <v>105</v>
      </c>
      <c r="O825" s="82">
        <v>95</v>
      </c>
      <c r="P825" s="85">
        <v>9227.9500000000007</v>
      </c>
      <c r="Q825" s="83" t="s">
        <v>81</v>
      </c>
      <c r="R825" s="83" t="s">
        <v>10</v>
      </c>
      <c r="S825" s="83" t="s">
        <v>10</v>
      </c>
      <c r="T825" s="82" t="s">
        <v>116</v>
      </c>
      <c r="U825" s="82" t="s">
        <v>88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29.25" thickBot="1">
      <c r="N826" s="3" t="s">
        <v>105</v>
      </c>
      <c r="O826" s="82">
        <v>95</v>
      </c>
      <c r="P826" s="86">
        <v>882.54</v>
      </c>
      <c r="Q826" s="83" t="s">
        <v>11</v>
      </c>
      <c r="R826" s="83" t="s">
        <v>106</v>
      </c>
      <c r="S826" s="83" t="s">
        <v>10</v>
      </c>
      <c r="T826" s="82" t="s">
        <v>115</v>
      </c>
      <c r="U826" s="82" t="s">
        <v>88</v>
      </c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>N836652</v>
      </c>
      <c r="AU826" s="11">
        <f t="shared" si="297"/>
        <v>95</v>
      </c>
      <c r="AV826" s="11">
        <f t="shared" si="298"/>
        <v>882.54</v>
      </c>
      <c r="AW826" s="11" t="str">
        <f t="shared" si="299"/>
        <v>2020/4</v>
      </c>
      <c r="AX826" s="11" t="str">
        <f t="shared" si="300"/>
        <v>2020/4 Contribuciones Seg. Social</v>
      </c>
      <c r="AY826" s="11">
        <f t="shared" si="281"/>
        <v>40649.279999999999</v>
      </c>
      <c r="AZ826" s="11">
        <f t="shared" si="301"/>
        <v>2.1711085657605742E-2</v>
      </c>
      <c r="BA826" s="11" t="str">
        <f t="shared" si="283"/>
        <v>N836652 95</v>
      </c>
      <c r="BB826" s="11">
        <f>IFERROR(IF(AW826="","",VLOOKUP(AW826,SUSS!R:S,2,FALSE)),AY826*SUSS!$M$2)</f>
        <v>4877.9135999999999</v>
      </c>
      <c r="BC826" s="11">
        <f t="shared" si="282"/>
        <v>105.90479999999999</v>
      </c>
    </row>
    <row r="827" spans="14:55" ht="15.75" thickBot="1">
      <c r="N827" s="3" t="s">
        <v>105</v>
      </c>
      <c r="O827" s="82">
        <v>96</v>
      </c>
      <c r="P827" s="86">
        <v>19.600000000000001</v>
      </c>
      <c r="Q827" s="83" t="s">
        <v>94</v>
      </c>
      <c r="R827" s="83" t="s">
        <v>10</v>
      </c>
      <c r="S827" s="83" t="s">
        <v>82</v>
      </c>
      <c r="T827" s="82" t="s">
        <v>107</v>
      </c>
      <c r="U827" s="82" t="s">
        <v>88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105</v>
      </c>
      <c r="O828" s="82">
        <v>96</v>
      </c>
      <c r="P828" s="86">
        <v>95.78</v>
      </c>
      <c r="Q828" s="83" t="s">
        <v>83</v>
      </c>
      <c r="R828" s="83" t="s">
        <v>10</v>
      </c>
      <c r="S828" s="83" t="s">
        <v>10</v>
      </c>
      <c r="T828" s="82" t="s">
        <v>108</v>
      </c>
      <c r="U828" s="82" t="s">
        <v>88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105</v>
      </c>
      <c r="O829" s="82">
        <v>96</v>
      </c>
      <c r="P829" s="86">
        <v>30.94</v>
      </c>
      <c r="Q829" s="83" t="s">
        <v>83</v>
      </c>
      <c r="R829" s="83" t="s">
        <v>10</v>
      </c>
      <c r="S829" s="83" t="s">
        <v>82</v>
      </c>
      <c r="T829" s="82" t="s">
        <v>108</v>
      </c>
      <c r="U829" s="82" t="s">
        <v>88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105</v>
      </c>
      <c r="O830" s="82">
        <v>96</v>
      </c>
      <c r="P830" s="85">
        <v>9227.9500000000007</v>
      </c>
      <c r="Q830" s="83" t="s">
        <v>81</v>
      </c>
      <c r="R830" s="83" t="s">
        <v>10</v>
      </c>
      <c r="S830" s="83" t="s">
        <v>10</v>
      </c>
      <c r="T830" s="82" t="s">
        <v>116</v>
      </c>
      <c r="U830" s="82" t="s">
        <v>88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/>
      </c>
      <c r="AU830" s="11" t="str">
        <f t="shared" si="297"/>
        <v/>
      </c>
      <c r="AV830" s="11" t="str">
        <f t="shared" si="298"/>
        <v/>
      </c>
      <c r="AW830" s="11" t="str">
        <f t="shared" si="299"/>
        <v/>
      </c>
      <c r="AX830" s="11" t="str">
        <f t="shared" si="300"/>
        <v/>
      </c>
      <c r="AY830" s="11" t="str">
        <f t="shared" si="281"/>
        <v/>
      </c>
      <c r="AZ830" s="11" t="str">
        <f t="shared" si="301"/>
        <v/>
      </c>
      <c r="BA830" s="11" t="str">
        <f t="shared" si="283"/>
        <v xml:space="preserve"> </v>
      </c>
      <c r="BB830" s="11" t="str">
        <f>IFERROR(IF(AW830="","",VLOOKUP(AW830,SUSS!R:S,2,FALSE)),AY830*SUSS!$M$2)</f>
        <v/>
      </c>
      <c r="BC830" s="11" t="str">
        <f t="shared" si="282"/>
        <v/>
      </c>
    </row>
    <row r="831" spans="14:55" ht="29.25" thickBot="1">
      <c r="N831" s="3" t="s">
        <v>105</v>
      </c>
      <c r="O831" s="82">
        <v>96</v>
      </c>
      <c r="P831" s="86">
        <v>882.54</v>
      </c>
      <c r="Q831" s="83" t="s">
        <v>11</v>
      </c>
      <c r="R831" s="83" t="s">
        <v>106</v>
      </c>
      <c r="S831" s="83" t="s">
        <v>10</v>
      </c>
      <c r="T831" s="82" t="s">
        <v>115</v>
      </c>
      <c r="U831" s="82" t="s">
        <v>88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>N836652</v>
      </c>
      <c r="AU831" s="11">
        <f t="shared" si="297"/>
        <v>96</v>
      </c>
      <c r="AV831" s="11">
        <f t="shared" si="298"/>
        <v>882.54</v>
      </c>
      <c r="AW831" s="11" t="str">
        <f t="shared" si="299"/>
        <v>2020/4</v>
      </c>
      <c r="AX831" s="11" t="str">
        <f t="shared" si="300"/>
        <v>2020/4 Contribuciones Seg. Social</v>
      </c>
      <c r="AY831" s="11">
        <f t="shared" si="281"/>
        <v>40649.279999999999</v>
      </c>
      <c r="AZ831" s="11">
        <f t="shared" si="301"/>
        <v>2.1711085657605742E-2</v>
      </c>
      <c r="BA831" s="11" t="str">
        <f t="shared" si="283"/>
        <v>N836652 96</v>
      </c>
      <c r="BB831" s="11">
        <f>IFERROR(IF(AW831="","",VLOOKUP(AW831,SUSS!R:S,2,FALSE)),AY831*SUSS!$M$2)</f>
        <v>4877.9135999999999</v>
      </c>
      <c r="BC831" s="11">
        <f t="shared" si="282"/>
        <v>105.90479999999999</v>
      </c>
    </row>
    <row r="832" spans="14:55" ht="15.75" thickBot="1">
      <c r="N832" s="3" t="s">
        <v>105</v>
      </c>
      <c r="O832" s="82">
        <v>97</v>
      </c>
      <c r="P832" s="86">
        <v>19.600000000000001</v>
      </c>
      <c r="Q832" s="83" t="s">
        <v>94</v>
      </c>
      <c r="R832" s="83" t="s">
        <v>10</v>
      </c>
      <c r="S832" s="83" t="s">
        <v>82</v>
      </c>
      <c r="T832" s="82" t="s">
        <v>107</v>
      </c>
      <c r="U832" s="82" t="s">
        <v>88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105</v>
      </c>
      <c r="O833" s="82">
        <v>97</v>
      </c>
      <c r="P833" s="86">
        <v>126.72</v>
      </c>
      <c r="Q833" s="83" t="s">
        <v>83</v>
      </c>
      <c r="R833" s="83" t="s">
        <v>10</v>
      </c>
      <c r="S833" s="83" t="s">
        <v>82</v>
      </c>
      <c r="T833" s="82" t="s">
        <v>108</v>
      </c>
      <c r="U833" s="82" t="s">
        <v>88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/>
      </c>
      <c r="AU833" s="11" t="str">
        <f t="shared" si="297"/>
        <v/>
      </c>
      <c r="AV833" s="11" t="str">
        <f t="shared" si="298"/>
        <v/>
      </c>
      <c r="AW833" s="11" t="str">
        <f t="shared" si="299"/>
        <v/>
      </c>
      <c r="AX833" s="11" t="str">
        <f t="shared" si="300"/>
        <v/>
      </c>
      <c r="AY833" s="11" t="str">
        <f t="shared" si="281"/>
        <v/>
      </c>
      <c r="AZ833" s="11" t="str">
        <f t="shared" si="301"/>
        <v/>
      </c>
      <c r="BA833" s="11" t="str">
        <f t="shared" si="283"/>
        <v xml:space="preserve"> </v>
      </c>
      <c r="BB833" s="11" t="str">
        <f>IFERROR(IF(AW833="","",VLOOKUP(AW833,SUSS!R:S,2,FALSE)),AY833*SUSS!$M$2)</f>
        <v/>
      </c>
      <c r="BC833" s="11" t="str">
        <f t="shared" si="282"/>
        <v/>
      </c>
    </row>
    <row r="834" spans="14:55" ht="15.75" thickBot="1">
      <c r="N834" s="3" t="s">
        <v>105</v>
      </c>
      <c r="O834" s="82">
        <v>97</v>
      </c>
      <c r="P834" s="85">
        <v>9227.9500000000007</v>
      </c>
      <c r="Q834" s="83" t="s">
        <v>81</v>
      </c>
      <c r="R834" s="83" t="s">
        <v>10</v>
      </c>
      <c r="S834" s="83" t="s">
        <v>10</v>
      </c>
      <c r="T834" s="82" t="s">
        <v>116</v>
      </c>
      <c r="U834" s="82" t="s">
        <v>88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29.25" thickBot="1">
      <c r="N835" s="3" t="s">
        <v>105</v>
      </c>
      <c r="O835" s="82">
        <v>97</v>
      </c>
      <c r="P835" s="86">
        <v>882.54</v>
      </c>
      <c r="Q835" s="83" t="s">
        <v>11</v>
      </c>
      <c r="R835" s="83" t="s">
        <v>106</v>
      </c>
      <c r="S835" s="83" t="s">
        <v>10</v>
      </c>
      <c r="T835" s="82" t="s">
        <v>115</v>
      </c>
      <c r="U835" s="82" t="s">
        <v>88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>N836652</v>
      </c>
      <c r="AU835" s="11">
        <f t="shared" si="297"/>
        <v>97</v>
      </c>
      <c r="AV835" s="11">
        <f t="shared" si="298"/>
        <v>882.54</v>
      </c>
      <c r="AW835" s="11" t="str">
        <f t="shared" si="299"/>
        <v>2020/4</v>
      </c>
      <c r="AX835" s="11" t="str">
        <f t="shared" si="300"/>
        <v>2020/4 Contribuciones Seg. Social</v>
      </c>
      <c r="AY835" s="11">
        <f t="shared" si="281"/>
        <v>40649.279999999999</v>
      </c>
      <c r="AZ835" s="11">
        <f t="shared" si="301"/>
        <v>2.1711085657605742E-2</v>
      </c>
      <c r="BA835" s="11" t="str">
        <f t="shared" si="283"/>
        <v>N836652 97</v>
      </c>
      <c r="BB835" s="11">
        <f>IFERROR(IF(AW835="","",VLOOKUP(AW835,SUSS!R:S,2,FALSE)),AY835*SUSS!$M$2)</f>
        <v>4877.9135999999999</v>
      </c>
      <c r="BC835" s="11">
        <f t="shared" si="282"/>
        <v>105.90479999999999</v>
      </c>
    </row>
    <row r="836" spans="14:55" ht="15.75" thickBot="1">
      <c r="N836" s="3" t="s">
        <v>105</v>
      </c>
      <c r="O836" s="82">
        <v>98</v>
      </c>
      <c r="P836" s="86">
        <v>19.600000000000001</v>
      </c>
      <c r="Q836" s="83" t="s">
        <v>94</v>
      </c>
      <c r="R836" s="83" t="s">
        <v>10</v>
      </c>
      <c r="S836" s="83" t="s">
        <v>82</v>
      </c>
      <c r="T836" s="82" t="s">
        <v>107</v>
      </c>
      <c r="U836" s="82" t="s">
        <v>88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/>
      </c>
      <c r="AU836" s="11" t="str">
        <f t="shared" si="297"/>
        <v/>
      </c>
      <c r="AV836" s="11" t="str">
        <f t="shared" si="298"/>
        <v/>
      </c>
      <c r="AW836" s="11" t="str">
        <f t="shared" si="299"/>
        <v/>
      </c>
      <c r="AX836" s="11" t="str">
        <f t="shared" si="300"/>
        <v/>
      </c>
      <c r="AY836" s="11" t="str">
        <f t="shared" ref="AY836:AY899" si="302">VLOOKUP(AX836,AO:AP,2,FALSE)</f>
        <v/>
      </c>
      <c r="AZ836" s="11" t="str">
        <f t="shared" si="301"/>
        <v/>
      </c>
      <c r="BA836" s="11" t="str">
        <f t="shared" si="283"/>
        <v xml:space="preserve"> </v>
      </c>
      <c r="BB836" s="11" t="str">
        <f>IFERROR(IF(AW836="","",VLOOKUP(AW836,SUSS!R:S,2,FALSE)),AY836*SUSS!$M$2)</f>
        <v/>
      </c>
      <c r="BC836" s="11" t="str">
        <f t="shared" si="282"/>
        <v/>
      </c>
    </row>
    <row r="837" spans="14:55" ht="15.75" thickBot="1">
      <c r="N837" s="3" t="s">
        <v>105</v>
      </c>
      <c r="O837" s="82">
        <v>98</v>
      </c>
      <c r="P837" s="86">
        <v>126.72</v>
      </c>
      <c r="Q837" s="83" t="s">
        <v>83</v>
      </c>
      <c r="R837" s="83" t="s">
        <v>10</v>
      </c>
      <c r="S837" s="83" t="s">
        <v>82</v>
      </c>
      <c r="T837" s="82" t="s">
        <v>108</v>
      </c>
      <c r="U837" s="82" t="s">
        <v>88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105</v>
      </c>
      <c r="O838" s="82">
        <v>98</v>
      </c>
      <c r="P838" s="85">
        <v>9227.9500000000007</v>
      </c>
      <c r="Q838" s="83" t="s">
        <v>81</v>
      </c>
      <c r="R838" s="83" t="s">
        <v>10</v>
      </c>
      <c r="S838" s="83" t="s">
        <v>10</v>
      </c>
      <c r="T838" s="82" t="s">
        <v>116</v>
      </c>
      <c r="U838" s="82" t="s">
        <v>88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29.25" thickBot="1">
      <c r="N839" s="3" t="s">
        <v>105</v>
      </c>
      <c r="O839" s="82">
        <v>98</v>
      </c>
      <c r="P839" s="86">
        <v>882.54</v>
      </c>
      <c r="Q839" s="83" t="s">
        <v>11</v>
      </c>
      <c r="R839" s="83" t="s">
        <v>106</v>
      </c>
      <c r="S839" s="83" t="s">
        <v>10</v>
      </c>
      <c r="T839" s="82" t="s">
        <v>115</v>
      </c>
      <c r="U839" s="82" t="s">
        <v>88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N836652</v>
      </c>
      <c r="AU839" s="11">
        <f t="shared" si="297"/>
        <v>98</v>
      </c>
      <c r="AV839" s="11">
        <f t="shared" si="298"/>
        <v>882.54</v>
      </c>
      <c r="AW839" s="11" t="str">
        <f t="shared" si="299"/>
        <v>2020/4</v>
      </c>
      <c r="AX839" s="11" t="str">
        <f t="shared" si="300"/>
        <v>2020/4 Contribuciones Seg. Social</v>
      </c>
      <c r="AY839" s="11">
        <f t="shared" si="302"/>
        <v>40649.279999999999</v>
      </c>
      <c r="AZ839" s="11">
        <f t="shared" si="301"/>
        <v>2.1711085657605742E-2</v>
      </c>
      <c r="BA839" s="11" t="str">
        <f t="shared" si="283"/>
        <v>N836652 98</v>
      </c>
      <c r="BB839" s="11">
        <f>IFERROR(IF(AW839="","",VLOOKUP(AW839,SUSS!R:S,2,FALSE)),AY839*SUSS!$M$2)</f>
        <v>4877.9135999999999</v>
      </c>
      <c r="BC839" s="11">
        <f t="shared" si="303"/>
        <v>105.90479999999999</v>
      </c>
    </row>
    <row r="840" spans="14:55" ht="15.75" thickBot="1">
      <c r="N840" s="3" t="s">
        <v>105</v>
      </c>
      <c r="O840" s="82">
        <v>99</v>
      </c>
      <c r="P840" s="86">
        <v>19.600000000000001</v>
      </c>
      <c r="Q840" s="83" t="s">
        <v>94</v>
      </c>
      <c r="R840" s="83" t="s">
        <v>10</v>
      </c>
      <c r="S840" s="83" t="s">
        <v>82</v>
      </c>
      <c r="T840" s="82" t="s">
        <v>107</v>
      </c>
      <c r="U840" s="82" t="s">
        <v>88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105</v>
      </c>
      <c r="O841" s="82">
        <v>99</v>
      </c>
      <c r="P841" s="86">
        <v>126.72</v>
      </c>
      <c r="Q841" s="83" t="s">
        <v>83</v>
      </c>
      <c r="R841" s="83" t="s">
        <v>10</v>
      </c>
      <c r="S841" s="83" t="s">
        <v>82</v>
      </c>
      <c r="T841" s="82" t="s">
        <v>108</v>
      </c>
      <c r="U841" s="82" t="s">
        <v>88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105</v>
      </c>
      <c r="O842" s="82">
        <v>99</v>
      </c>
      <c r="P842" s="85">
        <v>9227.9500000000007</v>
      </c>
      <c r="Q842" s="83" t="s">
        <v>81</v>
      </c>
      <c r="R842" s="83" t="s">
        <v>10</v>
      </c>
      <c r="S842" s="83" t="s">
        <v>10</v>
      </c>
      <c r="T842" s="82" t="s">
        <v>116</v>
      </c>
      <c r="U842" s="82" t="s">
        <v>88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/>
      </c>
      <c r="AU842" s="11" t="str">
        <f t="shared" si="297"/>
        <v/>
      </c>
      <c r="AV842" s="11" t="str">
        <f t="shared" si="298"/>
        <v/>
      </c>
      <c r="AW842" s="11" t="str">
        <f t="shared" si="299"/>
        <v/>
      </c>
      <c r="AX842" s="11" t="str">
        <f t="shared" si="300"/>
        <v/>
      </c>
      <c r="AY842" s="11" t="str">
        <f t="shared" si="302"/>
        <v/>
      </c>
      <c r="AZ842" s="11" t="str">
        <f t="shared" si="301"/>
        <v/>
      </c>
      <c r="BA842" s="11" t="str">
        <f t="shared" si="304"/>
        <v xml:space="preserve"> </v>
      </c>
      <c r="BB842" s="11" t="str">
        <f>IFERROR(IF(AW842="","",VLOOKUP(AW842,SUSS!R:S,2,FALSE)),AY842*SUSS!$M$2)</f>
        <v/>
      </c>
      <c r="BC842" s="11" t="str">
        <f t="shared" si="303"/>
        <v/>
      </c>
    </row>
    <row r="843" spans="14:55" ht="29.25" thickBot="1">
      <c r="N843" s="3" t="s">
        <v>105</v>
      </c>
      <c r="O843" s="82">
        <v>99</v>
      </c>
      <c r="P843" s="86">
        <v>882.54</v>
      </c>
      <c r="Q843" s="83" t="s">
        <v>11</v>
      </c>
      <c r="R843" s="83" t="s">
        <v>106</v>
      </c>
      <c r="S843" s="83" t="s">
        <v>10</v>
      </c>
      <c r="T843" s="82" t="s">
        <v>115</v>
      </c>
      <c r="U843" s="82" t="s">
        <v>88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>N836652</v>
      </c>
      <c r="AU843" s="11">
        <f t="shared" si="297"/>
        <v>99</v>
      </c>
      <c r="AV843" s="11">
        <f t="shared" si="298"/>
        <v>882.54</v>
      </c>
      <c r="AW843" s="11" t="str">
        <f t="shared" si="299"/>
        <v>2020/4</v>
      </c>
      <c r="AX843" s="11" t="str">
        <f t="shared" si="300"/>
        <v>2020/4 Contribuciones Seg. Social</v>
      </c>
      <c r="AY843" s="11">
        <f t="shared" si="302"/>
        <v>40649.279999999999</v>
      </c>
      <c r="AZ843" s="11">
        <f t="shared" si="301"/>
        <v>2.1711085657605742E-2</v>
      </c>
      <c r="BA843" s="11" t="str">
        <f t="shared" si="304"/>
        <v>N836652 99</v>
      </c>
      <c r="BB843" s="11">
        <f>IFERROR(IF(AW843="","",VLOOKUP(AW843,SUSS!R:S,2,FALSE)),AY843*SUSS!$M$2)</f>
        <v>4877.9135999999999</v>
      </c>
      <c r="BC843" s="11">
        <f t="shared" si="303"/>
        <v>105.90479999999999</v>
      </c>
    </row>
    <row r="844" spans="14:55" ht="15.75" thickBot="1">
      <c r="N844" s="3" t="s">
        <v>105</v>
      </c>
      <c r="O844" s="82">
        <v>100</v>
      </c>
      <c r="P844" s="86">
        <v>19.600000000000001</v>
      </c>
      <c r="Q844" s="83" t="s">
        <v>94</v>
      </c>
      <c r="R844" s="83" t="s">
        <v>10</v>
      </c>
      <c r="S844" s="83" t="s">
        <v>82</v>
      </c>
      <c r="T844" s="82" t="s">
        <v>107</v>
      </c>
      <c r="U844" s="82" t="s">
        <v>88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105</v>
      </c>
      <c r="O845" s="82">
        <v>100</v>
      </c>
      <c r="P845" s="86">
        <v>126.72</v>
      </c>
      <c r="Q845" s="83" t="s">
        <v>83</v>
      </c>
      <c r="R845" s="83" t="s">
        <v>10</v>
      </c>
      <c r="S845" s="83" t="s">
        <v>82</v>
      </c>
      <c r="T845" s="82" t="s">
        <v>108</v>
      </c>
      <c r="U845" s="82" t="s">
        <v>88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/>
      </c>
      <c r="AU845" s="11" t="str">
        <f t="shared" si="297"/>
        <v/>
      </c>
      <c r="AV845" s="11" t="str">
        <f t="shared" si="298"/>
        <v/>
      </c>
      <c r="AW845" s="11" t="str">
        <f t="shared" si="299"/>
        <v/>
      </c>
      <c r="AX845" s="11" t="str">
        <f t="shared" si="300"/>
        <v/>
      </c>
      <c r="AY845" s="11" t="str">
        <f t="shared" si="302"/>
        <v/>
      </c>
      <c r="AZ845" s="11" t="str">
        <f t="shared" si="301"/>
        <v/>
      </c>
      <c r="BA845" s="11" t="str">
        <f t="shared" si="304"/>
        <v xml:space="preserve"> </v>
      </c>
      <c r="BB845" s="11" t="str">
        <f>IFERROR(IF(AW845="","",VLOOKUP(AW845,SUSS!R:S,2,FALSE)),AY845*SUSS!$M$2)</f>
        <v/>
      </c>
      <c r="BC845" s="11" t="str">
        <f t="shared" si="303"/>
        <v/>
      </c>
    </row>
    <row r="846" spans="14:55" ht="15.75" thickBot="1">
      <c r="N846" s="3" t="s">
        <v>105</v>
      </c>
      <c r="O846" s="82">
        <v>100</v>
      </c>
      <c r="P846" s="85">
        <v>9227.9500000000007</v>
      </c>
      <c r="Q846" s="83" t="s">
        <v>81</v>
      </c>
      <c r="R846" s="83" t="s">
        <v>10</v>
      </c>
      <c r="S846" s="83" t="s">
        <v>10</v>
      </c>
      <c r="T846" s="82" t="s">
        <v>116</v>
      </c>
      <c r="U846" s="82" t="s">
        <v>88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29.25" thickBot="1">
      <c r="N847" s="3" t="s">
        <v>105</v>
      </c>
      <c r="O847" s="82">
        <v>100</v>
      </c>
      <c r="P847" s="86">
        <v>882.54</v>
      </c>
      <c r="Q847" s="83" t="s">
        <v>11</v>
      </c>
      <c r="R847" s="83" t="s">
        <v>106</v>
      </c>
      <c r="S847" s="83" t="s">
        <v>10</v>
      </c>
      <c r="T847" s="82" t="s">
        <v>115</v>
      </c>
      <c r="U847" s="82" t="s">
        <v>88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>N836652</v>
      </c>
      <c r="AU847" s="11">
        <f t="shared" si="297"/>
        <v>100</v>
      </c>
      <c r="AV847" s="11">
        <f t="shared" si="298"/>
        <v>882.54</v>
      </c>
      <c r="AW847" s="11" t="str">
        <f t="shared" si="299"/>
        <v>2020/4</v>
      </c>
      <c r="AX847" s="11" t="str">
        <f t="shared" si="300"/>
        <v>2020/4 Contribuciones Seg. Social</v>
      </c>
      <c r="AY847" s="11">
        <f t="shared" si="302"/>
        <v>40649.279999999999</v>
      </c>
      <c r="AZ847" s="11">
        <f t="shared" si="301"/>
        <v>2.1711085657605742E-2</v>
      </c>
      <c r="BA847" s="11" t="str">
        <f t="shared" si="304"/>
        <v>N836652 100</v>
      </c>
      <c r="BB847" s="11">
        <f>IFERROR(IF(AW847="","",VLOOKUP(AW847,SUSS!R:S,2,FALSE)),AY847*SUSS!$M$2)</f>
        <v>4877.9135999999999</v>
      </c>
      <c r="BC847" s="11">
        <f t="shared" si="303"/>
        <v>105.90479999999999</v>
      </c>
    </row>
    <row r="848" spans="14:55" ht="15.75" thickBot="1">
      <c r="N848" s="3" t="s">
        <v>105</v>
      </c>
      <c r="O848" s="82">
        <v>101</v>
      </c>
      <c r="P848" s="86">
        <v>19.600000000000001</v>
      </c>
      <c r="Q848" s="83" t="s">
        <v>94</v>
      </c>
      <c r="R848" s="83" t="s">
        <v>10</v>
      </c>
      <c r="S848" s="83" t="s">
        <v>82</v>
      </c>
      <c r="T848" s="82" t="s">
        <v>107</v>
      </c>
      <c r="U848" s="82" t="s">
        <v>88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/>
      </c>
      <c r="AU848" s="11" t="str">
        <f t="shared" si="297"/>
        <v/>
      </c>
      <c r="AV848" s="11" t="str">
        <f t="shared" si="298"/>
        <v/>
      </c>
      <c r="AW848" s="11" t="str">
        <f t="shared" si="299"/>
        <v/>
      </c>
      <c r="AX848" s="11" t="str">
        <f t="shared" si="300"/>
        <v/>
      </c>
      <c r="AY848" s="11" t="str">
        <f t="shared" si="302"/>
        <v/>
      </c>
      <c r="AZ848" s="11" t="str">
        <f t="shared" si="301"/>
        <v/>
      </c>
      <c r="BA848" s="11" t="str">
        <f t="shared" si="304"/>
        <v xml:space="preserve"> </v>
      </c>
      <c r="BB848" s="11" t="str">
        <f>IFERROR(IF(AW848="","",VLOOKUP(AW848,SUSS!R:S,2,FALSE)),AY848*SUSS!$M$2)</f>
        <v/>
      </c>
      <c r="BC848" s="11" t="str">
        <f t="shared" si="303"/>
        <v/>
      </c>
    </row>
    <row r="849" spans="14:55" ht="15.75" thickBot="1">
      <c r="N849" s="3" t="s">
        <v>105</v>
      </c>
      <c r="O849" s="82">
        <v>101</v>
      </c>
      <c r="P849" s="86">
        <v>126.72</v>
      </c>
      <c r="Q849" s="83" t="s">
        <v>83</v>
      </c>
      <c r="R849" s="83" t="s">
        <v>10</v>
      </c>
      <c r="S849" s="83" t="s">
        <v>82</v>
      </c>
      <c r="T849" s="82" t="s">
        <v>108</v>
      </c>
      <c r="U849" s="82" t="s">
        <v>88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105</v>
      </c>
      <c r="O850" s="82">
        <v>101</v>
      </c>
      <c r="P850" s="85">
        <v>9227.9500000000007</v>
      </c>
      <c r="Q850" s="83" t="s">
        <v>81</v>
      </c>
      <c r="R850" s="83" t="s">
        <v>10</v>
      </c>
      <c r="S850" s="83" t="s">
        <v>10</v>
      </c>
      <c r="T850" s="82" t="s">
        <v>116</v>
      </c>
      <c r="U850" s="82" t="s">
        <v>88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29.25" thickBot="1">
      <c r="N851" s="3" t="s">
        <v>105</v>
      </c>
      <c r="O851" s="82">
        <v>101</v>
      </c>
      <c r="P851" s="86">
        <v>882.54</v>
      </c>
      <c r="Q851" s="83" t="s">
        <v>11</v>
      </c>
      <c r="R851" s="83" t="s">
        <v>106</v>
      </c>
      <c r="S851" s="83" t="s">
        <v>10</v>
      </c>
      <c r="T851" s="82" t="s">
        <v>115</v>
      </c>
      <c r="U851" s="82" t="s">
        <v>88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N836652</v>
      </c>
      <c r="AU851" s="11">
        <f t="shared" si="297"/>
        <v>101</v>
      </c>
      <c r="AV851" s="11">
        <f t="shared" si="298"/>
        <v>882.54</v>
      </c>
      <c r="AW851" s="11" t="str">
        <f t="shared" si="299"/>
        <v>2020/4</v>
      </c>
      <c r="AX851" s="11" t="str">
        <f t="shared" si="300"/>
        <v>2020/4 Contribuciones Seg. Social</v>
      </c>
      <c r="AY851" s="11">
        <f t="shared" si="302"/>
        <v>40649.279999999999</v>
      </c>
      <c r="AZ851" s="11">
        <f t="shared" si="301"/>
        <v>2.1711085657605742E-2</v>
      </c>
      <c r="BA851" s="11" t="str">
        <f t="shared" si="304"/>
        <v>N836652 101</v>
      </c>
      <c r="BB851" s="11">
        <f>IFERROR(IF(AW851="","",VLOOKUP(AW851,SUSS!R:S,2,FALSE)),AY851*SUSS!$M$2)</f>
        <v>4877.9135999999999</v>
      </c>
      <c r="BC851" s="11">
        <f t="shared" si="303"/>
        <v>105.90479999999999</v>
      </c>
    </row>
    <row r="852" spans="14:55" ht="15.75" thickBot="1">
      <c r="N852" s="3" t="s">
        <v>105</v>
      </c>
      <c r="O852" s="82">
        <v>102</v>
      </c>
      <c r="P852" s="86">
        <v>19.600000000000001</v>
      </c>
      <c r="Q852" s="83" t="s">
        <v>94</v>
      </c>
      <c r="R852" s="83" t="s">
        <v>10</v>
      </c>
      <c r="S852" s="83" t="s">
        <v>82</v>
      </c>
      <c r="T852" s="82" t="s">
        <v>107</v>
      </c>
      <c r="U852" s="82" t="s">
        <v>88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105</v>
      </c>
      <c r="O853" s="82">
        <v>102</v>
      </c>
      <c r="P853" s="86">
        <v>126.72</v>
      </c>
      <c r="Q853" s="83" t="s">
        <v>83</v>
      </c>
      <c r="R853" s="83" t="s">
        <v>10</v>
      </c>
      <c r="S853" s="83" t="s">
        <v>82</v>
      </c>
      <c r="T853" s="82" t="s">
        <v>108</v>
      </c>
      <c r="U853" s="82" t="s">
        <v>88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105</v>
      </c>
      <c r="O854" s="82">
        <v>102</v>
      </c>
      <c r="P854" s="85">
        <v>9227.9500000000007</v>
      </c>
      <c r="Q854" s="83" t="s">
        <v>81</v>
      </c>
      <c r="R854" s="83" t="s">
        <v>10</v>
      </c>
      <c r="S854" s="83" t="s">
        <v>10</v>
      </c>
      <c r="T854" s="82" t="s">
        <v>116</v>
      </c>
      <c r="U854" s="82" t="s">
        <v>88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/>
      </c>
      <c r="AU854" s="11" t="str">
        <f t="shared" si="297"/>
        <v/>
      </c>
      <c r="AV854" s="11" t="str">
        <f t="shared" si="298"/>
        <v/>
      </c>
      <c r="AW854" s="11" t="str">
        <f t="shared" si="299"/>
        <v/>
      </c>
      <c r="AX854" s="11" t="str">
        <f t="shared" si="300"/>
        <v/>
      </c>
      <c r="AY854" s="11" t="str">
        <f t="shared" si="302"/>
        <v/>
      </c>
      <c r="AZ854" s="11" t="str">
        <f t="shared" si="301"/>
        <v/>
      </c>
      <c r="BA854" s="11" t="str">
        <f t="shared" si="304"/>
        <v xml:space="preserve"> </v>
      </c>
      <c r="BB854" s="11" t="str">
        <f>IFERROR(IF(AW854="","",VLOOKUP(AW854,SUSS!R:S,2,FALSE)),AY854*SUSS!$M$2)</f>
        <v/>
      </c>
      <c r="BC854" s="11" t="str">
        <f t="shared" si="303"/>
        <v/>
      </c>
    </row>
    <row r="855" spans="14:55" ht="29.25" thickBot="1">
      <c r="N855" s="3" t="s">
        <v>105</v>
      </c>
      <c r="O855" s="82">
        <v>102</v>
      </c>
      <c r="P855" s="86">
        <v>882.54</v>
      </c>
      <c r="Q855" s="83" t="s">
        <v>11</v>
      </c>
      <c r="R855" s="83" t="s">
        <v>106</v>
      </c>
      <c r="S855" s="83" t="s">
        <v>10</v>
      </c>
      <c r="T855" s="82" t="s">
        <v>115</v>
      </c>
      <c r="U855" s="82" t="s">
        <v>88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>N836652</v>
      </c>
      <c r="AU855" s="11">
        <f t="shared" si="297"/>
        <v>102</v>
      </c>
      <c r="AV855" s="11">
        <f t="shared" si="298"/>
        <v>882.54</v>
      </c>
      <c r="AW855" s="11" t="str">
        <f t="shared" si="299"/>
        <v>2020/4</v>
      </c>
      <c r="AX855" s="11" t="str">
        <f t="shared" si="300"/>
        <v>2020/4 Contribuciones Seg. Social</v>
      </c>
      <c r="AY855" s="11">
        <f t="shared" si="302"/>
        <v>40649.279999999999</v>
      </c>
      <c r="AZ855" s="11">
        <f t="shared" si="301"/>
        <v>2.1711085657605742E-2</v>
      </c>
      <c r="BA855" s="11" t="str">
        <f t="shared" si="304"/>
        <v>N836652 102</v>
      </c>
      <c r="BB855" s="11">
        <f>IFERROR(IF(AW855="","",VLOOKUP(AW855,SUSS!R:S,2,FALSE)),AY855*SUSS!$M$2)</f>
        <v>4877.9135999999999</v>
      </c>
      <c r="BC855" s="11">
        <f t="shared" si="303"/>
        <v>105.90479999999999</v>
      </c>
    </row>
    <row r="856" spans="14:55" ht="15.75" thickBot="1">
      <c r="N856" s="3" t="s">
        <v>105</v>
      </c>
      <c r="O856" s="82">
        <v>103</v>
      </c>
      <c r="P856" s="86">
        <v>19.600000000000001</v>
      </c>
      <c r="Q856" s="83" t="s">
        <v>94</v>
      </c>
      <c r="R856" s="83" t="s">
        <v>10</v>
      </c>
      <c r="S856" s="83" t="s">
        <v>82</v>
      </c>
      <c r="T856" s="82" t="s">
        <v>107</v>
      </c>
      <c r="U856" s="82" t="s">
        <v>88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105</v>
      </c>
      <c r="O857" s="82">
        <v>103</v>
      </c>
      <c r="P857" s="86">
        <v>126.72</v>
      </c>
      <c r="Q857" s="83" t="s">
        <v>83</v>
      </c>
      <c r="R857" s="83" t="s">
        <v>10</v>
      </c>
      <c r="S857" s="83" t="s">
        <v>82</v>
      </c>
      <c r="T857" s="82" t="s">
        <v>108</v>
      </c>
      <c r="U857" s="82" t="s">
        <v>88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/>
      </c>
      <c r="AU857" s="11" t="str">
        <f t="shared" si="297"/>
        <v/>
      </c>
      <c r="AV857" s="11" t="str">
        <f t="shared" si="298"/>
        <v/>
      </c>
      <c r="AW857" s="11" t="str">
        <f t="shared" si="299"/>
        <v/>
      </c>
      <c r="AX857" s="11" t="str">
        <f t="shared" si="300"/>
        <v/>
      </c>
      <c r="AY857" s="11" t="str">
        <f t="shared" si="302"/>
        <v/>
      </c>
      <c r="AZ857" s="11" t="str">
        <f t="shared" si="301"/>
        <v/>
      </c>
      <c r="BA857" s="11" t="str">
        <f t="shared" si="304"/>
        <v xml:space="preserve"> </v>
      </c>
      <c r="BB857" s="11" t="str">
        <f>IFERROR(IF(AW857="","",VLOOKUP(AW857,SUSS!R:S,2,FALSE)),AY857*SUSS!$M$2)</f>
        <v/>
      </c>
      <c r="BC857" s="11" t="str">
        <f t="shared" si="303"/>
        <v/>
      </c>
    </row>
    <row r="858" spans="14:55" ht="15.75" thickBot="1">
      <c r="N858" s="3" t="s">
        <v>105</v>
      </c>
      <c r="O858" s="82">
        <v>103</v>
      </c>
      <c r="P858" s="85">
        <v>9227.9500000000007</v>
      </c>
      <c r="Q858" s="83" t="s">
        <v>81</v>
      </c>
      <c r="R858" s="83" t="s">
        <v>10</v>
      </c>
      <c r="S858" s="83" t="s">
        <v>10</v>
      </c>
      <c r="T858" s="82" t="s">
        <v>116</v>
      </c>
      <c r="U858" s="82" t="s">
        <v>88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29.25" thickBot="1">
      <c r="N859" s="3" t="s">
        <v>105</v>
      </c>
      <c r="O859" s="82">
        <v>103</v>
      </c>
      <c r="P859" s="86">
        <v>882.54</v>
      </c>
      <c r="Q859" s="83" t="s">
        <v>11</v>
      </c>
      <c r="R859" s="83" t="s">
        <v>106</v>
      </c>
      <c r="S859" s="83" t="s">
        <v>10</v>
      </c>
      <c r="T859" s="82" t="s">
        <v>115</v>
      </c>
      <c r="U859" s="82" t="s">
        <v>88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>N836652</v>
      </c>
      <c r="AU859" s="11">
        <f t="shared" si="297"/>
        <v>103</v>
      </c>
      <c r="AV859" s="11">
        <f t="shared" si="298"/>
        <v>882.54</v>
      </c>
      <c r="AW859" s="11" t="str">
        <f t="shared" si="299"/>
        <v>2020/4</v>
      </c>
      <c r="AX859" s="11" t="str">
        <f t="shared" si="300"/>
        <v>2020/4 Contribuciones Seg. Social</v>
      </c>
      <c r="AY859" s="11">
        <f t="shared" si="302"/>
        <v>40649.279999999999</v>
      </c>
      <c r="AZ859" s="11">
        <f t="shared" si="301"/>
        <v>2.1711085657605742E-2</v>
      </c>
      <c r="BA859" s="11" t="str">
        <f t="shared" si="304"/>
        <v>N836652 103</v>
      </c>
      <c r="BB859" s="11">
        <f>IFERROR(IF(AW859="","",VLOOKUP(AW859,SUSS!R:S,2,FALSE)),AY859*SUSS!$M$2)</f>
        <v>4877.9135999999999</v>
      </c>
      <c r="BC859" s="11">
        <f t="shared" si="303"/>
        <v>105.90479999999999</v>
      </c>
    </row>
    <row r="860" spans="14:55" ht="15.75" thickBot="1">
      <c r="N860" s="3" t="s">
        <v>105</v>
      </c>
      <c r="O860" s="82">
        <v>104</v>
      </c>
      <c r="P860" s="86">
        <v>19.600000000000001</v>
      </c>
      <c r="Q860" s="83" t="s">
        <v>94</v>
      </c>
      <c r="R860" s="83" t="s">
        <v>10</v>
      </c>
      <c r="S860" s="83" t="s">
        <v>82</v>
      </c>
      <c r="T860" s="82" t="s">
        <v>107</v>
      </c>
      <c r="U860" s="82" t="s">
        <v>88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/>
      </c>
      <c r="AU860" s="11" t="str">
        <f t="shared" si="297"/>
        <v/>
      </c>
      <c r="AV860" s="11" t="str">
        <f t="shared" si="298"/>
        <v/>
      </c>
      <c r="AW860" s="11" t="str">
        <f t="shared" si="299"/>
        <v/>
      </c>
      <c r="AX860" s="11" t="str">
        <f t="shared" si="300"/>
        <v/>
      </c>
      <c r="AY860" s="11" t="str">
        <f t="shared" si="302"/>
        <v/>
      </c>
      <c r="AZ860" s="11" t="str">
        <f t="shared" si="301"/>
        <v/>
      </c>
      <c r="BA860" s="11" t="str">
        <f t="shared" si="304"/>
        <v xml:space="preserve"> </v>
      </c>
      <c r="BB860" s="11" t="str">
        <f>IFERROR(IF(AW860="","",VLOOKUP(AW860,SUSS!R:S,2,FALSE)),AY860*SUSS!$M$2)</f>
        <v/>
      </c>
      <c r="BC860" s="11" t="str">
        <f t="shared" si="303"/>
        <v/>
      </c>
    </row>
    <row r="861" spans="14:55" ht="15.75" thickBot="1">
      <c r="N861" s="3" t="s">
        <v>105</v>
      </c>
      <c r="O861" s="82">
        <v>104</v>
      </c>
      <c r="P861" s="86">
        <v>126.72</v>
      </c>
      <c r="Q861" s="83" t="s">
        <v>83</v>
      </c>
      <c r="R861" s="83" t="s">
        <v>10</v>
      </c>
      <c r="S861" s="83" t="s">
        <v>82</v>
      </c>
      <c r="T861" s="82" t="s">
        <v>108</v>
      </c>
      <c r="U861" s="82" t="s">
        <v>88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105</v>
      </c>
      <c r="O862" s="82">
        <v>104</v>
      </c>
      <c r="P862" s="85">
        <v>9227.9500000000007</v>
      </c>
      <c r="Q862" s="83" t="s">
        <v>81</v>
      </c>
      <c r="R862" s="83" t="s">
        <v>10</v>
      </c>
      <c r="S862" s="83" t="s">
        <v>10</v>
      </c>
      <c r="T862" s="82" t="s">
        <v>116</v>
      </c>
      <c r="U862" s="82" t="s">
        <v>88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29.25" thickBot="1">
      <c r="N863" s="3" t="s">
        <v>105</v>
      </c>
      <c r="O863" s="82">
        <v>104</v>
      </c>
      <c r="P863" s="86">
        <v>882.54</v>
      </c>
      <c r="Q863" s="83" t="s">
        <v>11</v>
      </c>
      <c r="R863" s="83" t="s">
        <v>106</v>
      </c>
      <c r="S863" s="83" t="s">
        <v>10</v>
      </c>
      <c r="T863" s="82" t="s">
        <v>115</v>
      </c>
      <c r="U863" s="82" t="s">
        <v>88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N836652</v>
      </c>
      <c r="AU863" s="11">
        <f t="shared" si="318"/>
        <v>104</v>
      </c>
      <c r="AV863" s="11">
        <f t="shared" si="319"/>
        <v>882.54</v>
      </c>
      <c r="AW863" s="11" t="str">
        <f t="shared" si="320"/>
        <v>2020/4</v>
      </c>
      <c r="AX863" s="11" t="str">
        <f t="shared" si="321"/>
        <v>2020/4 Contribuciones Seg. Social</v>
      </c>
      <c r="AY863" s="11">
        <f t="shared" si="302"/>
        <v>40649.279999999999</v>
      </c>
      <c r="AZ863" s="11">
        <f t="shared" si="322"/>
        <v>2.1711085657605742E-2</v>
      </c>
      <c r="BA863" s="11" t="str">
        <f t="shared" si="304"/>
        <v>N836652 104</v>
      </c>
      <c r="BB863" s="11">
        <f>IFERROR(IF(AW863="","",VLOOKUP(AW863,SUSS!R:S,2,FALSE)),AY863*SUSS!$M$2)</f>
        <v>4877.9135999999999</v>
      </c>
      <c r="BC863" s="11">
        <f t="shared" si="303"/>
        <v>105.90479999999999</v>
      </c>
    </row>
    <row r="864" spans="14:55" ht="15.75" thickBot="1">
      <c r="N864" s="3" t="s">
        <v>105</v>
      </c>
      <c r="O864" s="82">
        <v>105</v>
      </c>
      <c r="P864" s="86">
        <v>19.600000000000001</v>
      </c>
      <c r="Q864" s="83" t="s">
        <v>94</v>
      </c>
      <c r="R864" s="83" t="s">
        <v>10</v>
      </c>
      <c r="S864" s="83" t="s">
        <v>82</v>
      </c>
      <c r="T864" s="82" t="s">
        <v>107</v>
      </c>
      <c r="U864" s="82" t="s">
        <v>88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105</v>
      </c>
      <c r="O865" s="82">
        <v>105</v>
      </c>
      <c r="P865" s="86">
        <v>126.72</v>
      </c>
      <c r="Q865" s="83" t="s">
        <v>83</v>
      </c>
      <c r="R865" s="83" t="s">
        <v>10</v>
      </c>
      <c r="S865" s="83" t="s">
        <v>82</v>
      </c>
      <c r="T865" s="82" t="s">
        <v>108</v>
      </c>
      <c r="U865" s="82" t="s">
        <v>88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105</v>
      </c>
      <c r="O866" s="82">
        <v>105</v>
      </c>
      <c r="P866" s="85">
        <v>9227.9500000000007</v>
      </c>
      <c r="Q866" s="83" t="s">
        <v>81</v>
      </c>
      <c r="R866" s="83" t="s">
        <v>10</v>
      </c>
      <c r="S866" s="83" t="s">
        <v>10</v>
      </c>
      <c r="T866" s="82" t="s">
        <v>116</v>
      </c>
      <c r="U866" s="82" t="s">
        <v>88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/>
      </c>
      <c r="AU866" s="11" t="str">
        <f t="shared" si="318"/>
        <v/>
      </c>
      <c r="AV866" s="11" t="str">
        <f t="shared" si="319"/>
        <v/>
      </c>
      <c r="AW866" s="11" t="str">
        <f t="shared" si="320"/>
        <v/>
      </c>
      <c r="AX866" s="11" t="str">
        <f t="shared" si="321"/>
        <v/>
      </c>
      <c r="AY866" s="11" t="str">
        <f t="shared" si="302"/>
        <v/>
      </c>
      <c r="AZ866" s="11" t="str">
        <f t="shared" si="322"/>
        <v/>
      </c>
      <c r="BA866" s="11" t="str">
        <f t="shared" si="304"/>
        <v xml:space="preserve"> </v>
      </c>
      <c r="BB866" s="11" t="str">
        <f>IFERROR(IF(AW866="","",VLOOKUP(AW866,SUSS!R:S,2,FALSE)),AY866*SUSS!$M$2)</f>
        <v/>
      </c>
      <c r="BC866" s="11" t="str">
        <f t="shared" si="303"/>
        <v/>
      </c>
    </row>
    <row r="867" spans="14:55" ht="29.25" thickBot="1">
      <c r="N867" s="3" t="s">
        <v>105</v>
      </c>
      <c r="O867" s="82">
        <v>105</v>
      </c>
      <c r="P867" s="86">
        <v>882.54</v>
      </c>
      <c r="Q867" s="83" t="s">
        <v>11</v>
      </c>
      <c r="R867" s="83" t="s">
        <v>106</v>
      </c>
      <c r="S867" s="83" t="s">
        <v>10</v>
      </c>
      <c r="T867" s="82" t="s">
        <v>115</v>
      </c>
      <c r="U867" s="82" t="s">
        <v>88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>N836652</v>
      </c>
      <c r="AU867" s="11">
        <f t="shared" si="318"/>
        <v>105</v>
      </c>
      <c r="AV867" s="11">
        <f t="shared" si="319"/>
        <v>882.54</v>
      </c>
      <c r="AW867" s="11" t="str">
        <f t="shared" si="320"/>
        <v>2020/4</v>
      </c>
      <c r="AX867" s="11" t="str">
        <f t="shared" si="321"/>
        <v>2020/4 Contribuciones Seg. Social</v>
      </c>
      <c r="AY867" s="11">
        <f t="shared" si="302"/>
        <v>40649.279999999999</v>
      </c>
      <c r="AZ867" s="11">
        <f t="shared" si="322"/>
        <v>2.1711085657605742E-2</v>
      </c>
      <c r="BA867" s="11" t="str">
        <f t="shared" si="304"/>
        <v>N836652 105</v>
      </c>
      <c r="BB867" s="11">
        <f>IFERROR(IF(AW867="","",VLOOKUP(AW867,SUSS!R:S,2,FALSE)),AY867*SUSS!$M$2)</f>
        <v>4877.9135999999999</v>
      </c>
      <c r="BC867" s="11">
        <f t="shared" si="303"/>
        <v>105.90479999999999</v>
      </c>
    </row>
    <row r="868" spans="14:55" ht="15.75" thickBot="1">
      <c r="N868" s="3" t="s">
        <v>105</v>
      </c>
      <c r="O868" s="82">
        <v>106</v>
      </c>
      <c r="P868" s="86">
        <v>19.600000000000001</v>
      </c>
      <c r="Q868" s="83" t="s">
        <v>94</v>
      </c>
      <c r="R868" s="83" t="s">
        <v>10</v>
      </c>
      <c r="S868" s="83" t="s">
        <v>82</v>
      </c>
      <c r="T868" s="82" t="s">
        <v>107</v>
      </c>
      <c r="U868" s="82" t="s">
        <v>88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105</v>
      </c>
      <c r="O869" s="82">
        <v>106</v>
      </c>
      <c r="P869" s="86">
        <v>126.72</v>
      </c>
      <c r="Q869" s="83" t="s">
        <v>83</v>
      </c>
      <c r="R869" s="83" t="s">
        <v>10</v>
      </c>
      <c r="S869" s="83" t="s">
        <v>82</v>
      </c>
      <c r="T869" s="82" t="s">
        <v>108</v>
      </c>
      <c r="U869" s="82" t="s">
        <v>88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/>
      </c>
      <c r="AU869" s="11" t="str">
        <f t="shared" si="318"/>
        <v/>
      </c>
      <c r="AV869" s="11" t="str">
        <f t="shared" si="319"/>
        <v/>
      </c>
      <c r="AW869" s="11" t="str">
        <f t="shared" si="320"/>
        <v/>
      </c>
      <c r="AX869" s="11" t="str">
        <f t="shared" si="321"/>
        <v/>
      </c>
      <c r="AY869" s="11" t="str">
        <f t="shared" si="302"/>
        <v/>
      </c>
      <c r="AZ869" s="11" t="str">
        <f t="shared" si="322"/>
        <v/>
      </c>
      <c r="BA869" s="11" t="str">
        <f t="shared" si="304"/>
        <v xml:space="preserve"> </v>
      </c>
      <c r="BB869" s="11" t="str">
        <f>IFERROR(IF(AW869="","",VLOOKUP(AW869,SUSS!R:S,2,FALSE)),AY869*SUSS!$M$2)</f>
        <v/>
      </c>
      <c r="BC869" s="11" t="str">
        <f t="shared" si="303"/>
        <v/>
      </c>
    </row>
    <row r="870" spans="14:55" ht="15.75" thickBot="1">
      <c r="N870" s="3" t="s">
        <v>105</v>
      </c>
      <c r="O870" s="82">
        <v>106</v>
      </c>
      <c r="P870" s="85">
        <v>9227.9500000000007</v>
      </c>
      <c r="Q870" s="83" t="s">
        <v>81</v>
      </c>
      <c r="R870" s="83" t="s">
        <v>10</v>
      </c>
      <c r="S870" s="83" t="s">
        <v>10</v>
      </c>
      <c r="T870" s="82" t="s">
        <v>116</v>
      </c>
      <c r="U870" s="82" t="s">
        <v>88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29.25" thickBot="1">
      <c r="N871" s="3" t="s">
        <v>105</v>
      </c>
      <c r="O871" s="82">
        <v>106</v>
      </c>
      <c r="P871" s="86">
        <v>882.54</v>
      </c>
      <c r="Q871" s="83" t="s">
        <v>11</v>
      </c>
      <c r="R871" s="83" t="s">
        <v>106</v>
      </c>
      <c r="S871" s="83" t="s">
        <v>10</v>
      </c>
      <c r="T871" s="82" t="s">
        <v>115</v>
      </c>
      <c r="U871" s="82" t="s">
        <v>88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>N836652</v>
      </c>
      <c r="AU871" s="11">
        <f t="shared" si="318"/>
        <v>106</v>
      </c>
      <c r="AV871" s="11">
        <f t="shared" si="319"/>
        <v>882.54</v>
      </c>
      <c r="AW871" s="11" t="str">
        <f t="shared" si="320"/>
        <v>2020/4</v>
      </c>
      <c r="AX871" s="11" t="str">
        <f t="shared" si="321"/>
        <v>2020/4 Contribuciones Seg. Social</v>
      </c>
      <c r="AY871" s="11">
        <f t="shared" si="302"/>
        <v>40649.279999999999</v>
      </c>
      <c r="AZ871" s="11">
        <f t="shared" si="322"/>
        <v>2.1711085657605742E-2</v>
      </c>
      <c r="BA871" s="11" t="str">
        <f t="shared" si="304"/>
        <v>N836652 106</v>
      </c>
      <c r="BB871" s="11">
        <f>IFERROR(IF(AW871="","",VLOOKUP(AW871,SUSS!R:S,2,FALSE)),AY871*SUSS!$M$2)</f>
        <v>4877.9135999999999</v>
      </c>
      <c r="BC871" s="11">
        <f t="shared" si="303"/>
        <v>105.90479999999999</v>
      </c>
    </row>
    <row r="872" spans="14:55" ht="15.75" thickBot="1">
      <c r="N872" s="3" t="s">
        <v>105</v>
      </c>
      <c r="O872" s="82">
        <v>107</v>
      </c>
      <c r="P872" s="86">
        <v>19.600000000000001</v>
      </c>
      <c r="Q872" s="83" t="s">
        <v>94</v>
      </c>
      <c r="R872" s="83" t="s">
        <v>10</v>
      </c>
      <c r="S872" s="83" t="s">
        <v>82</v>
      </c>
      <c r="T872" s="82" t="s">
        <v>107</v>
      </c>
      <c r="U872" s="82" t="s">
        <v>88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/>
      </c>
      <c r="AU872" s="11" t="str">
        <f t="shared" si="318"/>
        <v/>
      </c>
      <c r="AV872" s="11" t="str">
        <f t="shared" si="319"/>
        <v/>
      </c>
      <c r="AW872" s="11" t="str">
        <f t="shared" si="320"/>
        <v/>
      </c>
      <c r="AX872" s="11" t="str">
        <f t="shared" si="321"/>
        <v/>
      </c>
      <c r="AY872" s="11" t="str">
        <f t="shared" si="302"/>
        <v/>
      </c>
      <c r="AZ872" s="11" t="str">
        <f t="shared" si="322"/>
        <v/>
      </c>
      <c r="BA872" s="11" t="str">
        <f t="shared" si="304"/>
        <v xml:space="preserve"> </v>
      </c>
      <c r="BB872" s="11" t="str">
        <f>IFERROR(IF(AW872="","",VLOOKUP(AW872,SUSS!R:S,2,FALSE)),AY872*SUSS!$M$2)</f>
        <v/>
      </c>
      <c r="BC872" s="11" t="str">
        <f t="shared" si="303"/>
        <v/>
      </c>
    </row>
    <row r="873" spans="14:55" ht="15.75" thickBot="1">
      <c r="N873" s="3" t="s">
        <v>105</v>
      </c>
      <c r="O873" s="82">
        <v>107</v>
      </c>
      <c r="P873" s="86">
        <v>126.72</v>
      </c>
      <c r="Q873" s="83" t="s">
        <v>83</v>
      </c>
      <c r="R873" s="83" t="s">
        <v>10</v>
      </c>
      <c r="S873" s="83" t="s">
        <v>82</v>
      </c>
      <c r="T873" s="82" t="s">
        <v>108</v>
      </c>
      <c r="U873" s="82" t="s">
        <v>88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105</v>
      </c>
      <c r="O874" s="82">
        <v>107</v>
      </c>
      <c r="P874" s="85">
        <v>9227.9500000000007</v>
      </c>
      <c r="Q874" s="83" t="s">
        <v>81</v>
      </c>
      <c r="R874" s="83" t="s">
        <v>10</v>
      </c>
      <c r="S874" s="83" t="s">
        <v>10</v>
      </c>
      <c r="T874" s="82" t="s">
        <v>116</v>
      </c>
      <c r="U874" s="82" t="s">
        <v>88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29.25" thickBot="1">
      <c r="N875" s="3" t="s">
        <v>105</v>
      </c>
      <c r="O875" s="82">
        <v>107</v>
      </c>
      <c r="P875" s="86">
        <v>882.54</v>
      </c>
      <c r="Q875" s="83" t="s">
        <v>11</v>
      </c>
      <c r="R875" s="83" t="s">
        <v>106</v>
      </c>
      <c r="S875" s="83" t="s">
        <v>10</v>
      </c>
      <c r="T875" s="82" t="s">
        <v>115</v>
      </c>
      <c r="U875" s="82" t="s">
        <v>88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N836652</v>
      </c>
      <c r="AU875" s="11">
        <f t="shared" si="318"/>
        <v>107</v>
      </c>
      <c r="AV875" s="11">
        <f t="shared" si="319"/>
        <v>882.54</v>
      </c>
      <c r="AW875" s="11" t="str">
        <f t="shared" si="320"/>
        <v>2020/4</v>
      </c>
      <c r="AX875" s="11" t="str">
        <f t="shared" si="321"/>
        <v>2020/4 Contribuciones Seg. Social</v>
      </c>
      <c r="AY875" s="11">
        <f t="shared" si="302"/>
        <v>40649.279999999999</v>
      </c>
      <c r="AZ875" s="11">
        <f t="shared" si="322"/>
        <v>2.1711085657605742E-2</v>
      </c>
      <c r="BA875" s="11" t="str">
        <f t="shared" si="304"/>
        <v>N836652 107</v>
      </c>
      <c r="BB875" s="11">
        <f>IFERROR(IF(AW875="","",VLOOKUP(AW875,SUSS!R:S,2,FALSE)),AY875*SUSS!$M$2)</f>
        <v>4877.9135999999999</v>
      </c>
      <c r="BC875" s="11">
        <f t="shared" si="303"/>
        <v>105.90479999999999</v>
      </c>
    </row>
    <row r="876" spans="14:55" ht="15.75" thickBot="1">
      <c r="N876" s="3" t="s">
        <v>105</v>
      </c>
      <c r="O876" s="82">
        <v>108</v>
      </c>
      <c r="P876" s="86">
        <v>19.600000000000001</v>
      </c>
      <c r="Q876" s="83" t="s">
        <v>94</v>
      </c>
      <c r="R876" s="83" t="s">
        <v>10</v>
      </c>
      <c r="S876" s="83" t="s">
        <v>82</v>
      </c>
      <c r="T876" s="82" t="s">
        <v>107</v>
      </c>
      <c r="U876" s="82" t="s">
        <v>88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105</v>
      </c>
      <c r="O877" s="82">
        <v>108</v>
      </c>
      <c r="P877" s="86">
        <v>126.72</v>
      </c>
      <c r="Q877" s="83" t="s">
        <v>83</v>
      </c>
      <c r="R877" s="83" t="s">
        <v>10</v>
      </c>
      <c r="S877" s="83" t="s">
        <v>82</v>
      </c>
      <c r="T877" s="82" t="s">
        <v>108</v>
      </c>
      <c r="U877" s="82" t="s">
        <v>88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105</v>
      </c>
      <c r="O878" s="82">
        <v>108</v>
      </c>
      <c r="P878" s="85">
        <v>9227.9500000000007</v>
      </c>
      <c r="Q878" s="83" t="s">
        <v>81</v>
      </c>
      <c r="R878" s="83" t="s">
        <v>10</v>
      </c>
      <c r="S878" s="83" t="s">
        <v>10</v>
      </c>
      <c r="T878" s="82" t="s">
        <v>116</v>
      </c>
      <c r="U878" s="82" t="s">
        <v>88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/>
      </c>
      <c r="AU878" s="11" t="str">
        <f t="shared" si="318"/>
        <v/>
      </c>
      <c r="AV878" s="11" t="str">
        <f t="shared" si="319"/>
        <v/>
      </c>
      <c r="AW878" s="11" t="str">
        <f t="shared" si="320"/>
        <v/>
      </c>
      <c r="AX878" s="11" t="str">
        <f t="shared" si="321"/>
        <v/>
      </c>
      <c r="AY878" s="11" t="str">
        <f t="shared" si="302"/>
        <v/>
      </c>
      <c r="AZ878" s="11" t="str">
        <f t="shared" si="322"/>
        <v/>
      </c>
      <c r="BA878" s="11" t="str">
        <f t="shared" si="304"/>
        <v xml:space="preserve"> </v>
      </c>
      <c r="BB878" s="11" t="str">
        <f>IFERROR(IF(AW878="","",VLOOKUP(AW878,SUSS!R:S,2,FALSE)),AY878*SUSS!$M$2)</f>
        <v/>
      </c>
      <c r="BC878" s="11" t="str">
        <f t="shared" si="303"/>
        <v/>
      </c>
    </row>
    <row r="879" spans="14:55" ht="29.25" thickBot="1">
      <c r="N879" s="3" t="s">
        <v>105</v>
      </c>
      <c r="O879" s="82">
        <v>108</v>
      </c>
      <c r="P879" s="86">
        <v>882.54</v>
      </c>
      <c r="Q879" s="83" t="s">
        <v>11</v>
      </c>
      <c r="R879" s="83" t="s">
        <v>106</v>
      </c>
      <c r="S879" s="83" t="s">
        <v>10</v>
      </c>
      <c r="T879" s="82" t="s">
        <v>115</v>
      </c>
      <c r="U879" s="82" t="s">
        <v>88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>N836652</v>
      </c>
      <c r="AU879" s="11">
        <f t="shared" si="318"/>
        <v>108</v>
      </c>
      <c r="AV879" s="11">
        <f t="shared" si="319"/>
        <v>882.54</v>
      </c>
      <c r="AW879" s="11" t="str">
        <f t="shared" si="320"/>
        <v>2020/4</v>
      </c>
      <c r="AX879" s="11" t="str">
        <f t="shared" si="321"/>
        <v>2020/4 Contribuciones Seg. Social</v>
      </c>
      <c r="AY879" s="11">
        <f t="shared" si="302"/>
        <v>40649.279999999999</v>
      </c>
      <c r="AZ879" s="11">
        <f t="shared" si="322"/>
        <v>2.1711085657605742E-2</v>
      </c>
      <c r="BA879" s="11" t="str">
        <f t="shared" si="304"/>
        <v>N836652 108</v>
      </c>
      <c r="BB879" s="11">
        <f>IFERROR(IF(AW879="","",VLOOKUP(AW879,SUSS!R:S,2,FALSE)),AY879*SUSS!$M$2)</f>
        <v>4877.9135999999999</v>
      </c>
      <c r="BC879" s="11">
        <f t="shared" si="303"/>
        <v>105.90479999999999</v>
      </c>
    </row>
    <row r="880" spans="14:55" ht="15.75" thickBot="1">
      <c r="N880" s="3" t="s">
        <v>105</v>
      </c>
      <c r="O880" s="82">
        <v>109</v>
      </c>
      <c r="P880" s="86">
        <v>19.600000000000001</v>
      </c>
      <c r="Q880" s="83" t="s">
        <v>94</v>
      </c>
      <c r="R880" s="83" t="s">
        <v>10</v>
      </c>
      <c r="S880" s="83" t="s">
        <v>82</v>
      </c>
      <c r="T880" s="82" t="s">
        <v>107</v>
      </c>
      <c r="U880" s="82" t="s">
        <v>88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105</v>
      </c>
      <c r="O881" s="82">
        <v>109</v>
      </c>
      <c r="P881" s="86">
        <v>126.72</v>
      </c>
      <c r="Q881" s="83" t="s">
        <v>83</v>
      </c>
      <c r="R881" s="83" t="s">
        <v>10</v>
      </c>
      <c r="S881" s="83" t="s">
        <v>82</v>
      </c>
      <c r="T881" s="82" t="s">
        <v>108</v>
      </c>
      <c r="U881" s="82" t="s">
        <v>88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/>
      </c>
      <c r="AU881" s="11" t="str">
        <f t="shared" si="318"/>
        <v/>
      </c>
      <c r="AV881" s="11" t="str">
        <f t="shared" si="319"/>
        <v/>
      </c>
      <c r="AW881" s="11" t="str">
        <f t="shared" si="320"/>
        <v/>
      </c>
      <c r="AX881" s="11" t="str">
        <f t="shared" si="321"/>
        <v/>
      </c>
      <c r="AY881" s="11" t="str">
        <f t="shared" si="302"/>
        <v/>
      </c>
      <c r="AZ881" s="11" t="str">
        <f t="shared" si="322"/>
        <v/>
      </c>
      <c r="BA881" s="11" t="str">
        <f t="shared" si="304"/>
        <v xml:space="preserve"> </v>
      </c>
      <c r="BB881" s="11" t="str">
        <f>IFERROR(IF(AW881="","",VLOOKUP(AW881,SUSS!R:S,2,FALSE)),AY881*SUSS!$M$2)</f>
        <v/>
      </c>
      <c r="BC881" s="11" t="str">
        <f t="shared" si="303"/>
        <v/>
      </c>
    </row>
    <row r="882" spans="14:55" ht="15.75" thickBot="1">
      <c r="N882" s="3" t="s">
        <v>105</v>
      </c>
      <c r="O882" s="82">
        <v>109</v>
      </c>
      <c r="P882" s="85">
        <v>9227.9500000000007</v>
      </c>
      <c r="Q882" s="83" t="s">
        <v>81</v>
      </c>
      <c r="R882" s="83" t="s">
        <v>10</v>
      </c>
      <c r="S882" s="83" t="s">
        <v>10</v>
      </c>
      <c r="T882" s="82" t="s">
        <v>116</v>
      </c>
      <c r="U882" s="82" t="s">
        <v>88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29.25" thickBot="1">
      <c r="N883" s="3" t="s">
        <v>105</v>
      </c>
      <c r="O883" s="82">
        <v>109</v>
      </c>
      <c r="P883" s="86">
        <v>882.54</v>
      </c>
      <c r="Q883" s="83" t="s">
        <v>11</v>
      </c>
      <c r="R883" s="83" t="s">
        <v>106</v>
      </c>
      <c r="S883" s="83" t="s">
        <v>10</v>
      </c>
      <c r="T883" s="82" t="s">
        <v>115</v>
      </c>
      <c r="U883" s="82" t="s">
        <v>88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>N836652</v>
      </c>
      <c r="AU883" s="11">
        <f t="shared" si="318"/>
        <v>109</v>
      </c>
      <c r="AV883" s="11">
        <f t="shared" si="319"/>
        <v>882.54</v>
      </c>
      <c r="AW883" s="11" t="str">
        <f t="shared" si="320"/>
        <v>2020/4</v>
      </c>
      <c r="AX883" s="11" t="str">
        <f t="shared" si="321"/>
        <v>2020/4 Contribuciones Seg. Social</v>
      </c>
      <c r="AY883" s="11">
        <f t="shared" si="302"/>
        <v>40649.279999999999</v>
      </c>
      <c r="AZ883" s="11">
        <f t="shared" si="322"/>
        <v>2.1711085657605742E-2</v>
      </c>
      <c r="BA883" s="11" t="str">
        <f t="shared" si="304"/>
        <v>N836652 109</v>
      </c>
      <c r="BB883" s="11">
        <f>IFERROR(IF(AW883="","",VLOOKUP(AW883,SUSS!R:S,2,FALSE)),AY883*SUSS!$M$2)</f>
        <v>4877.9135999999999</v>
      </c>
      <c r="BC883" s="11">
        <f t="shared" si="303"/>
        <v>105.90479999999999</v>
      </c>
    </row>
    <row r="884" spans="14:55" ht="15.75" thickBot="1">
      <c r="N884" s="3" t="s">
        <v>105</v>
      </c>
      <c r="O884" s="82">
        <v>110</v>
      </c>
      <c r="P884" s="86">
        <v>19.600000000000001</v>
      </c>
      <c r="Q884" s="83" t="s">
        <v>94</v>
      </c>
      <c r="R884" s="83" t="s">
        <v>10</v>
      </c>
      <c r="S884" s="83" t="s">
        <v>82</v>
      </c>
      <c r="T884" s="82" t="s">
        <v>107</v>
      </c>
      <c r="U884" s="82" t="s">
        <v>88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/>
      </c>
      <c r="AU884" s="11" t="str">
        <f t="shared" si="318"/>
        <v/>
      </c>
      <c r="AV884" s="11" t="str">
        <f t="shared" si="319"/>
        <v/>
      </c>
      <c r="AW884" s="11" t="str">
        <f t="shared" si="320"/>
        <v/>
      </c>
      <c r="AX884" s="11" t="str">
        <f t="shared" si="321"/>
        <v/>
      </c>
      <c r="AY884" s="11" t="str">
        <f t="shared" si="302"/>
        <v/>
      </c>
      <c r="AZ884" s="11" t="str">
        <f t="shared" si="322"/>
        <v/>
      </c>
      <c r="BA884" s="11" t="str">
        <f t="shared" si="304"/>
        <v xml:space="preserve"> </v>
      </c>
      <c r="BB884" s="11" t="str">
        <f>IFERROR(IF(AW884="","",VLOOKUP(AW884,SUSS!R:S,2,FALSE)),AY884*SUSS!$M$2)</f>
        <v/>
      </c>
      <c r="BC884" s="11" t="str">
        <f t="shared" si="303"/>
        <v/>
      </c>
    </row>
    <row r="885" spans="14:55" ht="15.75" thickBot="1">
      <c r="N885" s="3" t="s">
        <v>105</v>
      </c>
      <c r="O885" s="82">
        <v>110</v>
      </c>
      <c r="P885" s="86">
        <v>126.72</v>
      </c>
      <c r="Q885" s="83" t="s">
        <v>83</v>
      </c>
      <c r="R885" s="83" t="s">
        <v>10</v>
      </c>
      <c r="S885" s="83" t="s">
        <v>82</v>
      </c>
      <c r="T885" s="82" t="s">
        <v>108</v>
      </c>
      <c r="U885" s="82" t="s">
        <v>88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105</v>
      </c>
      <c r="O886" s="82">
        <v>110</v>
      </c>
      <c r="P886" s="85">
        <v>9227.9500000000007</v>
      </c>
      <c r="Q886" s="83" t="s">
        <v>81</v>
      </c>
      <c r="R886" s="83" t="s">
        <v>10</v>
      </c>
      <c r="S886" s="83" t="s">
        <v>10</v>
      </c>
      <c r="T886" s="82" t="s">
        <v>116</v>
      </c>
      <c r="U886" s="82" t="s">
        <v>88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29.25" thickBot="1">
      <c r="N887" s="3" t="s">
        <v>105</v>
      </c>
      <c r="O887" s="82">
        <v>110</v>
      </c>
      <c r="P887" s="86">
        <v>882.54</v>
      </c>
      <c r="Q887" s="83" t="s">
        <v>11</v>
      </c>
      <c r="R887" s="83" t="s">
        <v>106</v>
      </c>
      <c r="S887" s="83" t="s">
        <v>10</v>
      </c>
      <c r="T887" s="82" t="s">
        <v>115</v>
      </c>
      <c r="U887" s="82" t="s">
        <v>88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N836652</v>
      </c>
      <c r="AU887" s="11">
        <f t="shared" si="318"/>
        <v>110</v>
      </c>
      <c r="AV887" s="11">
        <f t="shared" si="319"/>
        <v>882.54</v>
      </c>
      <c r="AW887" s="11" t="str">
        <f t="shared" si="320"/>
        <v>2020/4</v>
      </c>
      <c r="AX887" s="11" t="str">
        <f t="shared" si="321"/>
        <v>2020/4 Contribuciones Seg. Social</v>
      </c>
      <c r="AY887" s="11">
        <f t="shared" si="302"/>
        <v>40649.279999999999</v>
      </c>
      <c r="AZ887" s="11">
        <f t="shared" si="322"/>
        <v>2.1711085657605742E-2</v>
      </c>
      <c r="BA887" s="11" t="str">
        <f t="shared" si="304"/>
        <v>N836652 110</v>
      </c>
      <c r="BB887" s="11">
        <f>IFERROR(IF(AW887="","",VLOOKUP(AW887,SUSS!R:S,2,FALSE)),AY887*SUSS!$M$2)</f>
        <v>4877.9135999999999</v>
      </c>
      <c r="BC887" s="11">
        <f t="shared" si="303"/>
        <v>105.90479999999999</v>
      </c>
    </row>
    <row r="888" spans="14:55" ht="15.75" thickBot="1">
      <c r="N888" s="3" t="s">
        <v>105</v>
      </c>
      <c r="O888" s="82">
        <v>111</v>
      </c>
      <c r="P888" s="86">
        <v>19.600000000000001</v>
      </c>
      <c r="Q888" s="83" t="s">
        <v>94</v>
      </c>
      <c r="R888" s="83" t="s">
        <v>10</v>
      </c>
      <c r="S888" s="83" t="s">
        <v>82</v>
      </c>
      <c r="T888" s="82" t="s">
        <v>107</v>
      </c>
      <c r="U888" s="82" t="s">
        <v>88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105</v>
      </c>
      <c r="O889" s="82">
        <v>111</v>
      </c>
      <c r="P889" s="86">
        <v>126.72</v>
      </c>
      <c r="Q889" s="83" t="s">
        <v>83</v>
      </c>
      <c r="R889" s="83" t="s">
        <v>10</v>
      </c>
      <c r="S889" s="83" t="s">
        <v>82</v>
      </c>
      <c r="T889" s="82" t="s">
        <v>108</v>
      </c>
      <c r="U889" s="82" t="s">
        <v>88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105</v>
      </c>
      <c r="O890" s="82">
        <v>111</v>
      </c>
      <c r="P890" s="85">
        <v>9227.9500000000007</v>
      </c>
      <c r="Q890" s="83" t="s">
        <v>81</v>
      </c>
      <c r="R890" s="83" t="s">
        <v>10</v>
      </c>
      <c r="S890" s="83" t="s">
        <v>10</v>
      </c>
      <c r="T890" s="82" t="s">
        <v>116</v>
      </c>
      <c r="U890" s="82" t="s">
        <v>88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/>
      </c>
      <c r="AU890" s="11" t="str">
        <f t="shared" si="318"/>
        <v/>
      </c>
      <c r="AV890" s="11" t="str">
        <f t="shared" si="319"/>
        <v/>
      </c>
      <c r="AW890" s="11" t="str">
        <f t="shared" si="320"/>
        <v/>
      </c>
      <c r="AX890" s="11" t="str">
        <f t="shared" si="321"/>
        <v/>
      </c>
      <c r="AY890" s="11" t="str">
        <f t="shared" si="302"/>
        <v/>
      </c>
      <c r="AZ890" s="11" t="str">
        <f t="shared" si="322"/>
        <v/>
      </c>
      <c r="BA890" s="11" t="str">
        <f t="shared" si="304"/>
        <v xml:space="preserve"> </v>
      </c>
      <c r="BB890" s="11" t="str">
        <f>IFERROR(IF(AW890="","",VLOOKUP(AW890,SUSS!R:S,2,FALSE)),AY890*SUSS!$M$2)</f>
        <v/>
      </c>
      <c r="BC890" s="11" t="str">
        <f t="shared" si="303"/>
        <v/>
      </c>
    </row>
    <row r="891" spans="14:55" ht="29.25" thickBot="1">
      <c r="N891" s="3" t="s">
        <v>105</v>
      </c>
      <c r="O891" s="82">
        <v>111</v>
      </c>
      <c r="P891" s="86">
        <v>882.54</v>
      </c>
      <c r="Q891" s="83" t="s">
        <v>11</v>
      </c>
      <c r="R891" s="83" t="s">
        <v>106</v>
      </c>
      <c r="S891" s="83" t="s">
        <v>10</v>
      </c>
      <c r="T891" s="82" t="s">
        <v>115</v>
      </c>
      <c r="U891" s="82" t="s">
        <v>88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>N836652</v>
      </c>
      <c r="AU891" s="11">
        <f t="shared" si="318"/>
        <v>111</v>
      </c>
      <c r="AV891" s="11">
        <f t="shared" si="319"/>
        <v>882.54</v>
      </c>
      <c r="AW891" s="11" t="str">
        <f t="shared" si="320"/>
        <v>2020/4</v>
      </c>
      <c r="AX891" s="11" t="str">
        <f t="shared" si="321"/>
        <v>2020/4 Contribuciones Seg. Social</v>
      </c>
      <c r="AY891" s="11">
        <f t="shared" si="302"/>
        <v>40649.279999999999</v>
      </c>
      <c r="AZ891" s="11">
        <f t="shared" si="322"/>
        <v>2.1711085657605742E-2</v>
      </c>
      <c r="BA891" s="11" t="str">
        <f t="shared" si="304"/>
        <v>N836652 111</v>
      </c>
      <c r="BB891" s="11">
        <f>IFERROR(IF(AW891="","",VLOOKUP(AW891,SUSS!R:S,2,FALSE)),AY891*SUSS!$M$2)</f>
        <v>4877.9135999999999</v>
      </c>
      <c r="BC891" s="11">
        <f t="shared" si="303"/>
        <v>105.90479999999999</v>
      </c>
    </row>
    <row r="892" spans="14:55" ht="15.75" thickBot="1">
      <c r="N892" s="3" t="s">
        <v>105</v>
      </c>
      <c r="O892" s="82">
        <v>112</v>
      </c>
      <c r="P892" s="86">
        <v>19.600000000000001</v>
      </c>
      <c r="Q892" s="83" t="s">
        <v>94</v>
      </c>
      <c r="R892" s="83" t="s">
        <v>10</v>
      </c>
      <c r="S892" s="83" t="s">
        <v>82</v>
      </c>
      <c r="T892" s="82" t="s">
        <v>107</v>
      </c>
      <c r="U892" s="82" t="s">
        <v>88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105</v>
      </c>
      <c r="O893" s="82">
        <v>112</v>
      </c>
      <c r="P893" s="86">
        <v>126.72</v>
      </c>
      <c r="Q893" s="83" t="s">
        <v>83</v>
      </c>
      <c r="R893" s="83" t="s">
        <v>10</v>
      </c>
      <c r="S893" s="83" t="s">
        <v>82</v>
      </c>
      <c r="T893" s="82" t="s">
        <v>108</v>
      </c>
      <c r="U893" s="82" t="s">
        <v>88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/>
      </c>
      <c r="AU893" s="11" t="str">
        <f t="shared" si="318"/>
        <v/>
      </c>
      <c r="AV893" s="11" t="str">
        <f t="shared" si="319"/>
        <v/>
      </c>
      <c r="AW893" s="11" t="str">
        <f t="shared" si="320"/>
        <v/>
      </c>
      <c r="AX893" s="11" t="str">
        <f t="shared" si="321"/>
        <v/>
      </c>
      <c r="AY893" s="11" t="str">
        <f t="shared" si="302"/>
        <v/>
      </c>
      <c r="AZ893" s="11" t="str">
        <f t="shared" si="322"/>
        <v/>
      </c>
      <c r="BA893" s="11" t="str">
        <f t="shared" si="304"/>
        <v xml:space="preserve"> </v>
      </c>
      <c r="BB893" s="11" t="str">
        <f>IFERROR(IF(AW893="","",VLOOKUP(AW893,SUSS!R:S,2,FALSE)),AY893*SUSS!$M$2)</f>
        <v/>
      </c>
      <c r="BC893" s="11" t="str">
        <f t="shared" si="303"/>
        <v/>
      </c>
    </row>
    <row r="894" spans="14:55" ht="15.75" thickBot="1">
      <c r="N894" s="3" t="s">
        <v>105</v>
      </c>
      <c r="O894" s="82">
        <v>112</v>
      </c>
      <c r="P894" s="85">
        <v>9227.9500000000007</v>
      </c>
      <c r="Q894" s="83" t="s">
        <v>81</v>
      </c>
      <c r="R894" s="83" t="s">
        <v>10</v>
      </c>
      <c r="S894" s="83" t="s">
        <v>10</v>
      </c>
      <c r="T894" s="82" t="s">
        <v>116</v>
      </c>
      <c r="U894" s="82" t="s">
        <v>88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29.25" thickBot="1">
      <c r="N895" s="3" t="s">
        <v>105</v>
      </c>
      <c r="O895" s="82">
        <v>112</v>
      </c>
      <c r="P895" s="86">
        <v>882.54</v>
      </c>
      <c r="Q895" s="83" t="s">
        <v>11</v>
      </c>
      <c r="R895" s="83" t="s">
        <v>106</v>
      </c>
      <c r="S895" s="83" t="s">
        <v>10</v>
      </c>
      <c r="T895" s="82" t="s">
        <v>115</v>
      </c>
      <c r="U895" s="82" t="s">
        <v>88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>N836652</v>
      </c>
      <c r="AU895" s="11">
        <f t="shared" si="318"/>
        <v>112</v>
      </c>
      <c r="AV895" s="11">
        <f t="shared" si="319"/>
        <v>882.54</v>
      </c>
      <c r="AW895" s="11" t="str">
        <f t="shared" si="320"/>
        <v>2020/4</v>
      </c>
      <c r="AX895" s="11" t="str">
        <f t="shared" si="321"/>
        <v>2020/4 Contribuciones Seg. Social</v>
      </c>
      <c r="AY895" s="11">
        <f t="shared" si="302"/>
        <v>40649.279999999999</v>
      </c>
      <c r="AZ895" s="11">
        <f t="shared" si="322"/>
        <v>2.1711085657605742E-2</v>
      </c>
      <c r="BA895" s="11" t="str">
        <f t="shared" si="304"/>
        <v>N836652 112</v>
      </c>
      <c r="BB895" s="11">
        <f>IFERROR(IF(AW895="","",VLOOKUP(AW895,SUSS!R:S,2,FALSE)),AY895*SUSS!$M$2)</f>
        <v>4877.9135999999999</v>
      </c>
      <c r="BC895" s="11">
        <f t="shared" si="303"/>
        <v>105.90479999999999</v>
      </c>
    </row>
    <row r="896" spans="14:55" ht="15.75" thickBot="1">
      <c r="N896" s="3" t="s">
        <v>105</v>
      </c>
      <c r="O896" s="82">
        <v>113</v>
      </c>
      <c r="P896" s="86">
        <v>19.600000000000001</v>
      </c>
      <c r="Q896" s="83" t="s">
        <v>94</v>
      </c>
      <c r="R896" s="83" t="s">
        <v>10</v>
      </c>
      <c r="S896" s="83" t="s">
        <v>82</v>
      </c>
      <c r="T896" s="82" t="s">
        <v>107</v>
      </c>
      <c r="U896" s="82" t="s">
        <v>88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/>
      </c>
      <c r="AU896" s="11" t="str">
        <f t="shared" si="318"/>
        <v/>
      </c>
      <c r="AV896" s="11" t="str">
        <f t="shared" si="319"/>
        <v/>
      </c>
      <c r="AW896" s="11" t="str">
        <f t="shared" si="320"/>
        <v/>
      </c>
      <c r="AX896" s="11" t="str">
        <f t="shared" si="321"/>
        <v/>
      </c>
      <c r="AY896" s="11" t="str">
        <f t="shared" si="302"/>
        <v/>
      </c>
      <c r="AZ896" s="11" t="str">
        <f t="shared" si="322"/>
        <v/>
      </c>
      <c r="BA896" s="11" t="str">
        <f t="shared" si="304"/>
        <v xml:space="preserve"> </v>
      </c>
      <c r="BB896" s="11" t="str">
        <f>IFERROR(IF(AW896="","",VLOOKUP(AW896,SUSS!R:S,2,FALSE)),AY896*SUSS!$M$2)</f>
        <v/>
      </c>
      <c r="BC896" s="11" t="str">
        <f t="shared" si="303"/>
        <v/>
      </c>
    </row>
    <row r="897" spans="14:55" ht="15.75" thickBot="1">
      <c r="N897" s="3" t="s">
        <v>105</v>
      </c>
      <c r="O897" s="82">
        <v>113</v>
      </c>
      <c r="P897" s="86">
        <v>126.72</v>
      </c>
      <c r="Q897" s="83" t="s">
        <v>83</v>
      </c>
      <c r="R897" s="83" t="s">
        <v>10</v>
      </c>
      <c r="S897" s="83" t="s">
        <v>82</v>
      </c>
      <c r="T897" s="82" t="s">
        <v>108</v>
      </c>
      <c r="U897" s="82" t="s">
        <v>88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105</v>
      </c>
      <c r="O898" s="82">
        <v>113</v>
      </c>
      <c r="P898" s="85">
        <v>9227.9500000000007</v>
      </c>
      <c r="Q898" s="83" t="s">
        <v>81</v>
      </c>
      <c r="R898" s="83" t="s">
        <v>10</v>
      </c>
      <c r="S898" s="83" t="s">
        <v>10</v>
      </c>
      <c r="T898" s="82" t="s">
        <v>116</v>
      </c>
      <c r="U898" s="82" t="s">
        <v>88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29.25" thickBot="1">
      <c r="N899" s="3" t="s">
        <v>105</v>
      </c>
      <c r="O899" s="82">
        <v>113</v>
      </c>
      <c r="P899" s="86">
        <v>882.54</v>
      </c>
      <c r="Q899" s="83" t="s">
        <v>11</v>
      </c>
      <c r="R899" s="83" t="s">
        <v>106</v>
      </c>
      <c r="S899" s="83" t="s">
        <v>10</v>
      </c>
      <c r="T899" s="82" t="s">
        <v>115</v>
      </c>
      <c r="U899" s="82" t="s">
        <v>88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N836652</v>
      </c>
      <c r="AU899" s="11">
        <f t="shared" si="318"/>
        <v>113</v>
      </c>
      <c r="AV899" s="11">
        <f t="shared" si="319"/>
        <v>882.54</v>
      </c>
      <c r="AW899" s="11" t="str">
        <f t="shared" si="320"/>
        <v>2020/4</v>
      </c>
      <c r="AX899" s="11" t="str">
        <f t="shared" si="321"/>
        <v>2020/4 Contribuciones Seg. Social</v>
      </c>
      <c r="AY899" s="11">
        <f t="shared" si="302"/>
        <v>40649.279999999999</v>
      </c>
      <c r="AZ899" s="11">
        <f t="shared" si="322"/>
        <v>2.1711085657605742E-2</v>
      </c>
      <c r="BA899" s="11" t="str">
        <f t="shared" si="304"/>
        <v>N836652 113</v>
      </c>
      <c r="BB899" s="11">
        <f>IFERROR(IF(AW899="","",VLOOKUP(AW899,SUSS!R:S,2,FALSE)),AY899*SUSS!$M$2)</f>
        <v>4877.9135999999999</v>
      </c>
      <c r="BC899" s="11">
        <f t="shared" si="303"/>
        <v>105.90479999999999</v>
      </c>
    </row>
    <row r="900" spans="14:55" ht="15.75" thickBot="1">
      <c r="N900" s="3" t="s">
        <v>105</v>
      </c>
      <c r="O900" s="82">
        <v>114</v>
      </c>
      <c r="P900" s="86">
        <v>19.600000000000001</v>
      </c>
      <c r="Q900" s="83" t="s">
        <v>94</v>
      </c>
      <c r="R900" s="83" t="s">
        <v>10</v>
      </c>
      <c r="S900" s="83" t="s">
        <v>82</v>
      </c>
      <c r="T900" s="82" t="s">
        <v>107</v>
      </c>
      <c r="U900" s="82" t="s">
        <v>88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105</v>
      </c>
      <c r="O901" s="82">
        <v>114</v>
      </c>
      <c r="P901" s="86">
        <v>126.72</v>
      </c>
      <c r="Q901" s="83" t="s">
        <v>83</v>
      </c>
      <c r="R901" s="83" t="s">
        <v>10</v>
      </c>
      <c r="S901" s="83" t="s">
        <v>82</v>
      </c>
      <c r="T901" s="82" t="s">
        <v>108</v>
      </c>
      <c r="U901" s="82" t="s">
        <v>88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105</v>
      </c>
      <c r="O902" s="82">
        <v>114</v>
      </c>
      <c r="P902" s="85">
        <v>9227.9500000000007</v>
      </c>
      <c r="Q902" s="83" t="s">
        <v>81</v>
      </c>
      <c r="R902" s="83" t="s">
        <v>10</v>
      </c>
      <c r="S902" s="83" t="s">
        <v>10</v>
      </c>
      <c r="T902" s="82" t="s">
        <v>116</v>
      </c>
      <c r="U902" s="82" t="s">
        <v>88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/>
      </c>
      <c r="AU902" s="11" t="str">
        <f t="shared" si="318"/>
        <v/>
      </c>
      <c r="AV902" s="11" t="str">
        <f t="shared" si="319"/>
        <v/>
      </c>
      <c r="AW902" s="11" t="str">
        <f t="shared" si="320"/>
        <v/>
      </c>
      <c r="AX902" s="11" t="str">
        <f t="shared" si="321"/>
        <v/>
      </c>
      <c r="AY902" s="11" t="str">
        <f t="shared" si="323"/>
        <v/>
      </c>
      <c r="AZ902" s="11" t="str">
        <f t="shared" si="322"/>
        <v/>
      </c>
      <c r="BA902" s="11" t="str">
        <f t="shared" si="304"/>
        <v xml:space="preserve"> </v>
      </c>
      <c r="BB902" s="11" t="str">
        <f>IFERROR(IF(AW902="","",VLOOKUP(AW902,SUSS!R:S,2,FALSE)),AY902*SUSS!$M$2)</f>
        <v/>
      </c>
      <c r="BC902" s="11" t="str">
        <f t="shared" si="324"/>
        <v/>
      </c>
    </row>
    <row r="903" spans="14:55" ht="29.25" thickBot="1">
      <c r="N903" s="3" t="s">
        <v>105</v>
      </c>
      <c r="O903" s="82">
        <v>114</v>
      </c>
      <c r="P903" s="86">
        <v>882.54</v>
      </c>
      <c r="Q903" s="83" t="s">
        <v>11</v>
      </c>
      <c r="R903" s="83" t="s">
        <v>106</v>
      </c>
      <c r="S903" s="83" t="s">
        <v>10</v>
      </c>
      <c r="T903" s="82" t="s">
        <v>115</v>
      </c>
      <c r="U903" s="82" t="s">
        <v>88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>N836652</v>
      </c>
      <c r="AU903" s="11">
        <f t="shared" si="318"/>
        <v>114</v>
      </c>
      <c r="AV903" s="11">
        <f t="shared" si="319"/>
        <v>882.54</v>
      </c>
      <c r="AW903" s="11" t="str">
        <f t="shared" si="320"/>
        <v>2020/4</v>
      </c>
      <c r="AX903" s="11" t="str">
        <f t="shared" si="321"/>
        <v>2020/4 Contribuciones Seg. Social</v>
      </c>
      <c r="AY903" s="11">
        <f t="shared" si="323"/>
        <v>40649.279999999999</v>
      </c>
      <c r="AZ903" s="11">
        <f t="shared" si="322"/>
        <v>2.1711085657605742E-2</v>
      </c>
      <c r="BA903" s="11" t="str">
        <f t="shared" si="304"/>
        <v>N836652 114</v>
      </c>
      <c r="BB903" s="11">
        <f>IFERROR(IF(AW903="","",VLOOKUP(AW903,SUSS!R:S,2,FALSE)),AY903*SUSS!$M$2)</f>
        <v>4877.9135999999999</v>
      </c>
      <c r="BC903" s="11">
        <f t="shared" si="324"/>
        <v>105.90479999999999</v>
      </c>
    </row>
    <row r="904" spans="14:55" ht="15.75" thickBot="1">
      <c r="N904" s="3" t="s">
        <v>105</v>
      </c>
      <c r="O904" s="82">
        <v>115</v>
      </c>
      <c r="P904" s="86">
        <v>19.600000000000001</v>
      </c>
      <c r="Q904" s="83" t="s">
        <v>94</v>
      </c>
      <c r="R904" s="83" t="s">
        <v>10</v>
      </c>
      <c r="S904" s="83" t="s">
        <v>82</v>
      </c>
      <c r="T904" s="82" t="s">
        <v>107</v>
      </c>
      <c r="U904" s="82" t="s">
        <v>88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105</v>
      </c>
      <c r="O905" s="82">
        <v>115</v>
      </c>
      <c r="P905" s="86">
        <v>126.72</v>
      </c>
      <c r="Q905" s="83" t="s">
        <v>83</v>
      </c>
      <c r="R905" s="83" t="s">
        <v>10</v>
      </c>
      <c r="S905" s="83" t="s">
        <v>82</v>
      </c>
      <c r="T905" s="82" t="s">
        <v>108</v>
      </c>
      <c r="U905" s="82" t="s">
        <v>88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/>
      </c>
      <c r="AU905" s="11" t="str">
        <f t="shared" si="318"/>
        <v/>
      </c>
      <c r="AV905" s="11" t="str">
        <f t="shared" si="319"/>
        <v/>
      </c>
      <c r="AW905" s="11" t="str">
        <f t="shared" si="320"/>
        <v/>
      </c>
      <c r="AX905" s="11" t="str">
        <f t="shared" si="321"/>
        <v/>
      </c>
      <c r="AY905" s="11" t="str">
        <f t="shared" si="323"/>
        <v/>
      </c>
      <c r="AZ905" s="11" t="str">
        <f t="shared" si="322"/>
        <v/>
      </c>
      <c r="BA905" s="11" t="str">
        <f t="shared" si="325"/>
        <v xml:space="preserve"> </v>
      </c>
      <c r="BB905" s="11" t="str">
        <f>IFERROR(IF(AW905="","",VLOOKUP(AW905,SUSS!R:S,2,FALSE)),AY905*SUSS!$M$2)</f>
        <v/>
      </c>
      <c r="BC905" s="11" t="str">
        <f t="shared" si="324"/>
        <v/>
      </c>
    </row>
    <row r="906" spans="14:55" ht="15.75" thickBot="1">
      <c r="N906" s="3" t="s">
        <v>105</v>
      </c>
      <c r="O906" s="82">
        <v>115</v>
      </c>
      <c r="P906" s="85">
        <v>9227.9500000000007</v>
      </c>
      <c r="Q906" s="83" t="s">
        <v>81</v>
      </c>
      <c r="R906" s="83" t="s">
        <v>10</v>
      </c>
      <c r="S906" s="83" t="s">
        <v>10</v>
      </c>
      <c r="T906" s="82" t="s">
        <v>116</v>
      </c>
      <c r="U906" s="82" t="s">
        <v>88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29.25" thickBot="1">
      <c r="N907" s="3" t="s">
        <v>105</v>
      </c>
      <c r="O907" s="82">
        <v>115</v>
      </c>
      <c r="P907" s="86">
        <v>882.54</v>
      </c>
      <c r="Q907" s="83" t="s">
        <v>11</v>
      </c>
      <c r="R907" s="83" t="s">
        <v>106</v>
      </c>
      <c r="S907" s="83" t="s">
        <v>10</v>
      </c>
      <c r="T907" s="82" t="s">
        <v>115</v>
      </c>
      <c r="U907" s="82" t="s">
        <v>88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>N836652</v>
      </c>
      <c r="AU907" s="11">
        <f t="shared" si="318"/>
        <v>115</v>
      </c>
      <c r="AV907" s="11">
        <f t="shared" si="319"/>
        <v>882.54</v>
      </c>
      <c r="AW907" s="11" t="str">
        <f t="shared" si="320"/>
        <v>2020/4</v>
      </c>
      <c r="AX907" s="11" t="str">
        <f t="shared" si="321"/>
        <v>2020/4 Contribuciones Seg. Social</v>
      </c>
      <c r="AY907" s="11">
        <f t="shared" si="323"/>
        <v>40649.279999999999</v>
      </c>
      <c r="AZ907" s="11">
        <f t="shared" si="322"/>
        <v>2.1711085657605742E-2</v>
      </c>
      <c r="BA907" s="11" t="str">
        <f t="shared" si="325"/>
        <v>N836652 115</v>
      </c>
      <c r="BB907" s="11">
        <f>IFERROR(IF(AW907="","",VLOOKUP(AW907,SUSS!R:S,2,FALSE)),AY907*SUSS!$M$2)</f>
        <v>4877.9135999999999</v>
      </c>
      <c r="BC907" s="11">
        <f t="shared" si="324"/>
        <v>105.90479999999999</v>
      </c>
    </row>
    <row r="908" spans="14:55" ht="15.75" thickBot="1">
      <c r="N908" s="3" t="s">
        <v>105</v>
      </c>
      <c r="O908" s="82">
        <v>116</v>
      </c>
      <c r="P908" s="86">
        <v>19.600000000000001</v>
      </c>
      <c r="Q908" s="83" t="s">
        <v>94</v>
      </c>
      <c r="R908" s="83" t="s">
        <v>10</v>
      </c>
      <c r="S908" s="83" t="s">
        <v>82</v>
      </c>
      <c r="T908" s="82" t="s">
        <v>107</v>
      </c>
      <c r="U908" s="82" t="s">
        <v>88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/>
      </c>
      <c r="AU908" s="11" t="str">
        <f t="shared" si="318"/>
        <v/>
      </c>
      <c r="AV908" s="11" t="str">
        <f t="shared" si="319"/>
        <v/>
      </c>
      <c r="AW908" s="11" t="str">
        <f t="shared" si="320"/>
        <v/>
      </c>
      <c r="AX908" s="11" t="str">
        <f t="shared" si="321"/>
        <v/>
      </c>
      <c r="AY908" s="11" t="str">
        <f t="shared" si="323"/>
        <v/>
      </c>
      <c r="AZ908" s="11" t="str">
        <f t="shared" si="322"/>
        <v/>
      </c>
      <c r="BA908" s="11" t="str">
        <f t="shared" si="325"/>
        <v xml:space="preserve"> </v>
      </c>
      <c r="BB908" s="11" t="str">
        <f>IFERROR(IF(AW908="","",VLOOKUP(AW908,SUSS!R:S,2,FALSE)),AY908*SUSS!$M$2)</f>
        <v/>
      </c>
      <c r="BC908" s="11" t="str">
        <f t="shared" si="324"/>
        <v/>
      </c>
    </row>
    <row r="909" spans="14:55" ht="15.75" thickBot="1">
      <c r="N909" s="3" t="s">
        <v>105</v>
      </c>
      <c r="O909" s="82">
        <v>116</v>
      </c>
      <c r="P909" s="86">
        <v>126.72</v>
      </c>
      <c r="Q909" s="83" t="s">
        <v>83</v>
      </c>
      <c r="R909" s="83" t="s">
        <v>10</v>
      </c>
      <c r="S909" s="83" t="s">
        <v>82</v>
      </c>
      <c r="T909" s="82" t="s">
        <v>108</v>
      </c>
      <c r="U909" s="82" t="s">
        <v>88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105</v>
      </c>
      <c r="O910" s="82">
        <v>116</v>
      </c>
      <c r="P910" s="85">
        <v>9227.9500000000007</v>
      </c>
      <c r="Q910" s="83" t="s">
        <v>81</v>
      </c>
      <c r="R910" s="83" t="s">
        <v>10</v>
      </c>
      <c r="S910" s="83" t="s">
        <v>10</v>
      </c>
      <c r="T910" s="82" t="s">
        <v>116</v>
      </c>
      <c r="U910" s="82" t="s">
        <v>88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29.25" thickBot="1">
      <c r="N911" s="3" t="s">
        <v>105</v>
      </c>
      <c r="O911" s="82">
        <v>116</v>
      </c>
      <c r="P911" s="86">
        <v>882.54</v>
      </c>
      <c r="Q911" s="83" t="s">
        <v>11</v>
      </c>
      <c r="R911" s="83" t="s">
        <v>106</v>
      </c>
      <c r="S911" s="83" t="s">
        <v>10</v>
      </c>
      <c r="T911" s="82" t="s">
        <v>115</v>
      </c>
      <c r="U911" s="82" t="s">
        <v>88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N836652</v>
      </c>
      <c r="AU911" s="11">
        <f t="shared" si="318"/>
        <v>116</v>
      </c>
      <c r="AV911" s="11">
        <f t="shared" si="319"/>
        <v>882.54</v>
      </c>
      <c r="AW911" s="11" t="str">
        <f t="shared" si="320"/>
        <v>2020/4</v>
      </c>
      <c r="AX911" s="11" t="str">
        <f t="shared" si="321"/>
        <v>2020/4 Contribuciones Seg. Social</v>
      </c>
      <c r="AY911" s="11">
        <f t="shared" si="323"/>
        <v>40649.279999999999</v>
      </c>
      <c r="AZ911" s="11">
        <f t="shared" si="322"/>
        <v>2.1711085657605742E-2</v>
      </c>
      <c r="BA911" s="11" t="str">
        <f t="shared" si="325"/>
        <v>N836652 116</v>
      </c>
      <c r="BB911" s="11">
        <f>IFERROR(IF(AW911="","",VLOOKUP(AW911,SUSS!R:S,2,FALSE)),AY911*SUSS!$M$2)</f>
        <v>4877.9135999999999</v>
      </c>
      <c r="BC911" s="11">
        <f t="shared" si="324"/>
        <v>105.90479999999999</v>
      </c>
    </row>
    <row r="912" spans="14:55" ht="15.75" thickBot="1">
      <c r="N912" s="3" t="s">
        <v>105</v>
      </c>
      <c r="O912" s="82">
        <v>117</v>
      </c>
      <c r="P912" s="86">
        <v>19.600000000000001</v>
      </c>
      <c r="Q912" s="83" t="s">
        <v>94</v>
      </c>
      <c r="R912" s="83" t="s">
        <v>10</v>
      </c>
      <c r="S912" s="83" t="s">
        <v>82</v>
      </c>
      <c r="T912" s="82" t="s">
        <v>107</v>
      </c>
      <c r="U912" s="82" t="s">
        <v>88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105</v>
      </c>
      <c r="O913" s="82">
        <v>117</v>
      </c>
      <c r="P913" s="86">
        <v>126.72</v>
      </c>
      <c r="Q913" s="83" t="s">
        <v>83</v>
      </c>
      <c r="R913" s="83" t="s">
        <v>10</v>
      </c>
      <c r="S913" s="83" t="s">
        <v>82</v>
      </c>
      <c r="T913" s="82" t="s">
        <v>108</v>
      </c>
      <c r="U913" s="82" t="s">
        <v>88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105</v>
      </c>
      <c r="O914" s="82">
        <v>117</v>
      </c>
      <c r="P914" s="85">
        <v>9227.9500000000007</v>
      </c>
      <c r="Q914" s="83" t="s">
        <v>81</v>
      </c>
      <c r="R914" s="83" t="s">
        <v>10</v>
      </c>
      <c r="S914" s="83" t="s">
        <v>10</v>
      </c>
      <c r="T914" s="82" t="s">
        <v>116</v>
      </c>
      <c r="U914" s="82" t="s">
        <v>88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/>
      </c>
      <c r="AU914" s="11" t="str">
        <f t="shared" si="318"/>
        <v/>
      </c>
      <c r="AV914" s="11" t="str">
        <f t="shared" si="319"/>
        <v/>
      </c>
      <c r="AW914" s="11" t="str">
        <f t="shared" si="320"/>
        <v/>
      </c>
      <c r="AX914" s="11" t="str">
        <f t="shared" si="321"/>
        <v/>
      </c>
      <c r="AY914" s="11" t="str">
        <f t="shared" si="323"/>
        <v/>
      </c>
      <c r="AZ914" s="11" t="str">
        <f t="shared" si="322"/>
        <v/>
      </c>
      <c r="BA914" s="11" t="str">
        <f t="shared" si="325"/>
        <v xml:space="preserve"> </v>
      </c>
      <c r="BB914" s="11" t="str">
        <f>IFERROR(IF(AW914="","",VLOOKUP(AW914,SUSS!R:S,2,FALSE)),AY914*SUSS!$M$2)</f>
        <v/>
      </c>
      <c r="BC914" s="11" t="str">
        <f t="shared" si="324"/>
        <v/>
      </c>
    </row>
    <row r="915" spans="14:55" ht="29.25" thickBot="1">
      <c r="N915" s="3" t="s">
        <v>105</v>
      </c>
      <c r="O915" s="82">
        <v>117</v>
      </c>
      <c r="P915" s="86">
        <v>111.28</v>
      </c>
      <c r="Q915" s="83" t="s">
        <v>11</v>
      </c>
      <c r="R915" s="83" t="s">
        <v>106</v>
      </c>
      <c r="S915" s="83" t="s">
        <v>10</v>
      </c>
      <c r="T915" s="82" t="s">
        <v>115</v>
      </c>
      <c r="U915" s="82" t="s">
        <v>88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>N836652</v>
      </c>
      <c r="AU915" s="11">
        <f t="shared" si="318"/>
        <v>117</v>
      </c>
      <c r="AV915" s="11">
        <f t="shared" si="319"/>
        <v>111.28</v>
      </c>
      <c r="AW915" s="11" t="str">
        <f t="shared" si="320"/>
        <v>2020/4</v>
      </c>
      <c r="AX915" s="11" t="str">
        <f t="shared" si="321"/>
        <v>2020/4 Contribuciones Seg. Social</v>
      </c>
      <c r="AY915" s="11">
        <f t="shared" si="323"/>
        <v>40649.279999999999</v>
      </c>
      <c r="AZ915" s="11">
        <f t="shared" si="322"/>
        <v>2.7375638633697816E-3</v>
      </c>
      <c r="BA915" s="11" t="str">
        <f t="shared" si="325"/>
        <v>N836652 117</v>
      </c>
      <c r="BB915" s="11">
        <f>IFERROR(IF(AW915="","",VLOOKUP(AW915,SUSS!R:S,2,FALSE)),AY915*SUSS!$M$2)</f>
        <v>4877.9135999999999</v>
      </c>
      <c r="BC915" s="11">
        <f t="shared" si="324"/>
        <v>13.3536</v>
      </c>
    </row>
    <row r="916" spans="14:55" ht="29.25" thickBot="1">
      <c r="N916" s="3" t="s">
        <v>105</v>
      </c>
      <c r="O916" s="82">
        <v>117</v>
      </c>
      <c r="P916" s="86">
        <v>771.26</v>
      </c>
      <c r="Q916" s="83" t="s">
        <v>11</v>
      </c>
      <c r="R916" s="83" t="s">
        <v>106</v>
      </c>
      <c r="S916" s="83" t="s">
        <v>82</v>
      </c>
      <c r="T916" s="82" t="s">
        <v>115</v>
      </c>
      <c r="U916" s="82" t="s">
        <v>88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>N836652</v>
      </c>
      <c r="AU916" s="11">
        <f t="shared" si="318"/>
        <v>117</v>
      </c>
      <c r="AV916" s="11">
        <f t="shared" si="319"/>
        <v>771.26</v>
      </c>
      <c r="AW916" s="11" t="str">
        <f t="shared" si="320"/>
        <v>2020/4</v>
      </c>
      <c r="AX916" s="11" t="str">
        <f t="shared" si="321"/>
        <v>2020/4 Contribuciones Seg. Social</v>
      </c>
      <c r="AY916" s="11">
        <f t="shared" si="323"/>
        <v>40649.279999999999</v>
      </c>
      <c r="AZ916" s="11">
        <f t="shared" si="322"/>
        <v>1.8973521794235962E-2</v>
      </c>
      <c r="BA916" s="11" t="str">
        <f t="shared" si="325"/>
        <v>N836652 117</v>
      </c>
      <c r="BB916" s="11">
        <f>IFERROR(IF(AW916="","",VLOOKUP(AW916,SUSS!R:S,2,FALSE)),AY916*SUSS!$M$2)</f>
        <v>4877.9135999999999</v>
      </c>
      <c r="BC916" s="11">
        <f t="shared" si="324"/>
        <v>92.551199999999994</v>
      </c>
    </row>
    <row r="917" spans="14:55" ht="15.75" thickBot="1">
      <c r="N917" s="3" t="s">
        <v>105</v>
      </c>
      <c r="O917" s="82">
        <v>118</v>
      </c>
      <c r="P917" s="86">
        <v>19.600000000000001</v>
      </c>
      <c r="Q917" s="83" t="s">
        <v>94</v>
      </c>
      <c r="R917" s="83" t="s">
        <v>10</v>
      </c>
      <c r="S917" s="83" t="s">
        <v>82</v>
      </c>
      <c r="T917" s="82" t="s">
        <v>107</v>
      </c>
      <c r="U917" s="82" t="s">
        <v>88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/>
      </c>
      <c r="AU917" s="11" t="str">
        <f t="shared" si="318"/>
        <v/>
      </c>
      <c r="AV917" s="11" t="str">
        <f t="shared" si="319"/>
        <v/>
      </c>
      <c r="AW917" s="11" t="str">
        <f t="shared" si="320"/>
        <v/>
      </c>
      <c r="AX917" s="11" t="str">
        <f t="shared" si="321"/>
        <v/>
      </c>
      <c r="AY917" s="11" t="str">
        <f t="shared" si="323"/>
        <v/>
      </c>
      <c r="AZ917" s="11" t="str">
        <f t="shared" si="322"/>
        <v/>
      </c>
      <c r="BA917" s="11" t="str">
        <f t="shared" si="325"/>
        <v xml:space="preserve"> </v>
      </c>
      <c r="BB917" s="11" t="str">
        <f>IFERROR(IF(AW917="","",VLOOKUP(AW917,SUSS!R:S,2,FALSE)),AY917*SUSS!$M$2)</f>
        <v/>
      </c>
      <c r="BC917" s="11" t="str">
        <f t="shared" si="324"/>
        <v/>
      </c>
    </row>
    <row r="918" spans="14:55" ht="15.75" thickBot="1">
      <c r="N918" s="3" t="s">
        <v>105</v>
      </c>
      <c r="O918" s="82">
        <v>118</v>
      </c>
      <c r="P918" s="86">
        <v>126.72</v>
      </c>
      <c r="Q918" s="83" t="s">
        <v>83</v>
      </c>
      <c r="R918" s="83" t="s">
        <v>10</v>
      </c>
      <c r="S918" s="83" t="s">
        <v>82</v>
      </c>
      <c r="T918" s="82" t="s">
        <v>108</v>
      </c>
      <c r="U918" s="82" t="s">
        <v>88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105</v>
      </c>
      <c r="O919" s="82">
        <v>118</v>
      </c>
      <c r="P919" s="85">
        <v>2885.73</v>
      </c>
      <c r="Q919" s="83" t="s">
        <v>81</v>
      </c>
      <c r="R919" s="83" t="s">
        <v>10</v>
      </c>
      <c r="S919" s="83" t="s">
        <v>10</v>
      </c>
      <c r="T919" s="82" t="s">
        <v>116</v>
      </c>
      <c r="U919" s="82" t="s">
        <v>88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105</v>
      </c>
      <c r="O920" s="82">
        <v>118</v>
      </c>
      <c r="P920" s="85">
        <v>6342.22</v>
      </c>
      <c r="Q920" s="83" t="s">
        <v>81</v>
      </c>
      <c r="R920" s="83" t="s">
        <v>10</v>
      </c>
      <c r="S920" s="83" t="s">
        <v>82</v>
      </c>
      <c r="T920" s="82" t="s">
        <v>116</v>
      </c>
      <c r="U920" s="82" t="s">
        <v>88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/>
      </c>
      <c r="AU920" s="11" t="str">
        <f t="shared" si="318"/>
        <v/>
      </c>
      <c r="AV920" s="11" t="str">
        <f t="shared" si="319"/>
        <v/>
      </c>
      <c r="AW920" s="11" t="str">
        <f t="shared" si="320"/>
        <v/>
      </c>
      <c r="AX920" s="11" t="str">
        <f t="shared" si="321"/>
        <v/>
      </c>
      <c r="AY920" s="11" t="str">
        <f t="shared" si="323"/>
        <v/>
      </c>
      <c r="AZ920" s="11" t="str">
        <f t="shared" si="322"/>
        <v/>
      </c>
      <c r="BA920" s="11" t="str">
        <f t="shared" si="325"/>
        <v xml:space="preserve"> </v>
      </c>
      <c r="BB920" s="11" t="str">
        <f>IFERROR(IF(AW920="","",VLOOKUP(AW920,SUSS!R:S,2,FALSE)),AY920*SUSS!$M$2)</f>
        <v/>
      </c>
      <c r="BC920" s="11" t="str">
        <f t="shared" si="324"/>
        <v/>
      </c>
    </row>
    <row r="921" spans="14:55" ht="29.25" thickBot="1">
      <c r="N921" s="3" t="s">
        <v>105</v>
      </c>
      <c r="O921" s="82">
        <v>118</v>
      </c>
      <c r="P921" s="86">
        <v>882.54</v>
      </c>
      <c r="Q921" s="83" t="s">
        <v>11</v>
      </c>
      <c r="R921" s="83" t="s">
        <v>106</v>
      </c>
      <c r="S921" s="83" t="s">
        <v>82</v>
      </c>
      <c r="T921" s="82" t="s">
        <v>115</v>
      </c>
      <c r="U921" s="82" t="s">
        <v>88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>N836652</v>
      </c>
      <c r="AU921" s="11">
        <f t="shared" si="318"/>
        <v>118</v>
      </c>
      <c r="AV921" s="11">
        <f t="shared" si="319"/>
        <v>882.54</v>
      </c>
      <c r="AW921" s="11" t="str">
        <f t="shared" si="320"/>
        <v>2020/4</v>
      </c>
      <c r="AX921" s="11" t="str">
        <f t="shared" si="321"/>
        <v>2020/4 Contribuciones Seg. Social</v>
      </c>
      <c r="AY921" s="11">
        <f t="shared" si="323"/>
        <v>40649.279999999999</v>
      </c>
      <c r="AZ921" s="11">
        <f t="shared" si="322"/>
        <v>2.1711085657605742E-2</v>
      </c>
      <c r="BA921" s="11" t="str">
        <f t="shared" si="325"/>
        <v>N836652 118</v>
      </c>
      <c r="BB921" s="11">
        <f>IFERROR(IF(AW921="","",VLOOKUP(AW921,SUSS!R:S,2,FALSE)),AY921*SUSS!$M$2)</f>
        <v>4877.9135999999999</v>
      </c>
      <c r="BC921" s="11">
        <f t="shared" si="324"/>
        <v>105.90479999999999</v>
      </c>
    </row>
    <row r="922" spans="14:55" ht="15.75" thickBot="1">
      <c r="N922" s="3" t="s">
        <v>105</v>
      </c>
      <c r="O922" s="82">
        <v>119</v>
      </c>
      <c r="P922" s="86">
        <v>19.600000000000001</v>
      </c>
      <c r="Q922" s="83" t="s">
        <v>94</v>
      </c>
      <c r="R922" s="83" t="s">
        <v>10</v>
      </c>
      <c r="S922" s="83" t="s">
        <v>82</v>
      </c>
      <c r="T922" s="82" t="s">
        <v>107</v>
      </c>
      <c r="U922" s="82" t="s">
        <v>88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105</v>
      </c>
      <c r="O923" s="82">
        <v>119</v>
      </c>
      <c r="P923" s="86">
        <v>126.72</v>
      </c>
      <c r="Q923" s="83" t="s">
        <v>83</v>
      </c>
      <c r="R923" s="83" t="s">
        <v>10</v>
      </c>
      <c r="S923" s="83" t="s">
        <v>82</v>
      </c>
      <c r="T923" s="82" t="s">
        <v>108</v>
      </c>
      <c r="U923" s="82" t="s">
        <v>88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/>
      </c>
      <c r="AU923" s="11" t="str">
        <f t="shared" si="318"/>
        <v/>
      </c>
      <c r="AV923" s="11" t="str">
        <f t="shared" si="319"/>
        <v/>
      </c>
      <c r="AW923" s="11" t="str">
        <f t="shared" si="320"/>
        <v/>
      </c>
      <c r="AX923" s="11" t="str">
        <f t="shared" si="321"/>
        <v/>
      </c>
      <c r="AY923" s="11" t="str">
        <f t="shared" si="323"/>
        <v/>
      </c>
      <c r="AZ923" s="11" t="str">
        <f t="shared" si="322"/>
        <v/>
      </c>
      <c r="BA923" s="11" t="str">
        <f t="shared" si="325"/>
        <v xml:space="preserve"> </v>
      </c>
      <c r="BB923" s="11" t="str">
        <f>IFERROR(IF(AW923="","",VLOOKUP(AW923,SUSS!R:S,2,FALSE)),AY923*SUSS!$M$2)</f>
        <v/>
      </c>
      <c r="BC923" s="11" t="str">
        <f t="shared" si="324"/>
        <v/>
      </c>
    </row>
    <row r="924" spans="14:55" ht="15.75" thickBot="1">
      <c r="N924" s="3" t="s">
        <v>105</v>
      </c>
      <c r="O924" s="82">
        <v>119</v>
      </c>
      <c r="P924" s="85">
        <v>9227.9500000000007</v>
      </c>
      <c r="Q924" s="83" t="s">
        <v>81</v>
      </c>
      <c r="R924" s="83" t="s">
        <v>10</v>
      </c>
      <c r="S924" s="83" t="s">
        <v>82</v>
      </c>
      <c r="T924" s="82" t="s">
        <v>116</v>
      </c>
      <c r="U924" s="82" t="s">
        <v>88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29.25" thickBot="1">
      <c r="N925" s="3" t="s">
        <v>105</v>
      </c>
      <c r="O925" s="82">
        <v>119</v>
      </c>
      <c r="P925" s="86">
        <v>882.54</v>
      </c>
      <c r="Q925" s="83" t="s">
        <v>11</v>
      </c>
      <c r="R925" s="83" t="s">
        <v>106</v>
      </c>
      <c r="S925" s="83" t="s">
        <v>82</v>
      </c>
      <c r="T925" s="82" t="s">
        <v>115</v>
      </c>
      <c r="U925" s="82" t="s">
        <v>88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>N836652</v>
      </c>
      <c r="AU925" s="11">
        <f t="shared" si="318"/>
        <v>119</v>
      </c>
      <c r="AV925" s="11">
        <f t="shared" si="319"/>
        <v>882.54</v>
      </c>
      <c r="AW925" s="11" t="str">
        <f t="shared" si="320"/>
        <v>2020/4</v>
      </c>
      <c r="AX925" s="11" t="str">
        <f t="shared" si="321"/>
        <v>2020/4 Contribuciones Seg. Social</v>
      </c>
      <c r="AY925" s="11">
        <f t="shared" si="323"/>
        <v>40649.279999999999</v>
      </c>
      <c r="AZ925" s="11">
        <f t="shared" si="322"/>
        <v>2.1711085657605742E-2</v>
      </c>
      <c r="BA925" s="11" t="str">
        <f t="shared" si="325"/>
        <v>N836652 119</v>
      </c>
      <c r="BB925" s="11">
        <f>IFERROR(IF(AW925="","",VLOOKUP(AW925,SUSS!R:S,2,FALSE)),AY925*SUSS!$M$2)</f>
        <v>4877.9135999999999</v>
      </c>
      <c r="BC925" s="11">
        <f t="shared" si="324"/>
        <v>105.90479999999999</v>
      </c>
    </row>
    <row r="926" spans="14:55" ht="15.75" thickBot="1">
      <c r="N926" s="3" t="s">
        <v>105</v>
      </c>
      <c r="O926" s="82">
        <v>120</v>
      </c>
      <c r="P926" s="86">
        <v>19.41</v>
      </c>
      <c r="Q926" s="83" t="s">
        <v>94</v>
      </c>
      <c r="R926" s="83" t="s">
        <v>10</v>
      </c>
      <c r="S926" s="83" t="s">
        <v>82</v>
      </c>
      <c r="T926" s="82" t="s">
        <v>107</v>
      </c>
      <c r="U926" s="82" t="s">
        <v>88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/>
      </c>
      <c r="AU926" s="11" t="str">
        <f t="shared" ref="AU926:AU989" si="339">IF($Q926=$AD$1,O926,"")</f>
        <v/>
      </c>
      <c r="AV926" s="11" t="str">
        <f t="shared" ref="AV926:AV989" si="340">IF($Q926=$AD$1,P926,"")</f>
        <v/>
      </c>
      <c r="AW926" s="11" t="str">
        <f t="shared" ref="AW926:AW989" si="341">IF($Q926=$AD$1,T926,"")</f>
        <v/>
      </c>
      <c r="AX926" s="11" t="str">
        <f t="shared" ref="AX926:AX989" si="342">IF(AW926&lt;&gt;"",AW926&amp;" "&amp;$AD$1,"")</f>
        <v/>
      </c>
      <c r="AY926" s="11" t="str">
        <f t="shared" si="323"/>
        <v/>
      </c>
      <c r="AZ926" s="11" t="str">
        <f t="shared" ref="AZ926:AZ989" si="343">IF(AY926="","",AV926/AY926)</f>
        <v/>
      </c>
      <c r="BA926" s="11" t="str">
        <f t="shared" si="325"/>
        <v xml:space="preserve"> </v>
      </c>
      <c r="BB926" s="11" t="str">
        <f>IFERROR(IF(AW926="","",VLOOKUP(AW926,SUSS!R:S,2,FALSE)),AY926*SUSS!$M$2)</f>
        <v/>
      </c>
      <c r="BC926" s="11" t="str">
        <f t="shared" si="324"/>
        <v/>
      </c>
    </row>
    <row r="927" spans="14:55" ht="15.75" thickBot="1">
      <c r="N927" s="3" t="s">
        <v>105</v>
      </c>
      <c r="O927" s="82">
        <v>120</v>
      </c>
      <c r="P927" s="86">
        <v>126.45</v>
      </c>
      <c r="Q927" s="83" t="s">
        <v>83</v>
      </c>
      <c r="R927" s="83" t="s">
        <v>10</v>
      </c>
      <c r="S927" s="83" t="s">
        <v>82</v>
      </c>
      <c r="T927" s="82" t="s">
        <v>108</v>
      </c>
      <c r="U927" s="82" t="s">
        <v>88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105</v>
      </c>
      <c r="O928" s="82">
        <v>120</v>
      </c>
      <c r="P928" s="85">
        <v>9227.2800000000007</v>
      </c>
      <c r="Q928" s="83" t="s">
        <v>81</v>
      </c>
      <c r="R928" s="83" t="s">
        <v>10</v>
      </c>
      <c r="S928" s="83" t="s">
        <v>82</v>
      </c>
      <c r="T928" s="82" t="s">
        <v>116</v>
      </c>
      <c r="U928" s="82" t="s">
        <v>88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29.25" thickBot="1">
      <c r="N929" s="3" t="s">
        <v>105</v>
      </c>
      <c r="O929" s="82">
        <v>120</v>
      </c>
      <c r="P929" s="86">
        <v>882.26</v>
      </c>
      <c r="Q929" s="83" t="s">
        <v>11</v>
      </c>
      <c r="R929" s="83" t="s">
        <v>106</v>
      </c>
      <c r="S929" s="83" t="s">
        <v>82</v>
      </c>
      <c r="T929" s="82" t="s">
        <v>115</v>
      </c>
      <c r="U929" s="82" t="s">
        <v>88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N836652</v>
      </c>
      <c r="AU929" s="11">
        <f t="shared" si="339"/>
        <v>120</v>
      </c>
      <c r="AV929" s="11">
        <f t="shared" si="340"/>
        <v>882.26</v>
      </c>
      <c r="AW929" s="11" t="str">
        <f t="shared" si="341"/>
        <v>2020/4</v>
      </c>
      <c r="AX929" s="11" t="str">
        <f t="shared" si="342"/>
        <v>2020/4 Contribuciones Seg. Social</v>
      </c>
      <c r="AY929" s="11">
        <f t="shared" si="323"/>
        <v>40649.279999999999</v>
      </c>
      <c r="AZ929" s="11">
        <f t="shared" si="343"/>
        <v>2.1704197466720199E-2</v>
      </c>
      <c r="BA929" s="11" t="str">
        <f t="shared" si="325"/>
        <v>N836652 120</v>
      </c>
      <c r="BB929" s="11">
        <f>IFERROR(IF(AW929="","",VLOOKUP(AW929,SUSS!R:S,2,FALSE)),AY929*SUSS!$M$2)</f>
        <v>4877.9135999999999</v>
      </c>
      <c r="BC929" s="11">
        <f t="shared" si="324"/>
        <v>105.8712</v>
      </c>
    </row>
    <row r="930" spans="14:55"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45.75" thickBot="1">
      <c r="N931" s="3" t="s">
        <v>118</v>
      </c>
      <c r="O931" s="107" t="s">
        <v>17</v>
      </c>
      <c r="P931"/>
      <c r="Q931"/>
      <c r="R931"/>
      <c r="S931"/>
      <c r="T931"/>
      <c r="U931"/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118</v>
      </c>
      <c r="O932" s="87" t="s">
        <v>13</v>
      </c>
      <c r="P932" s="87" t="s">
        <v>14</v>
      </c>
      <c r="Q932" s="87" t="s">
        <v>3</v>
      </c>
      <c r="R932" s="87" t="s">
        <v>4</v>
      </c>
      <c r="S932" s="87" t="s">
        <v>5</v>
      </c>
      <c r="T932" s="87" t="s">
        <v>15</v>
      </c>
      <c r="U932" s="87" t="s">
        <v>16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/>
      </c>
      <c r="AU932" s="11" t="str">
        <f t="shared" si="339"/>
        <v/>
      </c>
      <c r="AV932" s="11" t="str">
        <f t="shared" si="340"/>
        <v/>
      </c>
      <c r="AW932" s="11" t="str">
        <f t="shared" si="341"/>
        <v/>
      </c>
      <c r="AX932" s="11" t="str">
        <f t="shared" si="342"/>
        <v/>
      </c>
      <c r="AY932" s="11" t="str">
        <f t="shared" si="323"/>
        <v/>
      </c>
      <c r="AZ932" s="11" t="str">
        <f t="shared" si="343"/>
        <v/>
      </c>
      <c r="BA932" s="11" t="str">
        <f t="shared" si="325"/>
        <v xml:space="preserve"> </v>
      </c>
      <c r="BB932" s="11" t="str">
        <f>IFERROR(IF(AW932="","",VLOOKUP(AW932,SUSS!R:S,2,FALSE)),AY932*SUSS!$M$2)</f>
        <v/>
      </c>
      <c r="BC932" s="11" t="str">
        <f t="shared" si="324"/>
        <v/>
      </c>
    </row>
    <row r="933" spans="14:55" ht="15.75" thickBot="1">
      <c r="N933" s="3" t="s">
        <v>118</v>
      </c>
      <c r="O933" s="77">
        <v>1</v>
      </c>
      <c r="P933" s="80">
        <v>13907.85</v>
      </c>
      <c r="Q933" s="78" t="s">
        <v>11</v>
      </c>
      <c r="R933" s="78" t="s">
        <v>10</v>
      </c>
      <c r="S933" s="78" t="s">
        <v>10</v>
      </c>
      <c r="T933" s="77" t="s">
        <v>119</v>
      </c>
      <c r="U933" s="77" t="s">
        <v>86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>O831686</v>
      </c>
      <c r="AU933" s="11">
        <f t="shared" si="339"/>
        <v>1</v>
      </c>
      <c r="AV933" s="11">
        <f t="shared" si="340"/>
        <v>13907.85</v>
      </c>
      <c r="AW933" s="11" t="str">
        <f t="shared" si="341"/>
        <v>2020/12</v>
      </c>
      <c r="AX933" s="11" t="str">
        <f t="shared" si="342"/>
        <v>2020/12 Contribuciones Seg. Social</v>
      </c>
      <c r="AY933" s="11">
        <f t="shared" si="323"/>
        <v>39008.78</v>
      </c>
      <c r="AZ933" s="11">
        <f t="shared" si="343"/>
        <v>0.35653127321592731</v>
      </c>
      <c r="BA933" s="11" t="str">
        <f t="shared" si="325"/>
        <v>O831686 1</v>
      </c>
      <c r="BB933" s="11">
        <f>IFERROR(IF(AW933="","",VLOOKUP(AW933,SUSS!R:S,2,FALSE)),AY933*SUSS!$M$2)</f>
        <v>6022.3505733695647</v>
      </c>
      <c r="BC933" s="11">
        <f t="shared" si="324"/>
        <v>2147.1563176761206</v>
      </c>
    </row>
    <row r="934" spans="14:55" ht="15.75" thickBot="1">
      <c r="N934" s="3" t="s">
        <v>118</v>
      </c>
      <c r="O934" s="82">
        <v>1</v>
      </c>
      <c r="P934" s="85">
        <v>12401.91</v>
      </c>
      <c r="Q934" s="83" t="s">
        <v>98</v>
      </c>
      <c r="R934" s="83" t="s">
        <v>10</v>
      </c>
      <c r="S934" s="83" t="s">
        <v>10</v>
      </c>
      <c r="T934" s="82" t="s">
        <v>119</v>
      </c>
      <c r="U934" s="82" t="s">
        <v>86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118</v>
      </c>
      <c r="O935" s="82">
        <v>2</v>
      </c>
      <c r="P935" s="85">
        <v>12761.57</v>
      </c>
      <c r="Q935" s="83" t="s">
        <v>98</v>
      </c>
      <c r="R935" s="83" t="s">
        <v>10</v>
      </c>
      <c r="S935" s="83" t="s">
        <v>10</v>
      </c>
      <c r="T935" s="82" t="s">
        <v>119</v>
      </c>
      <c r="U935" s="82" t="s">
        <v>88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/>
      </c>
      <c r="AU935" s="11" t="str">
        <f t="shared" si="339"/>
        <v/>
      </c>
      <c r="AV935" s="11" t="str">
        <f t="shared" si="340"/>
        <v/>
      </c>
      <c r="AW935" s="11" t="str">
        <f t="shared" si="341"/>
        <v/>
      </c>
      <c r="AX935" s="11" t="str">
        <f t="shared" si="342"/>
        <v/>
      </c>
      <c r="AY935" s="11" t="str">
        <f t="shared" si="323"/>
        <v/>
      </c>
      <c r="AZ935" s="11" t="str">
        <f t="shared" si="343"/>
        <v/>
      </c>
      <c r="BA935" s="11" t="str">
        <f t="shared" si="325"/>
        <v xml:space="preserve"> </v>
      </c>
      <c r="BB935" s="11" t="str">
        <f>IFERROR(IF(AW935="","",VLOOKUP(AW935,SUSS!R:S,2,FALSE)),AY935*SUSS!$M$2)</f>
        <v/>
      </c>
      <c r="BC935" s="11" t="str">
        <f t="shared" si="324"/>
        <v/>
      </c>
    </row>
    <row r="936" spans="14:55" ht="15.75" thickBot="1">
      <c r="N936" s="3" t="s">
        <v>118</v>
      </c>
      <c r="O936" s="82">
        <v>2</v>
      </c>
      <c r="P936" s="85">
        <v>14311.18</v>
      </c>
      <c r="Q936" s="83" t="s">
        <v>11</v>
      </c>
      <c r="R936" s="83" t="s">
        <v>10</v>
      </c>
      <c r="S936" s="83" t="s">
        <v>10</v>
      </c>
      <c r="T936" s="82" t="s">
        <v>119</v>
      </c>
      <c r="U936" s="82" t="s">
        <v>88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>O831686</v>
      </c>
      <c r="AU936" s="11">
        <f t="shared" si="339"/>
        <v>2</v>
      </c>
      <c r="AV936" s="11">
        <f t="shared" si="340"/>
        <v>14311.18</v>
      </c>
      <c r="AW936" s="11" t="str">
        <f t="shared" si="341"/>
        <v>2020/12</v>
      </c>
      <c r="AX936" s="11" t="str">
        <f t="shared" si="342"/>
        <v>2020/12 Contribuciones Seg. Social</v>
      </c>
      <c r="AY936" s="11">
        <f t="shared" si="323"/>
        <v>39008.78</v>
      </c>
      <c r="AZ936" s="11">
        <f t="shared" si="343"/>
        <v>0.3668707403820371</v>
      </c>
      <c r="BA936" s="11" t="str">
        <f t="shared" si="325"/>
        <v>O831686 2</v>
      </c>
      <c r="BB936" s="11">
        <f>IFERROR(IF(AW936="","",VLOOKUP(AW936,SUSS!R:S,2,FALSE)),AY936*SUSS!$M$2)</f>
        <v>6022.3505733695647</v>
      </c>
      <c r="BC936" s="11">
        <f t="shared" si="324"/>
        <v>2209.424213692278</v>
      </c>
    </row>
    <row r="937" spans="14:55" ht="15.75" thickBot="1">
      <c r="N937" s="3" t="s">
        <v>118</v>
      </c>
      <c r="O937" s="82">
        <v>3</v>
      </c>
      <c r="P937" s="85">
        <v>10789.75</v>
      </c>
      <c r="Q937" s="83" t="s">
        <v>11</v>
      </c>
      <c r="R937" s="83" t="s">
        <v>10</v>
      </c>
      <c r="S937" s="83" t="s">
        <v>10</v>
      </c>
      <c r="T937" s="82" t="s">
        <v>119</v>
      </c>
      <c r="U937" s="82" t="s">
        <v>88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>O831686</v>
      </c>
      <c r="AU937" s="11">
        <f t="shared" si="339"/>
        <v>3</v>
      </c>
      <c r="AV937" s="11">
        <f t="shared" si="340"/>
        <v>10789.75</v>
      </c>
      <c r="AW937" s="11" t="str">
        <f t="shared" si="341"/>
        <v>2020/12</v>
      </c>
      <c r="AX937" s="11" t="str">
        <f t="shared" si="342"/>
        <v>2020/12 Contribuciones Seg. Social</v>
      </c>
      <c r="AY937" s="11">
        <f t="shared" si="323"/>
        <v>39008.78</v>
      </c>
      <c r="AZ937" s="11">
        <f t="shared" si="343"/>
        <v>0.27659798640203564</v>
      </c>
      <c r="BA937" s="11" t="str">
        <f t="shared" si="325"/>
        <v>O831686 3</v>
      </c>
      <c r="BB937" s="11">
        <f>IFERROR(IF(AW937="","",VLOOKUP(AW937,SUSS!R:S,2,FALSE)),AY937*SUSS!$M$2)</f>
        <v>6022.3505733695647</v>
      </c>
      <c r="BC937" s="11">
        <f t="shared" si="324"/>
        <v>1665.7700420011665</v>
      </c>
    </row>
    <row r="938" spans="14:55" ht="15.75" thickBot="1">
      <c r="N938" s="3" t="s">
        <v>118</v>
      </c>
      <c r="O938" s="82">
        <v>3</v>
      </c>
      <c r="P938" s="85">
        <v>9316.7999999999993</v>
      </c>
      <c r="Q938" s="83" t="s">
        <v>98</v>
      </c>
      <c r="R938" s="83" t="s">
        <v>10</v>
      </c>
      <c r="S938" s="83" t="s">
        <v>10</v>
      </c>
      <c r="T938" s="82" t="s">
        <v>119</v>
      </c>
      <c r="U938" s="82" t="s">
        <v>88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/>
      </c>
      <c r="AU938" s="11" t="str">
        <f t="shared" si="339"/>
        <v/>
      </c>
      <c r="AV938" s="11" t="str">
        <f t="shared" si="340"/>
        <v/>
      </c>
      <c r="AW938" s="11" t="str">
        <f t="shared" si="341"/>
        <v/>
      </c>
      <c r="AX938" s="11" t="str">
        <f t="shared" si="342"/>
        <v/>
      </c>
      <c r="AY938" s="11" t="str">
        <f t="shared" si="323"/>
        <v/>
      </c>
      <c r="AZ938" s="11" t="str">
        <f t="shared" si="343"/>
        <v/>
      </c>
      <c r="BA938" s="11" t="str">
        <f t="shared" si="325"/>
        <v xml:space="preserve"> </v>
      </c>
      <c r="BB938" s="11" t="str">
        <f>IFERROR(IF(AW938="","",VLOOKUP(AW938,SUSS!R:S,2,FALSE)),AY938*SUSS!$M$2)</f>
        <v/>
      </c>
      <c r="BC938" s="11" t="str">
        <f t="shared" si="324"/>
        <v/>
      </c>
    </row>
    <row r="939" spans="14:55" ht="15.75" thickBot="1">
      <c r="N939" s="3" t="s">
        <v>118</v>
      </c>
      <c r="O939" s="82">
        <v>3</v>
      </c>
      <c r="P939" s="85">
        <v>3814.86</v>
      </c>
      <c r="Q939" s="83" t="s">
        <v>98</v>
      </c>
      <c r="R939" s="83" t="s">
        <v>10</v>
      </c>
      <c r="S939" s="83" t="s">
        <v>82</v>
      </c>
      <c r="T939" s="82" t="s">
        <v>119</v>
      </c>
      <c r="U939" s="82" t="s">
        <v>88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118</v>
      </c>
      <c r="O940" s="82">
        <v>3</v>
      </c>
      <c r="P940" s="85">
        <v>3936.45</v>
      </c>
      <c r="Q940" s="83" t="s">
        <v>11</v>
      </c>
      <c r="R940" s="83" t="s">
        <v>10</v>
      </c>
      <c r="S940" s="83" t="s">
        <v>82</v>
      </c>
      <c r="T940" s="82" t="s">
        <v>119</v>
      </c>
      <c r="U940" s="82" t="s">
        <v>88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>O831686</v>
      </c>
      <c r="AU940" s="11">
        <f t="shared" si="339"/>
        <v>3</v>
      </c>
      <c r="AV940" s="11">
        <f t="shared" si="340"/>
        <v>3936.45</v>
      </c>
      <c r="AW940" s="11" t="str">
        <f t="shared" si="341"/>
        <v>2020/12</v>
      </c>
      <c r="AX940" s="11" t="str">
        <f t="shared" si="342"/>
        <v>2020/12 Contribuciones Seg. Social</v>
      </c>
      <c r="AY940" s="11">
        <f t="shared" si="323"/>
        <v>39008.78</v>
      </c>
      <c r="AZ940" s="11">
        <f t="shared" si="343"/>
        <v>0.10091189727030683</v>
      </c>
      <c r="BA940" s="11" t="str">
        <f t="shared" si="325"/>
        <v>O831686 3</v>
      </c>
      <c r="BB940" s="11">
        <f>IFERROR(IF(AW940="","",VLOOKUP(AW940,SUSS!R:S,2,FALSE)),AY940*SUSS!$M$2)</f>
        <v>6022.3505733695647</v>
      </c>
      <c r="BC940" s="11">
        <f t="shared" si="324"/>
        <v>607.726822385643</v>
      </c>
    </row>
    <row r="941" spans="14:55" ht="15.75" thickBot="1">
      <c r="N941" s="3" t="s">
        <v>118</v>
      </c>
      <c r="O941" s="82">
        <v>4</v>
      </c>
      <c r="P941" s="85">
        <v>1987.68</v>
      </c>
      <c r="Q941" s="83" t="s">
        <v>11</v>
      </c>
      <c r="R941" s="83" t="s">
        <v>10</v>
      </c>
      <c r="S941" s="83" t="s">
        <v>82</v>
      </c>
      <c r="T941" s="82" t="s">
        <v>119</v>
      </c>
      <c r="U941" s="82" t="s">
        <v>88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O831686</v>
      </c>
      <c r="AU941" s="11">
        <f t="shared" si="339"/>
        <v>4</v>
      </c>
      <c r="AV941" s="11">
        <f t="shared" si="340"/>
        <v>1987.68</v>
      </c>
      <c r="AW941" s="11" t="str">
        <f t="shared" si="341"/>
        <v>2020/12</v>
      </c>
      <c r="AX941" s="11" t="str">
        <f t="shared" si="342"/>
        <v>2020/12 Contribuciones Seg. Social</v>
      </c>
      <c r="AY941" s="11">
        <f t="shared" si="323"/>
        <v>39008.78</v>
      </c>
      <c r="AZ941" s="11">
        <f t="shared" si="343"/>
        <v>5.095468250993751E-2</v>
      </c>
      <c r="BA941" s="11" t="str">
        <f t="shared" si="325"/>
        <v>O831686 4</v>
      </c>
      <c r="BB941" s="11">
        <f>IFERROR(IF(AW941="","",VLOOKUP(AW941,SUSS!R:S,2,FALSE)),AY941*SUSS!$M$2)</f>
        <v>6022.3505733695647</v>
      </c>
      <c r="BC941" s="11">
        <f t="shared" si="324"/>
        <v>306.8669614295863</v>
      </c>
    </row>
    <row r="942" spans="14:55" ht="15.75" thickBot="1">
      <c r="N942" s="3" t="s">
        <v>118</v>
      </c>
      <c r="O942" s="82">
        <v>4</v>
      </c>
      <c r="P942" s="85">
        <v>1421.55</v>
      </c>
      <c r="Q942" s="83" t="s">
        <v>98</v>
      </c>
      <c r="R942" s="83" t="s">
        <v>10</v>
      </c>
      <c r="S942" s="83" t="s">
        <v>82</v>
      </c>
      <c r="T942" s="82" t="s">
        <v>119</v>
      </c>
      <c r="U942" s="82" t="s">
        <v>88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118</v>
      </c>
      <c r="O943" s="82">
        <v>4</v>
      </c>
      <c r="P943" s="85">
        <v>12090.92</v>
      </c>
      <c r="Q943" s="83" t="s">
        <v>98</v>
      </c>
      <c r="R943" s="83" t="s">
        <v>10</v>
      </c>
      <c r="S943" s="83" t="s">
        <v>10</v>
      </c>
      <c r="T943" s="82" t="s">
        <v>120</v>
      </c>
      <c r="U943" s="82" t="s">
        <v>88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118</v>
      </c>
      <c r="O944" s="82">
        <v>4</v>
      </c>
      <c r="P944" s="85">
        <v>13165.58</v>
      </c>
      <c r="Q944" s="83" t="s">
        <v>11</v>
      </c>
      <c r="R944" s="83" t="s">
        <v>10</v>
      </c>
      <c r="S944" s="83" t="s">
        <v>10</v>
      </c>
      <c r="T944" s="82" t="s">
        <v>120</v>
      </c>
      <c r="U944" s="82" t="s">
        <v>88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O831686</v>
      </c>
      <c r="AU944" s="11">
        <f t="shared" si="339"/>
        <v>4</v>
      </c>
      <c r="AV944" s="11">
        <f t="shared" si="340"/>
        <v>13165.58</v>
      </c>
      <c r="AW944" s="11" t="str">
        <f t="shared" si="341"/>
        <v>2021/1</v>
      </c>
      <c r="AX944" s="11" t="str">
        <f t="shared" si="342"/>
        <v>2021/1 Contribuciones Seg. Social</v>
      </c>
      <c r="AY944" s="11">
        <f t="shared" si="323"/>
        <v>25208.01</v>
      </c>
      <c r="AZ944" s="11">
        <f t="shared" si="343"/>
        <v>0.52227764111486785</v>
      </c>
      <c r="BA944" s="11" t="str">
        <f t="shared" si="325"/>
        <v>O831686 4</v>
      </c>
      <c r="BB944" s="11">
        <f>IFERROR(IF(AW944="","",VLOOKUP(AW944,SUSS!R:S,2,FALSE)),AY944*SUSS!$M$2)</f>
        <v>3918.59</v>
      </c>
      <c r="BC944" s="11">
        <f t="shared" si="324"/>
        <v>2046.5919416963102</v>
      </c>
    </row>
    <row r="945" spans="14:55" ht="15.75" thickBot="1">
      <c r="N945" s="3" t="s">
        <v>118</v>
      </c>
      <c r="O945" s="82">
        <v>5</v>
      </c>
      <c r="P945" s="85">
        <v>12042.43</v>
      </c>
      <c r="Q945" s="83" t="s">
        <v>11</v>
      </c>
      <c r="R945" s="83" t="s">
        <v>10</v>
      </c>
      <c r="S945" s="83" t="s">
        <v>10</v>
      </c>
      <c r="T945" s="82" t="s">
        <v>120</v>
      </c>
      <c r="U945" s="82" t="s">
        <v>88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>O831686</v>
      </c>
      <c r="AU945" s="11">
        <f t="shared" si="339"/>
        <v>5</v>
      </c>
      <c r="AV945" s="11">
        <f t="shared" si="340"/>
        <v>12042.43</v>
      </c>
      <c r="AW945" s="11" t="str">
        <f t="shared" si="341"/>
        <v>2021/1</v>
      </c>
      <c r="AX945" s="11" t="str">
        <f t="shared" si="342"/>
        <v>2021/1 Contribuciones Seg. Social</v>
      </c>
      <c r="AY945" s="11">
        <f t="shared" si="323"/>
        <v>25208.01</v>
      </c>
      <c r="AZ945" s="11">
        <f t="shared" si="343"/>
        <v>0.4777223588851322</v>
      </c>
      <c r="BA945" s="11" t="str">
        <f t="shared" si="325"/>
        <v>O831686 5</v>
      </c>
      <c r="BB945" s="11">
        <f>IFERROR(IF(AW945="","",VLOOKUP(AW945,SUSS!R:S,2,FALSE)),AY945*SUSS!$M$2)</f>
        <v>3918.59</v>
      </c>
      <c r="BC945" s="11">
        <f t="shared" si="324"/>
        <v>1871.9980583036902</v>
      </c>
    </row>
    <row r="946" spans="14:55" ht="15.75" thickBot="1">
      <c r="N946" s="3" t="s">
        <v>118</v>
      </c>
      <c r="O946" s="82">
        <v>5</v>
      </c>
      <c r="P946" s="85">
        <v>10737.59</v>
      </c>
      <c r="Q946" s="83" t="s">
        <v>98</v>
      </c>
      <c r="R946" s="83" t="s">
        <v>10</v>
      </c>
      <c r="S946" s="83" t="s">
        <v>10</v>
      </c>
      <c r="T946" s="82" t="s">
        <v>120</v>
      </c>
      <c r="U946" s="82" t="s">
        <v>88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118</v>
      </c>
      <c r="O947" s="82">
        <v>5</v>
      </c>
      <c r="P947" s="85">
        <v>2753.12</v>
      </c>
      <c r="Q947" s="83" t="s">
        <v>98</v>
      </c>
      <c r="R947" s="83" t="s">
        <v>10</v>
      </c>
      <c r="S947" s="83" t="s">
        <v>82</v>
      </c>
      <c r="T947" s="82" t="s">
        <v>120</v>
      </c>
      <c r="U947" s="82" t="s">
        <v>88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/>
      </c>
      <c r="AU947" s="11" t="str">
        <f t="shared" si="339"/>
        <v/>
      </c>
      <c r="AV947" s="11" t="str">
        <f t="shared" si="340"/>
        <v/>
      </c>
      <c r="AW947" s="11" t="str">
        <f t="shared" si="341"/>
        <v/>
      </c>
      <c r="AX947" s="11" t="str">
        <f t="shared" si="342"/>
        <v/>
      </c>
      <c r="AY947" s="11" t="str">
        <f t="shared" si="323"/>
        <v/>
      </c>
      <c r="AZ947" s="11" t="str">
        <f t="shared" si="343"/>
        <v/>
      </c>
      <c r="BA947" s="11" t="str">
        <f t="shared" si="325"/>
        <v xml:space="preserve"> </v>
      </c>
      <c r="BB947" s="11" t="str">
        <f>IFERROR(IF(AW947="","",VLOOKUP(AW947,SUSS!R:S,2,FALSE)),AY947*SUSS!$M$2)</f>
        <v/>
      </c>
      <c r="BC947" s="11" t="str">
        <f t="shared" si="324"/>
        <v/>
      </c>
    </row>
    <row r="948" spans="14:55" ht="15.75" thickBot="1">
      <c r="N948" s="3" t="s">
        <v>118</v>
      </c>
      <c r="O948" s="82">
        <v>5</v>
      </c>
      <c r="P948" s="85">
        <v>3040.09</v>
      </c>
      <c r="Q948" s="83" t="s">
        <v>11</v>
      </c>
      <c r="R948" s="83" t="s">
        <v>10</v>
      </c>
      <c r="S948" s="83" t="s">
        <v>82</v>
      </c>
      <c r="T948" s="82" t="s">
        <v>120</v>
      </c>
      <c r="U948" s="82" t="s">
        <v>88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>O831686</v>
      </c>
      <c r="AU948" s="11">
        <f t="shared" si="339"/>
        <v>5</v>
      </c>
      <c r="AV948" s="11">
        <f t="shared" si="340"/>
        <v>3040.09</v>
      </c>
      <c r="AW948" s="11" t="str">
        <f t="shared" si="341"/>
        <v>2021/1</v>
      </c>
      <c r="AX948" s="11" t="str">
        <f t="shared" si="342"/>
        <v>2021/1 Contribuciones Seg. Social</v>
      </c>
      <c r="AY948" s="11">
        <f t="shared" si="323"/>
        <v>25208.01</v>
      </c>
      <c r="AZ948" s="11">
        <f t="shared" si="343"/>
        <v>0.12060015844170167</v>
      </c>
      <c r="BA948" s="11" t="str">
        <f t="shared" si="325"/>
        <v>O831686 5</v>
      </c>
      <c r="BB948" s="11">
        <f>IFERROR(IF(AW948="","",VLOOKUP(AW948,SUSS!R:S,2,FALSE)),AY948*SUSS!$M$2)</f>
        <v>3918.59</v>
      </c>
      <c r="BC948" s="11">
        <f t="shared" si="324"/>
        <v>472.58257486806781</v>
      </c>
    </row>
    <row r="949" spans="14:55" ht="15.75" thickBot="1">
      <c r="N949" s="3" t="s">
        <v>118</v>
      </c>
      <c r="O949" s="82">
        <v>5</v>
      </c>
      <c r="P949" s="86">
        <v>413.63</v>
      </c>
      <c r="Q949" s="83" t="s">
        <v>98</v>
      </c>
      <c r="R949" s="83" t="s">
        <v>10</v>
      </c>
      <c r="S949" s="83" t="s">
        <v>10</v>
      </c>
      <c r="T949" s="82" t="s">
        <v>121</v>
      </c>
      <c r="U949" s="82" t="s">
        <v>88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118</v>
      </c>
      <c r="O950" s="82">
        <v>5</v>
      </c>
      <c r="P950" s="86">
        <v>510.18</v>
      </c>
      <c r="Q950" s="83" t="s">
        <v>11</v>
      </c>
      <c r="R950" s="83" t="s">
        <v>10</v>
      </c>
      <c r="S950" s="83" t="s">
        <v>10</v>
      </c>
      <c r="T950" s="82" t="s">
        <v>121</v>
      </c>
      <c r="U950" s="82" t="s">
        <v>88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O831686</v>
      </c>
      <c r="AU950" s="11">
        <f t="shared" si="339"/>
        <v>5</v>
      </c>
      <c r="AV950" s="11">
        <f t="shared" si="340"/>
        <v>510.18</v>
      </c>
      <c r="AW950" s="11" t="str">
        <f t="shared" si="341"/>
        <v>2021/2</v>
      </c>
      <c r="AX950" s="11" t="str">
        <f t="shared" si="342"/>
        <v>2021/2 Contribuciones Seg. Social</v>
      </c>
      <c r="AY950" s="11">
        <f t="shared" si="323"/>
        <v>21416.09</v>
      </c>
      <c r="AZ950" s="11">
        <f t="shared" si="343"/>
        <v>2.3822275681508624E-2</v>
      </c>
      <c r="BA950" s="11" t="str">
        <f t="shared" si="325"/>
        <v>O831686 5</v>
      </c>
      <c r="BB950" s="11">
        <f>IFERROR(IF(AW950="","",VLOOKUP(AW950,SUSS!R:S,2,FALSE)),AY950*SUSS!$M$2)</f>
        <v>3481.36</v>
      </c>
      <c r="BC950" s="11">
        <f t="shared" si="324"/>
        <v>82.93391766657686</v>
      </c>
    </row>
    <row r="951" spans="14:55" ht="15.75" thickBot="1">
      <c r="N951" s="3" t="s">
        <v>118</v>
      </c>
      <c r="O951" s="82">
        <v>6</v>
      </c>
      <c r="P951" s="85">
        <v>14307.56</v>
      </c>
      <c r="Q951" s="83" t="s">
        <v>98</v>
      </c>
      <c r="R951" s="83" t="s">
        <v>10</v>
      </c>
      <c r="S951" s="83" t="s">
        <v>10</v>
      </c>
      <c r="T951" s="82" t="s">
        <v>121</v>
      </c>
      <c r="U951" s="82" t="s">
        <v>88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118</v>
      </c>
      <c r="O952" s="82">
        <v>6</v>
      </c>
      <c r="P952" s="85">
        <v>16044.9</v>
      </c>
      <c r="Q952" s="83" t="s">
        <v>11</v>
      </c>
      <c r="R952" s="83" t="s">
        <v>10</v>
      </c>
      <c r="S952" s="83" t="s">
        <v>10</v>
      </c>
      <c r="T952" s="82" t="s">
        <v>121</v>
      </c>
      <c r="U952" s="82" t="s">
        <v>88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>O831686</v>
      </c>
      <c r="AU952" s="11">
        <f t="shared" si="339"/>
        <v>6</v>
      </c>
      <c r="AV952" s="11">
        <f t="shared" si="340"/>
        <v>16044.9</v>
      </c>
      <c r="AW952" s="11" t="str">
        <f t="shared" si="341"/>
        <v>2021/2</v>
      </c>
      <c r="AX952" s="11" t="str">
        <f t="shared" si="342"/>
        <v>2021/2 Contribuciones Seg. Social</v>
      </c>
      <c r="AY952" s="11">
        <f t="shared" si="323"/>
        <v>21416.09</v>
      </c>
      <c r="AZ952" s="11">
        <f t="shared" si="343"/>
        <v>0.74919838308486753</v>
      </c>
      <c r="BA952" s="11" t="str">
        <f t="shared" si="325"/>
        <v>O831686 6</v>
      </c>
      <c r="BB952" s="11">
        <f>IFERROR(IF(AW952="","",VLOOKUP(AW952,SUSS!R:S,2,FALSE)),AY952*SUSS!$M$2)</f>
        <v>3481.36</v>
      </c>
      <c r="BC952" s="11">
        <f t="shared" si="324"/>
        <v>2608.2292829363346</v>
      </c>
    </row>
    <row r="953" spans="14:55" ht="15.75" thickBot="1">
      <c r="N953" s="3" t="s">
        <v>118</v>
      </c>
      <c r="O953" s="82">
        <v>7</v>
      </c>
      <c r="P953" s="85">
        <v>4662.03</v>
      </c>
      <c r="Q953" s="83" t="s">
        <v>98</v>
      </c>
      <c r="R953" s="83" t="s">
        <v>10</v>
      </c>
      <c r="S953" s="83" t="s">
        <v>10</v>
      </c>
      <c r="T953" s="82" t="s">
        <v>121</v>
      </c>
      <c r="U953" s="82" t="s">
        <v>88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/>
      </c>
      <c r="AU953" s="11" t="str">
        <f t="shared" si="339"/>
        <v/>
      </c>
      <c r="AV953" s="11" t="str">
        <f t="shared" si="340"/>
        <v/>
      </c>
      <c r="AW953" s="11" t="str">
        <f t="shared" si="341"/>
        <v/>
      </c>
      <c r="AX953" s="11" t="str">
        <f t="shared" si="342"/>
        <v/>
      </c>
      <c r="AY953" s="11" t="str">
        <f t="shared" si="323"/>
        <v/>
      </c>
      <c r="AZ953" s="11" t="str">
        <f t="shared" si="343"/>
        <v/>
      </c>
      <c r="BA953" s="11" t="str">
        <f t="shared" si="325"/>
        <v xml:space="preserve"> </v>
      </c>
      <c r="BB953" s="11" t="str">
        <f>IFERROR(IF(AW953="","",VLOOKUP(AW953,SUSS!R:S,2,FALSE)),AY953*SUSS!$M$2)</f>
        <v/>
      </c>
      <c r="BC953" s="11" t="str">
        <f t="shared" si="324"/>
        <v/>
      </c>
    </row>
    <row r="954" spans="14:55" ht="15.75" thickBot="1">
      <c r="N954" s="3" t="s">
        <v>118</v>
      </c>
      <c r="O954" s="82">
        <v>7</v>
      </c>
      <c r="P954" s="85">
        <v>4861.01</v>
      </c>
      <c r="Q954" s="83" t="s">
        <v>11</v>
      </c>
      <c r="R954" s="83" t="s">
        <v>10</v>
      </c>
      <c r="S954" s="83" t="s">
        <v>10</v>
      </c>
      <c r="T954" s="82" t="s">
        <v>121</v>
      </c>
      <c r="U954" s="82" t="s">
        <v>88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>O831686</v>
      </c>
      <c r="AU954" s="11">
        <f t="shared" si="339"/>
        <v>7</v>
      </c>
      <c r="AV954" s="11">
        <f t="shared" si="340"/>
        <v>4861.01</v>
      </c>
      <c r="AW954" s="11" t="str">
        <f t="shared" si="341"/>
        <v>2021/2</v>
      </c>
      <c r="AX954" s="11" t="str">
        <f t="shared" si="342"/>
        <v>2021/2 Contribuciones Seg. Social</v>
      </c>
      <c r="AY954" s="11">
        <f t="shared" si="323"/>
        <v>21416.09</v>
      </c>
      <c r="AZ954" s="11">
        <f t="shared" si="343"/>
        <v>0.2269793412336239</v>
      </c>
      <c r="BA954" s="11" t="str">
        <f t="shared" si="325"/>
        <v>O831686 7</v>
      </c>
      <c r="BB954" s="11">
        <f>IFERROR(IF(AW954="","",VLOOKUP(AW954,SUSS!R:S,2,FALSE)),AY954*SUSS!$M$2)</f>
        <v>3481.36</v>
      </c>
      <c r="BC954" s="11">
        <f t="shared" si="324"/>
        <v>790.19679939708897</v>
      </c>
    </row>
    <row r="955" spans="14:55" ht="15.75" thickBot="1">
      <c r="N955" s="3" t="s">
        <v>118</v>
      </c>
      <c r="O955" s="82">
        <v>7</v>
      </c>
      <c r="P955" s="85">
        <v>1688.28</v>
      </c>
      <c r="Q955" s="83" t="s">
        <v>98</v>
      </c>
      <c r="R955" s="83" t="s">
        <v>10</v>
      </c>
      <c r="S955" s="83" t="s">
        <v>82</v>
      </c>
      <c r="T955" s="82" t="s">
        <v>121</v>
      </c>
      <c r="U955" s="82" t="s">
        <v>88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118</v>
      </c>
      <c r="O956" s="82">
        <v>7</v>
      </c>
      <c r="P956" s="85">
        <v>1865.34</v>
      </c>
      <c r="Q956" s="83" t="s">
        <v>11</v>
      </c>
      <c r="R956" s="83" t="s">
        <v>10</v>
      </c>
      <c r="S956" s="83" t="s">
        <v>82</v>
      </c>
      <c r="T956" s="82" t="s">
        <v>121</v>
      </c>
      <c r="U956" s="82" t="s">
        <v>88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O831686</v>
      </c>
      <c r="AU956" s="11">
        <f t="shared" si="339"/>
        <v>7</v>
      </c>
      <c r="AV956" s="11">
        <f t="shared" si="340"/>
        <v>1865.34</v>
      </c>
      <c r="AW956" s="11" t="str">
        <f t="shared" si="341"/>
        <v>2021/2</v>
      </c>
      <c r="AX956" s="11" t="str">
        <f t="shared" si="342"/>
        <v>2021/2 Contribuciones Seg. Social</v>
      </c>
      <c r="AY956" s="11">
        <f t="shared" si="323"/>
        <v>21416.09</v>
      </c>
      <c r="AZ956" s="11">
        <f t="shared" si="343"/>
        <v>8.7099932807529284E-2</v>
      </c>
      <c r="BA956" s="11" t="str">
        <f t="shared" si="325"/>
        <v>O831686 7</v>
      </c>
      <c r="BB956" s="11">
        <f>IFERROR(IF(AW956="","",VLOOKUP(AW956,SUSS!R:S,2,FALSE)),AY956*SUSS!$M$2)</f>
        <v>3481.36</v>
      </c>
      <c r="BC956" s="11">
        <f t="shared" si="324"/>
        <v>303.22622207882017</v>
      </c>
    </row>
    <row r="957" spans="14:55" ht="15.75" thickBot="1">
      <c r="N957" s="3" t="s">
        <v>118</v>
      </c>
      <c r="O957" s="82">
        <v>7</v>
      </c>
      <c r="P957" s="85">
        <v>8372.17</v>
      </c>
      <c r="Q957" s="83" t="s">
        <v>98</v>
      </c>
      <c r="R957" s="83" t="s">
        <v>10</v>
      </c>
      <c r="S957" s="83" t="s">
        <v>10</v>
      </c>
      <c r="T957" s="82" t="s">
        <v>122</v>
      </c>
      <c r="U957" s="82" t="s">
        <v>88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118</v>
      </c>
      <c r="O958" s="82">
        <v>7</v>
      </c>
      <c r="P958" s="85">
        <v>9783.85</v>
      </c>
      <c r="Q958" s="83" t="s">
        <v>11</v>
      </c>
      <c r="R958" s="83" t="s">
        <v>10</v>
      </c>
      <c r="S958" s="83" t="s">
        <v>10</v>
      </c>
      <c r="T958" s="82" t="s">
        <v>122</v>
      </c>
      <c r="U958" s="82" t="s">
        <v>88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>O831686</v>
      </c>
      <c r="AU958" s="11">
        <f t="shared" si="339"/>
        <v>7</v>
      </c>
      <c r="AV958" s="11">
        <f t="shared" si="340"/>
        <v>9783.85</v>
      </c>
      <c r="AW958" s="11" t="str">
        <f t="shared" si="341"/>
        <v>2021/3</v>
      </c>
      <c r="AX958" s="11" t="str">
        <f t="shared" si="342"/>
        <v>2021/3 Contribuciones Seg. Social</v>
      </c>
      <c r="AY958" s="11">
        <f t="shared" si="323"/>
        <v>25410.85</v>
      </c>
      <c r="AZ958" s="11">
        <f t="shared" si="343"/>
        <v>0.38502647491130759</v>
      </c>
      <c r="BA958" s="11" t="str">
        <f t="shared" si="325"/>
        <v>O831686 7</v>
      </c>
      <c r="BB958" s="11">
        <f>IFERROR(IF(AW958="","",VLOOKUP(AW958,SUSS!R:S,2,FALSE)),AY958*SUSS!$M$2)</f>
        <v>3940.06</v>
      </c>
      <c r="BC958" s="11">
        <f t="shared" si="324"/>
        <v>1517.0274127390467</v>
      </c>
    </row>
    <row r="959" spans="14:55" ht="15.75" thickBot="1">
      <c r="N959" s="3" t="s">
        <v>118</v>
      </c>
      <c r="O959" s="82">
        <v>8</v>
      </c>
      <c r="P959" s="85">
        <v>15627</v>
      </c>
      <c r="Q959" s="83" t="s">
        <v>11</v>
      </c>
      <c r="R959" s="83" t="s">
        <v>10</v>
      </c>
      <c r="S959" s="83" t="s">
        <v>10</v>
      </c>
      <c r="T959" s="82" t="s">
        <v>122</v>
      </c>
      <c r="U959" s="82" t="s">
        <v>88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O831686</v>
      </c>
      <c r="AU959" s="11">
        <f t="shared" si="339"/>
        <v>8</v>
      </c>
      <c r="AV959" s="11">
        <f t="shared" si="340"/>
        <v>15627</v>
      </c>
      <c r="AW959" s="11" t="str">
        <f t="shared" si="341"/>
        <v>2021/3</v>
      </c>
      <c r="AX959" s="11" t="str">
        <f t="shared" si="342"/>
        <v>2021/3 Contribuciones Seg. Social</v>
      </c>
      <c r="AY959" s="11">
        <f t="shared" si="323"/>
        <v>25410.85</v>
      </c>
      <c r="AZ959" s="11">
        <f t="shared" si="343"/>
        <v>0.61497352508869252</v>
      </c>
      <c r="BA959" s="11" t="str">
        <f t="shared" si="325"/>
        <v>O831686 8</v>
      </c>
      <c r="BB959" s="11">
        <f>IFERROR(IF(AW959="","",VLOOKUP(AW959,SUSS!R:S,2,FALSE)),AY959*SUSS!$M$2)</f>
        <v>3940.06</v>
      </c>
      <c r="BC959" s="11">
        <f t="shared" si="324"/>
        <v>2423.0325872609537</v>
      </c>
    </row>
    <row r="960" spans="14:55" ht="15.75" thickBot="1">
      <c r="N960" s="3" t="s">
        <v>118</v>
      </c>
      <c r="O960" s="82">
        <v>8</v>
      </c>
      <c r="P960" s="85">
        <v>13952.86</v>
      </c>
      <c r="Q960" s="83" t="s">
        <v>98</v>
      </c>
      <c r="R960" s="83" t="s">
        <v>10</v>
      </c>
      <c r="S960" s="83" t="s">
        <v>10</v>
      </c>
      <c r="T960" s="82" t="s">
        <v>122</v>
      </c>
      <c r="U960" s="82" t="s">
        <v>88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118</v>
      </c>
      <c r="O961" s="82">
        <v>8</v>
      </c>
      <c r="P961" s="85">
        <v>1196.6199999999999</v>
      </c>
      <c r="Q961" s="83" t="s">
        <v>98</v>
      </c>
      <c r="R961" s="83" t="s">
        <v>10</v>
      </c>
      <c r="S961" s="83" t="s">
        <v>82</v>
      </c>
      <c r="T961" s="82" t="s">
        <v>122</v>
      </c>
      <c r="U961" s="82" t="s">
        <v>88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118</v>
      </c>
      <c r="O962" s="82">
        <v>8</v>
      </c>
      <c r="P962" s="85">
        <v>1362.02</v>
      </c>
      <c r="Q962" s="83" t="s">
        <v>11</v>
      </c>
      <c r="R962" s="83" t="s">
        <v>10</v>
      </c>
      <c r="S962" s="83" t="s">
        <v>82</v>
      </c>
      <c r="T962" s="82" t="s">
        <v>122</v>
      </c>
      <c r="U962" s="82" t="s">
        <v>88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>O831686</v>
      </c>
      <c r="AU962" s="11">
        <f t="shared" si="339"/>
        <v>8</v>
      </c>
      <c r="AV962" s="11">
        <f t="shared" si="340"/>
        <v>1362.02</v>
      </c>
      <c r="AW962" s="11" t="str">
        <f t="shared" si="341"/>
        <v>2021/3</v>
      </c>
      <c r="AX962" s="11" t="str">
        <f t="shared" si="342"/>
        <v>2021/3 Contribuciones Seg. Social</v>
      </c>
      <c r="AY962" s="11">
        <f t="shared" si="323"/>
        <v>25410.85</v>
      </c>
      <c r="AZ962" s="11">
        <f t="shared" si="343"/>
        <v>5.3599938608901318E-2</v>
      </c>
      <c r="BA962" s="11" t="str">
        <f t="shared" si="325"/>
        <v>O831686 8</v>
      </c>
      <c r="BB962" s="11">
        <f>IFERROR(IF(AW962="","",VLOOKUP(AW962,SUSS!R:S,2,FALSE)),AY962*SUSS!$M$2)</f>
        <v>3940.06</v>
      </c>
      <c r="BC962" s="11">
        <f t="shared" si="324"/>
        <v>211.18697411538773</v>
      </c>
    </row>
    <row r="963" spans="14:55"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45.75" thickBot="1">
      <c r="N964" s="3" t="s">
        <v>123</v>
      </c>
      <c r="O964" s="117" t="s">
        <v>17</v>
      </c>
      <c r="P964"/>
      <c r="Q964"/>
      <c r="R964"/>
      <c r="S964"/>
      <c r="T964"/>
      <c r="U964"/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/>
      </c>
      <c r="AU964" s="11" t="str">
        <f t="shared" si="339"/>
        <v/>
      </c>
      <c r="AV964" s="11" t="str">
        <f t="shared" si="340"/>
        <v/>
      </c>
      <c r="AW964" s="11" t="str">
        <f t="shared" si="341"/>
        <v/>
      </c>
      <c r="AX964" s="11" t="str">
        <f t="shared" si="342"/>
        <v/>
      </c>
      <c r="AY964" s="11" t="str">
        <f t="shared" ref="AY964:AY1027" si="344">VLOOKUP(AX964,AO:AP,2,FALSE)</f>
        <v/>
      </c>
      <c r="AZ964" s="11" t="str">
        <f t="shared" si="343"/>
        <v/>
      </c>
      <c r="BA964" s="11" t="str">
        <f t="shared" si="325"/>
        <v xml:space="preserve"> </v>
      </c>
      <c r="BB964" s="11" t="str">
        <f>IFERROR(IF(AW964="","",VLOOKUP(AW964,SUSS!R:S,2,FALSE)),AY964*SUSS!$M$2)</f>
        <v/>
      </c>
      <c r="BC964" s="11" t="str">
        <f t="shared" si="324"/>
        <v/>
      </c>
    </row>
    <row r="965" spans="14:55" ht="15.75" thickBot="1">
      <c r="N965" s="3" t="s">
        <v>123</v>
      </c>
      <c r="O965" s="87" t="s">
        <v>13</v>
      </c>
      <c r="P965" s="87" t="s">
        <v>14</v>
      </c>
      <c r="Q965" s="87" t="s">
        <v>3</v>
      </c>
      <c r="R965" s="87" t="s">
        <v>4</v>
      </c>
      <c r="S965" s="87" t="s">
        <v>5</v>
      </c>
      <c r="T965" s="87" t="s">
        <v>15</v>
      </c>
      <c r="U965" s="87" t="s">
        <v>16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123</v>
      </c>
      <c r="O966" s="77">
        <v>1</v>
      </c>
      <c r="P966" s="80">
        <v>520661.16</v>
      </c>
      <c r="Q966" s="78" t="s">
        <v>81</v>
      </c>
      <c r="R966" s="78" t="s">
        <v>10</v>
      </c>
      <c r="S966" s="78" t="s">
        <v>10</v>
      </c>
      <c r="T966" s="77" t="s">
        <v>124</v>
      </c>
      <c r="U966" s="77" t="s">
        <v>86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123</v>
      </c>
      <c r="O967" s="82">
        <v>1</v>
      </c>
      <c r="P967" s="85">
        <v>99400.97</v>
      </c>
      <c r="Q967" s="83" t="s">
        <v>81</v>
      </c>
      <c r="R967" s="83" t="s">
        <v>10</v>
      </c>
      <c r="S967" s="83" t="s">
        <v>82</v>
      </c>
      <c r="T967" s="82" t="s">
        <v>124</v>
      </c>
      <c r="U967" s="82" t="s">
        <v>86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/>
      </c>
      <c r="AU967" s="11" t="str">
        <f t="shared" si="339"/>
        <v/>
      </c>
      <c r="AV967" s="11" t="str">
        <f t="shared" si="340"/>
        <v/>
      </c>
      <c r="AW967" s="11" t="str">
        <f t="shared" si="341"/>
        <v/>
      </c>
      <c r="AX967" s="11" t="str">
        <f t="shared" si="342"/>
        <v/>
      </c>
      <c r="AY967" s="11" t="str">
        <f t="shared" si="344"/>
        <v/>
      </c>
      <c r="AZ967" s="11" t="str">
        <f t="shared" si="343"/>
        <v/>
      </c>
      <c r="BA967" s="11" t="str">
        <f t="shared" si="325"/>
        <v xml:space="preserve"> </v>
      </c>
      <c r="BB967" s="11" t="str">
        <f>IFERROR(IF(AW967="","",VLOOKUP(AW967,SUSS!R:S,2,FALSE)),AY967*SUSS!$M$2)</f>
        <v/>
      </c>
      <c r="BC967" s="11" t="str">
        <f t="shared" si="345"/>
        <v/>
      </c>
    </row>
    <row r="968" spans="14:55" ht="15.75" thickBot="1">
      <c r="N968" s="3" t="s">
        <v>123</v>
      </c>
      <c r="O968" s="82">
        <v>2</v>
      </c>
      <c r="P968" s="85">
        <v>638043.93000000005</v>
      </c>
      <c r="Q968" s="83" t="s">
        <v>81</v>
      </c>
      <c r="R968" s="83" t="s">
        <v>10</v>
      </c>
      <c r="S968" s="83" t="s">
        <v>82</v>
      </c>
      <c r="T968" s="82" t="s">
        <v>124</v>
      </c>
      <c r="U968" s="82" t="s">
        <v>88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123</v>
      </c>
      <c r="O969" s="82">
        <v>3</v>
      </c>
      <c r="P969" s="85">
        <v>147524.60999999999</v>
      </c>
      <c r="Q969" s="83" t="s">
        <v>81</v>
      </c>
      <c r="R969" s="83" t="s">
        <v>10</v>
      </c>
      <c r="S969" s="83" t="s">
        <v>82</v>
      </c>
      <c r="T969" s="82" t="s">
        <v>124</v>
      </c>
      <c r="U969" s="82" t="s">
        <v>88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123</v>
      </c>
      <c r="O970" s="82">
        <v>3</v>
      </c>
      <c r="P970" s="85">
        <v>399173.55</v>
      </c>
      <c r="Q970" s="83" t="s">
        <v>81</v>
      </c>
      <c r="R970" s="83" t="s">
        <v>10</v>
      </c>
      <c r="S970" s="83" t="s">
        <v>10</v>
      </c>
      <c r="T970" s="82" t="s">
        <v>125</v>
      </c>
      <c r="U970" s="82" t="s">
        <v>88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/>
      </c>
      <c r="AU970" s="11" t="str">
        <f t="shared" si="339"/>
        <v/>
      </c>
      <c r="AV970" s="11" t="str">
        <f t="shared" si="340"/>
        <v/>
      </c>
      <c r="AW970" s="11" t="str">
        <f t="shared" si="341"/>
        <v/>
      </c>
      <c r="AX970" s="11" t="str">
        <f t="shared" si="342"/>
        <v/>
      </c>
      <c r="AY970" s="11" t="str">
        <f t="shared" si="344"/>
        <v/>
      </c>
      <c r="AZ970" s="11" t="str">
        <f t="shared" si="343"/>
        <v/>
      </c>
      <c r="BA970" s="11" t="str">
        <f t="shared" si="346"/>
        <v xml:space="preserve"> </v>
      </c>
      <c r="BB970" s="11" t="str">
        <f>IFERROR(IF(AW970="","",VLOOKUP(AW970,SUSS!R:S,2,FALSE)),AY970*SUSS!$M$2)</f>
        <v/>
      </c>
      <c r="BC970" s="11" t="str">
        <f t="shared" si="345"/>
        <v/>
      </c>
    </row>
    <row r="971" spans="14:55" ht="15.75" thickBot="1">
      <c r="N971" s="3" t="s">
        <v>123</v>
      </c>
      <c r="O971" s="82">
        <v>3</v>
      </c>
      <c r="P971" s="85">
        <v>109849.04</v>
      </c>
      <c r="Q971" s="83" t="s">
        <v>81</v>
      </c>
      <c r="R971" s="83" t="s">
        <v>10</v>
      </c>
      <c r="S971" s="83" t="s">
        <v>82</v>
      </c>
      <c r="T971" s="82" t="s">
        <v>125</v>
      </c>
      <c r="U971" s="82" t="s">
        <v>88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123</v>
      </c>
      <c r="O972" s="82">
        <v>4</v>
      </c>
      <c r="P972" s="85">
        <v>557450.71</v>
      </c>
      <c r="Q972" s="83" t="s">
        <v>81</v>
      </c>
      <c r="R972" s="83" t="s">
        <v>10</v>
      </c>
      <c r="S972" s="83" t="s">
        <v>82</v>
      </c>
      <c r="T972" s="82" t="s">
        <v>125</v>
      </c>
      <c r="U972" s="82" t="s">
        <v>88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123</v>
      </c>
      <c r="O973" s="82">
        <v>4</v>
      </c>
      <c r="P973" s="85">
        <v>118136.36</v>
      </c>
      <c r="Q973" s="83" t="s">
        <v>81</v>
      </c>
      <c r="R973" s="83" t="s">
        <v>10</v>
      </c>
      <c r="S973" s="83" t="s">
        <v>10</v>
      </c>
      <c r="T973" s="82" t="s">
        <v>126</v>
      </c>
      <c r="U973" s="82" t="s">
        <v>88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/>
      </c>
      <c r="AU973" s="11" t="str">
        <f t="shared" si="339"/>
        <v/>
      </c>
      <c r="AV973" s="11" t="str">
        <f t="shared" si="340"/>
        <v/>
      </c>
      <c r="AW973" s="11" t="str">
        <f t="shared" si="341"/>
        <v/>
      </c>
      <c r="AX973" s="11" t="str">
        <f t="shared" si="342"/>
        <v/>
      </c>
      <c r="AY973" s="11" t="str">
        <f t="shared" si="344"/>
        <v/>
      </c>
      <c r="AZ973" s="11" t="str">
        <f t="shared" si="343"/>
        <v/>
      </c>
      <c r="BA973" s="11" t="str">
        <f t="shared" si="346"/>
        <v xml:space="preserve"> </v>
      </c>
      <c r="BB973" s="11" t="str">
        <f>IFERROR(IF(AW973="","",VLOOKUP(AW973,SUSS!R:S,2,FALSE)),AY973*SUSS!$M$2)</f>
        <v/>
      </c>
      <c r="BC973" s="11" t="str">
        <f t="shared" si="345"/>
        <v/>
      </c>
    </row>
    <row r="974" spans="14:55" ht="15.75" thickBot="1">
      <c r="N974" s="3" t="s">
        <v>123</v>
      </c>
      <c r="O974" s="82">
        <v>5</v>
      </c>
      <c r="P974" s="85">
        <v>228971.08</v>
      </c>
      <c r="Q974" s="83" t="s">
        <v>81</v>
      </c>
      <c r="R974" s="83" t="s">
        <v>10</v>
      </c>
      <c r="S974" s="83" t="s">
        <v>10</v>
      </c>
      <c r="T974" s="82" t="s">
        <v>126</v>
      </c>
      <c r="U974" s="82" t="s">
        <v>88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/>
      </c>
      <c r="AU974" s="11" t="str">
        <f t="shared" si="339"/>
        <v/>
      </c>
      <c r="AV974" s="11" t="str">
        <f t="shared" si="340"/>
        <v/>
      </c>
      <c r="AW974" s="11" t="str">
        <f t="shared" si="341"/>
        <v/>
      </c>
      <c r="AX974" s="11" t="str">
        <f t="shared" si="342"/>
        <v/>
      </c>
      <c r="AY974" s="11" t="str">
        <f t="shared" si="344"/>
        <v/>
      </c>
      <c r="AZ974" s="11" t="str">
        <f t="shared" si="343"/>
        <v/>
      </c>
      <c r="BA974" s="11" t="str">
        <f t="shared" si="346"/>
        <v xml:space="preserve"> </v>
      </c>
      <c r="BB974" s="11" t="str">
        <f>IFERROR(IF(AW974="","",VLOOKUP(AW974,SUSS!R:S,2,FALSE)),AY974*SUSS!$M$2)</f>
        <v/>
      </c>
      <c r="BC974" s="11" t="str">
        <f t="shared" si="345"/>
        <v/>
      </c>
    </row>
    <row r="975" spans="14:55" ht="15.75" thickBot="1">
      <c r="N975" s="3" t="s">
        <v>123</v>
      </c>
      <c r="O975" s="82">
        <v>5</v>
      </c>
      <c r="P975" s="85">
        <v>466208.02</v>
      </c>
      <c r="Q975" s="83" t="s">
        <v>81</v>
      </c>
      <c r="R975" s="83" t="s">
        <v>10</v>
      </c>
      <c r="S975" s="83" t="s">
        <v>82</v>
      </c>
      <c r="T975" s="82" t="s">
        <v>126</v>
      </c>
      <c r="U975" s="82" t="s">
        <v>88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123</v>
      </c>
      <c r="O976" s="82">
        <v>6</v>
      </c>
      <c r="P976" s="85">
        <v>102598.1</v>
      </c>
      <c r="Q976" s="83" t="s">
        <v>81</v>
      </c>
      <c r="R976" s="83" t="s">
        <v>10</v>
      </c>
      <c r="S976" s="83" t="s">
        <v>82</v>
      </c>
      <c r="T976" s="82" t="s">
        <v>126</v>
      </c>
      <c r="U976" s="82" t="s">
        <v>88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123</v>
      </c>
      <c r="O977" s="82">
        <v>6</v>
      </c>
      <c r="P977" s="85">
        <v>347107.44</v>
      </c>
      <c r="Q977" s="83" t="s">
        <v>81</v>
      </c>
      <c r="R977" s="83" t="s">
        <v>10</v>
      </c>
      <c r="S977" s="83" t="s">
        <v>10</v>
      </c>
      <c r="T977" s="82" t="s">
        <v>127</v>
      </c>
      <c r="U977" s="82" t="s">
        <v>88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/>
      </c>
      <c r="AU977" s="11" t="str">
        <f t="shared" si="339"/>
        <v/>
      </c>
      <c r="AV977" s="11" t="str">
        <f t="shared" si="340"/>
        <v/>
      </c>
      <c r="AW977" s="11" t="str">
        <f t="shared" si="341"/>
        <v/>
      </c>
      <c r="AX977" s="11" t="str">
        <f t="shared" si="342"/>
        <v/>
      </c>
      <c r="AY977" s="11" t="str">
        <f t="shared" si="344"/>
        <v/>
      </c>
      <c r="AZ977" s="11" t="str">
        <f t="shared" si="343"/>
        <v/>
      </c>
      <c r="BA977" s="11" t="str">
        <f t="shared" si="346"/>
        <v xml:space="preserve"> </v>
      </c>
      <c r="BB977" s="11" t="str">
        <f>IFERROR(IF(AW977="","",VLOOKUP(AW977,SUSS!R:S,2,FALSE)),AY977*SUSS!$M$2)</f>
        <v/>
      </c>
      <c r="BC977" s="11" t="str">
        <f t="shared" si="345"/>
        <v/>
      </c>
    </row>
    <row r="978" spans="14:55" ht="15.75" thickBot="1">
      <c r="N978" s="3" t="s">
        <v>123</v>
      </c>
      <c r="O978" s="82">
        <v>6</v>
      </c>
      <c r="P978" s="85">
        <v>265633.75</v>
      </c>
      <c r="Q978" s="83" t="s">
        <v>81</v>
      </c>
      <c r="R978" s="83" t="s">
        <v>10</v>
      </c>
      <c r="S978" s="83" t="s">
        <v>82</v>
      </c>
      <c r="T978" s="82" t="s">
        <v>127</v>
      </c>
      <c r="U978" s="82" t="s">
        <v>88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123</v>
      </c>
      <c r="O979" s="82">
        <v>7</v>
      </c>
      <c r="P979" s="85">
        <v>293800.46999999997</v>
      </c>
      <c r="Q979" s="83" t="s">
        <v>81</v>
      </c>
      <c r="R979" s="83" t="s">
        <v>10</v>
      </c>
      <c r="S979" s="83" t="s">
        <v>82</v>
      </c>
      <c r="T979" s="82" t="s">
        <v>127</v>
      </c>
      <c r="U979" s="82" t="s">
        <v>88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123</v>
      </c>
      <c r="O980" s="82">
        <v>7</v>
      </c>
      <c r="P980" s="85">
        <v>442283.66</v>
      </c>
      <c r="Q980" s="83" t="s">
        <v>81</v>
      </c>
      <c r="R980" s="83" t="s">
        <v>10</v>
      </c>
      <c r="S980" s="83" t="s">
        <v>10</v>
      </c>
      <c r="T980" s="82" t="s">
        <v>128</v>
      </c>
      <c r="U980" s="82" t="s">
        <v>88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123</v>
      </c>
      <c r="O981" s="82">
        <v>8</v>
      </c>
      <c r="P981" s="85">
        <v>22415.06</v>
      </c>
      <c r="Q981" s="83" t="s">
        <v>81</v>
      </c>
      <c r="R981" s="83" t="s">
        <v>10</v>
      </c>
      <c r="S981" s="83" t="s">
        <v>10</v>
      </c>
      <c r="T981" s="82" t="s">
        <v>128</v>
      </c>
      <c r="U981" s="82" t="s">
        <v>88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/>
      </c>
      <c r="AU981" s="11" t="str">
        <f t="shared" si="339"/>
        <v/>
      </c>
      <c r="AV981" s="11" t="str">
        <f t="shared" si="340"/>
        <v/>
      </c>
      <c r="AW981" s="11" t="str">
        <f t="shared" si="341"/>
        <v/>
      </c>
      <c r="AX981" s="11" t="str">
        <f t="shared" si="342"/>
        <v/>
      </c>
      <c r="AY981" s="11" t="str">
        <f t="shared" si="344"/>
        <v/>
      </c>
      <c r="AZ981" s="11" t="str">
        <f t="shared" si="343"/>
        <v/>
      </c>
      <c r="BA981" s="11" t="str">
        <f t="shared" si="346"/>
        <v xml:space="preserve"> </v>
      </c>
      <c r="BB981" s="11" t="str">
        <f>IFERROR(IF(AW981="","",VLOOKUP(AW981,SUSS!R:S,2,FALSE)),AY981*SUSS!$M$2)</f>
        <v/>
      </c>
      <c r="BC981" s="11" t="str">
        <f t="shared" si="345"/>
        <v/>
      </c>
    </row>
    <row r="982" spans="14:55" ht="15.75" thickBot="1">
      <c r="N982" s="3" t="s">
        <v>123</v>
      </c>
      <c r="O982" s="82">
        <v>8</v>
      </c>
      <c r="P982" s="85">
        <v>735015.51</v>
      </c>
      <c r="Q982" s="83" t="s">
        <v>81</v>
      </c>
      <c r="R982" s="83" t="s">
        <v>10</v>
      </c>
      <c r="S982" s="83" t="s">
        <v>82</v>
      </c>
      <c r="T982" s="82" t="s">
        <v>128</v>
      </c>
      <c r="U982" s="82" t="s">
        <v>88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45.75" thickBot="1">
      <c r="N984" s="3" t="s">
        <v>129</v>
      </c>
      <c r="O984" s="119" t="s">
        <v>17</v>
      </c>
      <c r="P984"/>
      <c r="Q984"/>
      <c r="R984"/>
      <c r="S984"/>
      <c r="T984"/>
      <c r="U984"/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/>
      </c>
      <c r="AU984" s="11" t="str">
        <f t="shared" si="339"/>
        <v/>
      </c>
      <c r="AV984" s="11" t="str">
        <f t="shared" si="340"/>
        <v/>
      </c>
      <c r="AW984" s="11" t="str">
        <f t="shared" si="341"/>
        <v/>
      </c>
      <c r="AX984" s="11" t="str">
        <f t="shared" si="342"/>
        <v/>
      </c>
      <c r="AY984" s="11" t="str">
        <f t="shared" si="344"/>
        <v/>
      </c>
      <c r="AZ984" s="11" t="str">
        <f t="shared" si="343"/>
        <v/>
      </c>
      <c r="BA984" s="11" t="str">
        <f t="shared" si="346"/>
        <v xml:space="preserve"> </v>
      </c>
      <c r="BB984" s="11" t="str">
        <f>IFERROR(IF(AW984="","",VLOOKUP(AW984,SUSS!R:S,2,FALSE)),AY984*SUSS!$M$2)</f>
        <v/>
      </c>
      <c r="BC984" s="11" t="str">
        <f t="shared" si="345"/>
        <v/>
      </c>
    </row>
    <row r="985" spans="14:55" ht="15.75" thickBot="1">
      <c r="N985" s="3" t="s">
        <v>129</v>
      </c>
      <c r="O985" s="87" t="s">
        <v>13</v>
      </c>
      <c r="P985" s="87" t="s">
        <v>14</v>
      </c>
      <c r="Q985" s="87" t="s">
        <v>3</v>
      </c>
      <c r="R985" s="87" t="s">
        <v>4</v>
      </c>
      <c r="S985" s="87" t="s">
        <v>5</v>
      </c>
      <c r="T985" s="87" t="s">
        <v>15</v>
      </c>
      <c r="U985" s="87" t="s">
        <v>16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129</v>
      </c>
      <c r="O986" s="77" t="s">
        <v>84</v>
      </c>
      <c r="P986" s="80">
        <v>17138.96</v>
      </c>
      <c r="Q986" s="78" t="s">
        <v>81</v>
      </c>
      <c r="R986" s="78" t="s">
        <v>10</v>
      </c>
      <c r="S986" s="78" t="s">
        <v>10</v>
      </c>
      <c r="T986" s="77" t="s">
        <v>125</v>
      </c>
      <c r="U986" s="77" t="s">
        <v>86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129</v>
      </c>
      <c r="O987" s="82">
        <v>1</v>
      </c>
      <c r="P987" s="85">
        <v>14139.64</v>
      </c>
      <c r="Q987" s="83" t="s">
        <v>81</v>
      </c>
      <c r="R987" s="83" t="s">
        <v>10</v>
      </c>
      <c r="S987" s="83" t="s">
        <v>10</v>
      </c>
      <c r="T987" s="82" t="s">
        <v>125</v>
      </c>
      <c r="U987" s="82" t="s">
        <v>88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/>
      </c>
      <c r="AU987" s="11" t="str">
        <f t="shared" si="339"/>
        <v/>
      </c>
      <c r="AV987" s="11" t="str">
        <f t="shared" si="340"/>
        <v/>
      </c>
      <c r="AW987" s="11" t="str">
        <f t="shared" si="341"/>
        <v/>
      </c>
      <c r="AX987" s="11" t="str">
        <f t="shared" si="342"/>
        <v/>
      </c>
      <c r="AY987" s="11" t="str">
        <f t="shared" si="344"/>
        <v/>
      </c>
      <c r="AZ987" s="11" t="str">
        <f t="shared" si="343"/>
        <v/>
      </c>
      <c r="BA987" s="11" t="str">
        <f t="shared" si="346"/>
        <v xml:space="preserve"> </v>
      </c>
      <c r="BB987" s="11" t="str">
        <f>IFERROR(IF(AW987="","",VLOOKUP(AW987,SUSS!R:S,2,FALSE)),AY987*SUSS!$M$2)</f>
        <v/>
      </c>
      <c r="BC987" s="11" t="str">
        <f t="shared" si="345"/>
        <v/>
      </c>
    </row>
    <row r="988" spans="14:55" ht="15.75" thickBot="1">
      <c r="N988" s="3" t="s">
        <v>129</v>
      </c>
      <c r="O988" s="82">
        <v>2</v>
      </c>
      <c r="P988" s="85">
        <v>14139.64</v>
      </c>
      <c r="Q988" s="83" t="s">
        <v>81</v>
      </c>
      <c r="R988" s="83" t="s">
        <v>10</v>
      </c>
      <c r="S988" s="83" t="s">
        <v>10</v>
      </c>
      <c r="T988" s="82" t="s">
        <v>125</v>
      </c>
      <c r="U988" s="82" t="s">
        <v>88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129</v>
      </c>
      <c r="O989" s="82">
        <v>3</v>
      </c>
      <c r="P989" s="85">
        <v>14139.64</v>
      </c>
      <c r="Q989" s="83" t="s">
        <v>81</v>
      </c>
      <c r="R989" s="83" t="s">
        <v>10</v>
      </c>
      <c r="S989" s="83" t="s">
        <v>10</v>
      </c>
      <c r="T989" s="82" t="s">
        <v>125</v>
      </c>
      <c r="U989" s="82" t="s">
        <v>88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129</v>
      </c>
      <c r="O990" s="82">
        <v>4</v>
      </c>
      <c r="P990" s="85">
        <v>14139.64</v>
      </c>
      <c r="Q990" s="83" t="s">
        <v>81</v>
      </c>
      <c r="R990" s="83" t="s">
        <v>10</v>
      </c>
      <c r="S990" s="83" t="s">
        <v>10</v>
      </c>
      <c r="T990" s="82" t="s">
        <v>125</v>
      </c>
      <c r="U990" s="82" t="s">
        <v>88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/>
      </c>
      <c r="AU990" s="11" t="str">
        <f t="shared" ref="AU990:AU1053" si="360">IF($Q990=$AD$1,O990,"")</f>
        <v/>
      </c>
      <c r="AV990" s="11" t="str">
        <f t="shared" ref="AV990:AV1053" si="361">IF($Q990=$AD$1,P990,"")</f>
        <v/>
      </c>
      <c r="AW990" s="11" t="str">
        <f t="shared" ref="AW990:AW1053" si="362">IF($Q990=$AD$1,T990,"")</f>
        <v/>
      </c>
      <c r="AX990" s="11" t="str">
        <f t="shared" ref="AX990:AX1053" si="363">IF(AW990&lt;&gt;"",AW990&amp;" "&amp;$AD$1,"")</f>
        <v/>
      </c>
      <c r="AY990" s="11" t="str">
        <f t="shared" si="344"/>
        <v/>
      </c>
      <c r="AZ990" s="11" t="str">
        <f t="shared" ref="AZ990:AZ1053" si="364">IF(AY990="","",AV990/AY990)</f>
        <v/>
      </c>
      <c r="BA990" s="11" t="str">
        <f t="shared" si="346"/>
        <v xml:space="preserve"> </v>
      </c>
      <c r="BB990" s="11" t="str">
        <f>IFERROR(IF(AW990="","",VLOOKUP(AW990,SUSS!R:S,2,FALSE)),AY990*SUSS!$M$2)</f>
        <v/>
      </c>
      <c r="BC990" s="11" t="str">
        <f t="shared" si="345"/>
        <v/>
      </c>
    </row>
    <row r="991" spans="14:55" ht="15.75" thickBot="1">
      <c r="N991" s="3" t="s">
        <v>129</v>
      </c>
      <c r="O991" s="82">
        <v>5</v>
      </c>
      <c r="P991" s="85">
        <v>14139.64</v>
      </c>
      <c r="Q991" s="83" t="s">
        <v>81</v>
      </c>
      <c r="R991" s="83" t="s">
        <v>10</v>
      </c>
      <c r="S991" s="83" t="s">
        <v>10</v>
      </c>
      <c r="T991" s="82" t="s">
        <v>125</v>
      </c>
      <c r="U991" s="82" t="s">
        <v>88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/>
      </c>
      <c r="AU991" s="11" t="str">
        <f t="shared" si="360"/>
        <v/>
      </c>
      <c r="AV991" s="11" t="str">
        <f t="shared" si="361"/>
        <v/>
      </c>
      <c r="AW991" s="11" t="str">
        <f t="shared" si="362"/>
        <v/>
      </c>
      <c r="AX991" s="11" t="str">
        <f t="shared" si="363"/>
        <v/>
      </c>
      <c r="AY991" s="11" t="str">
        <f t="shared" si="344"/>
        <v/>
      </c>
      <c r="AZ991" s="11" t="str">
        <f t="shared" si="364"/>
        <v/>
      </c>
      <c r="BA991" s="11" t="str">
        <f t="shared" si="346"/>
        <v xml:space="preserve"> </v>
      </c>
      <c r="BB991" s="11" t="str">
        <f>IFERROR(IF(AW991="","",VLOOKUP(AW991,SUSS!R:S,2,FALSE)),AY991*SUSS!$M$2)</f>
        <v/>
      </c>
      <c r="BC991" s="11" t="str">
        <f t="shared" si="345"/>
        <v/>
      </c>
    </row>
    <row r="992" spans="14:55" ht="15.75" thickBot="1">
      <c r="N992" s="3" t="s">
        <v>129</v>
      </c>
      <c r="O992" s="82">
        <v>6</v>
      </c>
      <c r="P992" s="85">
        <v>14139.64</v>
      </c>
      <c r="Q992" s="83" t="s">
        <v>81</v>
      </c>
      <c r="R992" s="83" t="s">
        <v>10</v>
      </c>
      <c r="S992" s="83" t="s">
        <v>10</v>
      </c>
      <c r="T992" s="82" t="s">
        <v>125</v>
      </c>
      <c r="U992" s="82" t="s">
        <v>88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129</v>
      </c>
      <c r="O993" s="82">
        <v>7</v>
      </c>
      <c r="P993" s="85">
        <v>14139.64</v>
      </c>
      <c r="Q993" s="83" t="s">
        <v>81</v>
      </c>
      <c r="R993" s="83" t="s">
        <v>10</v>
      </c>
      <c r="S993" s="83" t="s">
        <v>10</v>
      </c>
      <c r="T993" s="82" t="s">
        <v>125</v>
      </c>
      <c r="U993" s="82" t="s">
        <v>88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15.75" thickBot="1">
      <c r="N994" s="3" t="s">
        <v>129</v>
      </c>
      <c r="O994" s="82">
        <v>8</v>
      </c>
      <c r="P994" s="85">
        <v>14139.64</v>
      </c>
      <c r="Q994" s="83" t="s">
        <v>81</v>
      </c>
      <c r="R994" s="83" t="s">
        <v>10</v>
      </c>
      <c r="S994" s="83" t="s">
        <v>10</v>
      </c>
      <c r="T994" s="82" t="s">
        <v>125</v>
      </c>
      <c r="U994" s="82" t="s">
        <v>88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/>
      </c>
      <c r="AU994" s="11" t="str">
        <f t="shared" si="360"/>
        <v/>
      </c>
      <c r="AV994" s="11" t="str">
        <f t="shared" si="361"/>
        <v/>
      </c>
      <c r="AW994" s="11" t="str">
        <f t="shared" si="362"/>
        <v/>
      </c>
      <c r="AX994" s="11" t="str">
        <f t="shared" si="363"/>
        <v/>
      </c>
      <c r="AY994" s="11" t="str">
        <f t="shared" si="344"/>
        <v/>
      </c>
      <c r="AZ994" s="11" t="str">
        <f t="shared" si="364"/>
        <v/>
      </c>
      <c r="BA994" s="11" t="str">
        <f t="shared" si="346"/>
        <v xml:space="preserve"> </v>
      </c>
      <c r="BB994" s="11" t="str">
        <f>IFERROR(IF(AW994="","",VLOOKUP(AW994,SUSS!R:S,2,FALSE)),AY994*SUSS!$M$2)</f>
        <v/>
      </c>
      <c r="BC994" s="11" t="str">
        <f t="shared" si="345"/>
        <v/>
      </c>
    </row>
    <row r="995" spans="14:55" ht="15.75" thickBot="1">
      <c r="N995" s="3" t="s">
        <v>129</v>
      </c>
      <c r="O995" s="82">
        <v>9</v>
      </c>
      <c r="P995" s="85">
        <v>14139.64</v>
      </c>
      <c r="Q995" s="83" t="s">
        <v>81</v>
      </c>
      <c r="R995" s="83" t="s">
        <v>10</v>
      </c>
      <c r="S995" s="83" t="s">
        <v>10</v>
      </c>
      <c r="T995" s="82" t="s">
        <v>125</v>
      </c>
      <c r="U995" s="82" t="s">
        <v>88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129</v>
      </c>
      <c r="O996" s="82">
        <v>10</v>
      </c>
      <c r="P996" s="85">
        <v>14139.64</v>
      </c>
      <c r="Q996" s="83" t="s">
        <v>81</v>
      </c>
      <c r="R996" s="83" t="s">
        <v>10</v>
      </c>
      <c r="S996" s="83" t="s">
        <v>10</v>
      </c>
      <c r="T996" s="82" t="s">
        <v>125</v>
      </c>
      <c r="U996" s="82" t="s">
        <v>88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15.75" thickBot="1">
      <c r="N997" s="3" t="s">
        <v>129</v>
      </c>
      <c r="O997" s="82">
        <v>11</v>
      </c>
      <c r="P997" s="85">
        <v>14139.64</v>
      </c>
      <c r="Q997" s="83" t="s">
        <v>81</v>
      </c>
      <c r="R997" s="83" t="s">
        <v>10</v>
      </c>
      <c r="S997" s="83" t="s">
        <v>10</v>
      </c>
      <c r="T997" s="82" t="s">
        <v>125</v>
      </c>
      <c r="U997" s="82" t="s">
        <v>88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/>
      </c>
      <c r="AU997" s="11" t="str">
        <f t="shared" si="360"/>
        <v/>
      </c>
      <c r="AV997" s="11" t="str">
        <f t="shared" si="361"/>
        <v/>
      </c>
      <c r="AW997" s="11" t="str">
        <f t="shared" si="362"/>
        <v/>
      </c>
      <c r="AX997" s="11" t="str">
        <f t="shared" si="363"/>
        <v/>
      </c>
      <c r="AY997" s="11" t="str">
        <f t="shared" si="344"/>
        <v/>
      </c>
      <c r="AZ997" s="11" t="str">
        <f t="shared" si="364"/>
        <v/>
      </c>
      <c r="BA997" s="11" t="str">
        <f t="shared" si="346"/>
        <v xml:space="preserve"> </v>
      </c>
      <c r="BB997" s="11" t="str">
        <f>IFERROR(IF(AW997="","",VLOOKUP(AW997,SUSS!R:S,2,FALSE)),AY997*SUSS!$M$2)</f>
        <v/>
      </c>
      <c r="BC997" s="11" t="str">
        <f t="shared" si="345"/>
        <v/>
      </c>
    </row>
    <row r="998" spans="14:55" ht="15.75" thickBot="1">
      <c r="N998" s="3" t="s">
        <v>129</v>
      </c>
      <c r="O998" s="82">
        <v>12</v>
      </c>
      <c r="P998" s="85">
        <v>14139.64</v>
      </c>
      <c r="Q998" s="83" t="s">
        <v>81</v>
      </c>
      <c r="R998" s="83" t="s">
        <v>10</v>
      </c>
      <c r="S998" s="83" t="s">
        <v>10</v>
      </c>
      <c r="T998" s="82" t="s">
        <v>125</v>
      </c>
      <c r="U998" s="82" t="s">
        <v>88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129</v>
      </c>
      <c r="O999" s="82">
        <v>13</v>
      </c>
      <c r="P999" s="85">
        <v>14139.64</v>
      </c>
      <c r="Q999" s="83" t="s">
        <v>81</v>
      </c>
      <c r="R999" s="83" t="s">
        <v>10</v>
      </c>
      <c r="S999" s="83" t="s">
        <v>10</v>
      </c>
      <c r="T999" s="82" t="s">
        <v>125</v>
      </c>
      <c r="U999" s="82" t="s">
        <v>88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15.75" thickBot="1">
      <c r="N1000" s="3" t="s">
        <v>129</v>
      </c>
      <c r="O1000" s="82">
        <v>14</v>
      </c>
      <c r="P1000" s="85">
        <v>14139.64</v>
      </c>
      <c r="Q1000" s="83" t="s">
        <v>81</v>
      </c>
      <c r="R1000" s="83" t="s">
        <v>10</v>
      </c>
      <c r="S1000" s="83" t="s">
        <v>10</v>
      </c>
      <c r="T1000" s="82" t="s">
        <v>125</v>
      </c>
      <c r="U1000" s="82" t="s">
        <v>88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/>
      </c>
      <c r="AU1000" s="11" t="str">
        <f t="shared" si="360"/>
        <v/>
      </c>
      <c r="AV1000" s="11" t="str">
        <f t="shared" si="361"/>
        <v/>
      </c>
      <c r="AW1000" s="11" t="str">
        <f t="shared" si="362"/>
        <v/>
      </c>
      <c r="AX1000" s="11" t="str">
        <f t="shared" si="363"/>
        <v/>
      </c>
      <c r="AY1000" s="11" t="str">
        <f t="shared" si="344"/>
        <v/>
      </c>
      <c r="AZ1000" s="11" t="str">
        <f t="shared" si="364"/>
        <v/>
      </c>
      <c r="BA1000" s="11" t="str">
        <f t="shared" si="346"/>
        <v xml:space="preserve"> </v>
      </c>
      <c r="BB1000" s="11" t="str">
        <f>IFERROR(IF(AW1000="","",VLOOKUP(AW1000,SUSS!R:S,2,FALSE)),AY1000*SUSS!$M$2)</f>
        <v/>
      </c>
      <c r="BC1000" s="11" t="str">
        <f t="shared" si="345"/>
        <v/>
      </c>
    </row>
    <row r="1001" spans="14:55" ht="15.75" thickBot="1">
      <c r="N1001" s="3" t="s">
        <v>129</v>
      </c>
      <c r="O1001" s="82">
        <v>15</v>
      </c>
      <c r="P1001" s="85">
        <v>14139.64</v>
      </c>
      <c r="Q1001" s="83" t="s">
        <v>81</v>
      </c>
      <c r="R1001" s="83" t="s">
        <v>10</v>
      </c>
      <c r="S1001" s="83" t="s">
        <v>10</v>
      </c>
      <c r="T1001" s="82" t="s">
        <v>125</v>
      </c>
      <c r="U1001" s="82" t="s">
        <v>88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129</v>
      </c>
      <c r="O1002" s="82">
        <v>16</v>
      </c>
      <c r="P1002" s="85">
        <v>14139.64</v>
      </c>
      <c r="Q1002" s="83" t="s">
        <v>81</v>
      </c>
      <c r="R1002" s="83" t="s">
        <v>10</v>
      </c>
      <c r="S1002" s="83" t="s">
        <v>10</v>
      </c>
      <c r="T1002" s="82" t="s">
        <v>125</v>
      </c>
      <c r="U1002" s="82" t="s">
        <v>88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15.75" thickBot="1">
      <c r="N1003" s="3" t="s">
        <v>129</v>
      </c>
      <c r="O1003" s="82">
        <v>17</v>
      </c>
      <c r="P1003" s="85">
        <v>14139.64</v>
      </c>
      <c r="Q1003" s="83" t="s">
        <v>81</v>
      </c>
      <c r="R1003" s="83" t="s">
        <v>10</v>
      </c>
      <c r="S1003" s="83" t="s">
        <v>10</v>
      </c>
      <c r="T1003" s="82" t="s">
        <v>125</v>
      </c>
      <c r="U1003" s="82" t="s">
        <v>88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/>
      </c>
      <c r="AU1003" s="11" t="str">
        <f t="shared" si="360"/>
        <v/>
      </c>
      <c r="AV1003" s="11" t="str">
        <f t="shared" si="361"/>
        <v/>
      </c>
      <c r="AW1003" s="11" t="str">
        <f t="shared" si="362"/>
        <v/>
      </c>
      <c r="AX1003" s="11" t="str">
        <f t="shared" si="363"/>
        <v/>
      </c>
      <c r="AY1003" s="11" t="str">
        <f t="shared" si="344"/>
        <v/>
      </c>
      <c r="AZ1003" s="11" t="str">
        <f t="shared" si="364"/>
        <v/>
      </c>
      <c r="BA1003" s="11" t="str">
        <f t="shared" si="346"/>
        <v xml:space="preserve"> </v>
      </c>
      <c r="BB1003" s="11" t="str">
        <f>IFERROR(IF(AW1003="","",VLOOKUP(AW1003,SUSS!R:S,2,FALSE)),AY1003*SUSS!$M$2)</f>
        <v/>
      </c>
      <c r="BC1003" s="11" t="str">
        <f t="shared" si="345"/>
        <v/>
      </c>
    </row>
    <row r="1004" spans="14:55" ht="15.75" thickBot="1">
      <c r="N1004" s="3" t="s">
        <v>129</v>
      </c>
      <c r="O1004" s="82">
        <v>18</v>
      </c>
      <c r="P1004" s="85">
        <v>14139.64</v>
      </c>
      <c r="Q1004" s="83" t="s">
        <v>81</v>
      </c>
      <c r="R1004" s="83" t="s">
        <v>10</v>
      </c>
      <c r="S1004" s="83" t="s">
        <v>10</v>
      </c>
      <c r="T1004" s="82" t="s">
        <v>125</v>
      </c>
      <c r="U1004" s="82" t="s">
        <v>88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129</v>
      </c>
      <c r="O1005" s="82">
        <v>19</v>
      </c>
      <c r="P1005" s="85">
        <v>14139.64</v>
      </c>
      <c r="Q1005" s="83" t="s">
        <v>81</v>
      </c>
      <c r="R1005" s="83" t="s">
        <v>10</v>
      </c>
      <c r="S1005" s="83" t="s">
        <v>10</v>
      </c>
      <c r="T1005" s="82" t="s">
        <v>125</v>
      </c>
      <c r="U1005" s="82" t="s">
        <v>88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15.75" thickBot="1">
      <c r="N1006" s="3" t="s">
        <v>129</v>
      </c>
      <c r="O1006" s="82">
        <v>20</v>
      </c>
      <c r="P1006" s="85">
        <v>14139.64</v>
      </c>
      <c r="Q1006" s="83" t="s">
        <v>81</v>
      </c>
      <c r="R1006" s="83" t="s">
        <v>10</v>
      </c>
      <c r="S1006" s="83" t="s">
        <v>10</v>
      </c>
      <c r="T1006" s="82" t="s">
        <v>125</v>
      </c>
      <c r="U1006" s="82" t="s">
        <v>88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/>
      </c>
      <c r="AU1006" s="11" t="str">
        <f t="shared" si="360"/>
        <v/>
      </c>
      <c r="AV1006" s="11" t="str">
        <f t="shared" si="361"/>
        <v/>
      </c>
      <c r="AW1006" s="11" t="str">
        <f t="shared" si="362"/>
        <v/>
      </c>
      <c r="AX1006" s="11" t="str">
        <f t="shared" si="363"/>
        <v/>
      </c>
      <c r="AY1006" s="11" t="str">
        <f t="shared" si="344"/>
        <v/>
      </c>
      <c r="AZ1006" s="11" t="str">
        <f t="shared" si="364"/>
        <v/>
      </c>
      <c r="BA1006" s="11" t="str">
        <f t="shared" si="346"/>
        <v xml:space="preserve"> </v>
      </c>
      <c r="BB1006" s="11" t="str">
        <f>IFERROR(IF(AW1006="","",VLOOKUP(AW1006,SUSS!R:S,2,FALSE)),AY1006*SUSS!$M$2)</f>
        <v/>
      </c>
      <c r="BC1006" s="11" t="str">
        <f t="shared" si="345"/>
        <v/>
      </c>
    </row>
    <row r="1007" spans="14:55" ht="15.75" thickBot="1">
      <c r="N1007" s="3" t="s">
        <v>129</v>
      </c>
      <c r="O1007" s="82">
        <v>21</v>
      </c>
      <c r="P1007" s="85">
        <v>14139.64</v>
      </c>
      <c r="Q1007" s="83" t="s">
        <v>81</v>
      </c>
      <c r="R1007" s="83" t="s">
        <v>10</v>
      </c>
      <c r="S1007" s="83" t="s">
        <v>10</v>
      </c>
      <c r="T1007" s="82" t="s">
        <v>125</v>
      </c>
      <c r="U1007" s="82" t="s">
        <v>88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129</v>
      </c>
      <c r="O1008" s="82">
        <v>22</v>
      </c>
      <c r="P1008" s="85">
        <v>14139.64</v>
      </c>
      <c r="Q1008" s="83" t="s">
        <v>81</v>
      </c>
      <c r="R1008" s="83" t="s">
        <v>10</v>
      </c>
      <c r="S1008" s="83" t="s">
        <v>10</v>
      </c>
      <c r="T1008" s="82" t="s">
        <v>125</v>
      </c>
      <c r="U1008" s="82" t="s">
        <v>88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15.75" thickBot="1">
      <c r="N1009" s="3" t="s">
        <v>129</v>
      </c>
      <c r="O1009" s="82">
        <v>23</v>
      </c>
      <c r="P1009" s="85">
        <v>14139.64</v>
      </c>
      <c r="Q1009" s="83" t="s">
        <v>81</v>
      </c>
      <c r="R1009" s="83" t="s">
        <v>10</v>
      </c>
      <c r="S1009" s="83" t="s">
        <v>10</v>
      </c>
      <c r="T1009" s="82" t="s">
        <v>125</v>
      </c>
      <c r="U1009" s="82" t="s">
        <v>88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/>
      </c>
      <c r="AU1009" s="11" t="str">
        <f t="shared" si="360"/>
        <v/>
      </c>
      <c r="AV1009" s="11" t="str">
        <f t="shared" si="361"/>
        <v/>
      </c>
      <c r="AW1009" s="11" t="str">
        <f t="shared" si="362"/>
        <v/>
      </c>
      <c r="AX1009" s="11" t="str">
        <f t="shared" si="363"/>
        <v/>
      </c>
      <c r="AY1009" s="11" t="str">
        <f t="shared" si="344"/>
        <v/>
      </c>
      <c r="AZ1009" s="11" t="str">
        <f t="shared" si="364"/>
        <v/>
      </c>
      <c r="BA1009" s="11" t="str">
        <f t="shared" si="346"/>
        <v xml:space="preserve"> </v>
      </c>
      <c r="BB1009" s="11" t="str">
        <f>IFERROR(IF(AW1009="","",VLOOKUP(AW1009,SUSS!R:S,2,FALSE)),AY1009*SUSS!$M$2)</f>
        <v/>
      </c>
      <c r="BC1009" s="11" t="str">
        <f t="shared" si="345"/>
        <v/>
      </c>
    </row>
    <row r="1010" spans="14:55" ht="15.75" thickBot="1">
      <c r="N1010" s="3" t="s">
        <v>129</v>
      </c>
      <c r="O1010" s="82">
        <v>24</v>
      </c>
      <c r="P1010" s="85">
        <v>14139.64</v>
      </c>
      <c r="Q1010" s="83" t="s">
        <v>81</v>
      </c>
      <c r="R1010" s="83" t="s">
        <v>10</v>
      </c>
      <c r="S1010" s="83" t="s">
        <v>10</v>
      </c>
      <c r="T1010" s="82" t="s">
        <v>125</v>
      </c>
      <c r="U1010" s="82" t="s">
        <v>88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129</v>
      </c>
      <c r="O1011" s="82">
        <v>25</v>
      </c>
      <c r="P1011" s="85">
        <v>14139.64</v>
      </c>
      <c r="Q1011" s="83" t="s">
        <v>81</v>
      </c>
      <c r="R1011" s="83" t="s">
        <v>10</v>
      </c>
      <c r="S1011" s="83" t="s">
        <v>10</v>
      </c>
      <c r="T1011" s="82" t="s">
        <v>125</v>
      </c>
      <c r="U1011" s="82" t="s">
        <v>88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15.75" thickBot="1">
      <c r="N1012" s="3" t="s">
        <v>129</v>
      </c>
      <c r="O1012" s="82">
        <v>26</v>
      </c>
      <c r="P1012" s="85">
        <v>14139.64</v>
      </c>
      <c r="Q1012" s="83" t="s">
        <v>81</v>
      </c>
      <c r="R1012" s="83" t="s">
        <v>10</v>
      </c>
      <c r="S1012" s="83" t="s">
        <v>10</v>
      </c>
      <c r="T1012" s="82" t="s">
        <v>125</v>
      </c>
      <c r="U1012" s="82" t="s">
        <v>88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/>
      </c>
      <c r="AU1012" s="11" t="str">
        <f t="shared" si="360"/>
        <v/>
      </c>
      <c r="AV1012" s="11" t="str">
        <f t="shared" si="361"/>
        <v/>
      </c>
      <c r="AW1012" s="11" t="str">
        <f t="shared" si="362"/>
        <v/>
      </c>
      <c r="AX1012" s="11" t="str">
        <f t="shared" si="363"/>
        <v/>
      </c>
      <c r="AY1012" s="11" t="str">
        <f t="shared" si="344"/>
        <v/>
      </c>
      <c r="AZ1012" s="11" t="str">
        <f t="shared" si="364"/>
        <v/>
      </c>
      <c r="BA1012" s="11" t="str">
        <f t="shared" si="346"/>
        <v xml:space="preserve"> </v>
      </c>
      <c r="BB1012" s="11" t="str">
        <f>IFERROR(IF(AW1012="","",VLOOKUP(AW1012,SUSS!R:S,2,FALSE)),AY1012*SUSS!$M$2)</f>
        <v/>
      </c>
      <c r="BC1012" s="11" t="str">
        <f t="shared" si="345"/>
        <v/>
      </c>
    </row>
    <row r="1013" spans="14:55" ht="15.75" thickBot="1">
      <c r="N1013" s="3" t="s">
        <v>129</v>
      </c>
      <c r="O1013" s="82">
        <v>27</v>
      </c>
      <c r="P1013" s="85">
        <v>14139.64</v>
      </c>
      <c r="Q1013" s="83" t="s">
        <v>81</v>
      </c>
      <c r="R1013" s="83" t="s">
        <v>10</v>
      </c>
      <c r="S1013" s="83" t="s">
        <v>10</v>
      </c>
      <c r="T1013" s="82" t="s">
        <v>125</v>
      </c>
      <c r="U1013" s="82" t="s">
        <v>88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129</v>
      </c>
      <c r="O1014" s="82">
        <v>28</v>
      </c>
      <c r="P1014" s="86">
        <v>264.31</v>
      </c>
      <c r="Q1014" s="83" t="s">
        <v>81</v>
      </c>
      <c r="R1014" s="83" t="s">
        <v>10</v>
      </c>
      <c r="S1014" s="83" t="s">
        <v>10</v>
      </c>
      <c r="T1014" s="82" t="s">
        <v>125</v>
      </c>
      <c r="U1014" s="82" t="s">
        <v>88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15.75" thickBot="1">
      <c r="N1015" s="3" t="s">
        <v>129</v>
      </c>
      <c r="O1015" s="82">
        <v>28</v>
      </c>
      <c r="P1015" s="85">
        <v>13875.33</v>
      </c>
      <c r="Q1015" s="83" t="s">
        <v>81</v>
      </c>
      <c r="R1015" s="83" t="s">
        <v>10</v>
      </c>
      <c r="S1015" s="83" t="s">
        <v>82</v>
      </c>
      <c r="T1015" s="82" t="s">
        <v>125</v>
      </c>
      <c r="U1015" s="82" t="s">
        <v>88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/>
      </c>
      <c r="AU1015" s="11" t="str">
        <f t="shared" si="360"/>
        <v/>
      </c>
      <c r="AV1015" s="11" t="str">
        <f t="shared" si="361"/>
        <v/>
      </c>
      <c r="AW1015" s="11" t="str">
        <f t="shared" si="362"/>
        <v/>
      </c>
      <c r="AX1015" s="11" t="str">
        <f t="shared" si="363"/>
        <v/>
      </c>
      <c r="AY1015" s="11" t="str">
        <f t="shared" si="344"/>
        <v/>
      </c>
      <c r="AZ1015" s="11" t="str">
        <f t="shared" si="364"/>
        <v/>
      </c>
      <c r="BA1015" s="11" t="str">
        <f t="shared" si="346"/>
        <v xml:space="preserve"> </v>
      </c>
      <c r="BB1015" s="11" t="str">
        <f>IFERROR(IF(AW1015="","",VLOOKUP(AW1015,SUSS!R:S,2,FALSE)),AY1015*SUSS!$M$2)</f>
        <v/>
      </c>
      <c r="BC1015" s="11" t="str">
        <f t="shared" si="345"/>
        <v/>
      </c>
    </row>
    <row r="1016" spans="14:55" ht="15.75" thickBot="1">
      <c r="N1016" s="3" t="s">
        <v>129</v>
      </c>
      <c r="O1016" s="82">
        <v>29</v>
      </c>
      <c r="P1016" s="85">
        <v>14139.64</v>
      </c>
      <c r="Q1016" s="83" t="s">
        <v>81</v>
      </c>
      <c r="R1016" s="83" t="s">
        <v>10</v>
      </c>
      <c r="S1016" s="83" t="s">
        <v>82</v>
      </c>
      <c r="T1016" s="82" t="s">
        <v>125</v>
      </c>
      <c r="U1016" s="82" t="s">
        <v>88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129</v>
      </c>
      <c r="O1017" s="82">
        <v>30</v>
      </c>
      <c r="P1017" s="85">
        <v>11902.39</v>
      </c>
      <c r="Q1017" s="83" t="s">
        <v>81</v>
      </c>
      <c r="R1017" s="83" t="s">
        <v>10</v>
      </c>
      <c r="S1017" s="83" t="s">
        <v>82</v>
      </c>
      <c r="T1017" s="82" t="s">
        <v>125</v>
      </c>
      <c r="U1017" s="82" t="s">
        <v>88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15.75" thickBot="1">
      <c r="N1018" s="3" t="s">
        <v>129</v>
      </c>
      <c r="O1018" s="82">
        <v>30</v>
      </c>
      <c r="P1018" s="85">
        <v>2237.25</v>
      </c>
      <c r="Q1018" s="83" t="s">
        <v>81</v>
      </c>
      <c r="R1018" s="83" t="s">
        <v>10</v>
      </c>
      <c r="S1018" s="83" t="s">
        <v>10</v>
      </c>
      <c r="T1018" s="82" t="s">
        <v>126</v>
      </c>
      <c r="U1018" s="82" t="s">
        <v>88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/>
      </c>
      <c r="AU1018" s="11" t="str">
        <f t="shared" si="360"/>
        <v/>
      </c>
      <c r="AV1018" s="11" t="str">
        <f t="shared" si="361"/>
        <v/>
      </c>
      <c r="AW1018" s="11" t="str">
        <f t="shared" si="362"/>
        <v/>
      </c>
      <c r="AX1018" s="11" t="str">
        <f t="shared" si="363"/>
        <v/>
      </c>
      <c r="AY1018" s="11" t="str">
        <f t="shared" si="344"/>
        <v/>
      </c>
      <c r="AZ1018" s="11" t="str">
        <f t="shared" si="364"/>
        <v/>
      </c>
      <c r="BA1018" s="11" t="str">
        <f t="shared" si="346"/>
        <v xml:space="preserve"> </v>
      </c>
      <c r="BB1018" s="11" t="str">
        <f>IFERROR(IF(AW1018="","",VLOOKUP(AW1018,SUSS!R:S,2,FALSE)),AY1018*SUSS!$M$2)</f>
        <v/>
      </c>
      <c r="BC1018" s="11" t="str">
        <f t="shared" si="345"/>
        <v/>
      </c>
    </row>
    <row r="1019" spans="14:55" ht="15.75" thickBot="1">
      <c r="N1019" s="3" t="s">
        <v>129</v>
      </c>
      <c r="O1019" s="82">
        <v>31</v>
      </c>
      <c r="P1019" s="85">
        <v>14139.64</v>
      </c>
      <c r="Q1019" s="83" t="s">
        <v>81</v>
      </c>
      <c r="R1019" s="83" t="s">
        <v>10</v>
      </c>
      <c r="S1019" s="83" t="s">
        <v>10</v>
      </c>
      <c r="T1019" s="82" t="s">
        <v>126</v>
      </c>
      <c r="U1019" s="82" t="s">
        <v>88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129</v>
      </c>
      <c r="O1020" s="82">
        <v>32</v>
      </c>
      <c r="P1020" s="85">
        <v>14139.64</v>
      </c>
      <c r="Q1020" s="83" t="s">
        <v>81</v>
      </c>
      <c r="R1020" s="83" t="s">
        <v>10</v>
      </c>
      <c r="S1020" s="83" t="s">
        <v>10</v>
      </c>
      <c r="T1020" s="82" t="s">
        <v>126</v>
      </c>
      <c r="U1020" s="82" t="s">
        <v>88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15.75" thickBot="1">
      <c r="N1021" s="3" t="s">
        <v>129</v>
      </c>
      <c r="O1021" s="82">
        <v>33</v>
      </c>
      <c r="P1021" s="85">
        <v>14139.64</v>
      </c>
      <c r="Q1021" s="83" t="s">
        <v>81</v>
      </c>
      <c r="R1021" s="83" t="s">
        <v>10</v>
      </c>
      <c r="S1021" s="83" t="s">
        <v>10</v>
      </c>
      <c r="T1021" s="82" t="s">
        <v>126</v>
      </c>
      <c r="U1021" s="82" t="s">
        <v>88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/>
      </c>
      <c r="AU1021" s="11" t="str">
        <f t="shared" si="360"/>
        <v/>
      </c>
      <c r="AV1021" s="11" t="str">
        <f t="shared" si="361"/>
        <v/>
      </c>
      <c r="AW1021" s="11" t="str">
        <f t="shared" si="362"/>
        <v/>
      </c>
      <c r="AX1021" s="11" t="str">
        <f t="shared" si="363"/>
        <v/>
      </c>
      <c r="AY1021" s="11" t="str">
        <f t="shared" si="344"/>
        <v/>
      </c>
      <c r="AZ1021" s="11" t="str">
        <f t="shared" si="364"/>
        <v/>
      </c>
      <c r="BA1021" s="11" t="str">
        <f t="shared" si="346"/>
        <v xml:space="preserve"> </v>
      </c>
      <c r="BB1021" s="11" t="str">
        <f>IFERROR(IF(AW1021="","",VLOOKUP(AW1021,SUSS!R:S,2,FALSE)),AY1021*SUSS!$M$2)</f>
        <v/>
      </c>
      <c r="BC1021" s="11" t="str">
        <f t="shared" si="345"/>
        <v/>
      </c>
    </row>
    <row r="1022" spans="14:55" ht="15.75" thickBot="1">
      <c r="N1022" s="3" t="s">
        <v>129</v>
      </c>
      <c r="O1022" s="82">
        <v>34</v>
      </c>
      <c r="P1022" s="85">
        <v>14139.64</v>
      </c>
      <c r="Q1022" s="83" t="s">
        <v>81</v>
      </c>
      <c r="R1022" s="83" t="s">
        <v>10</v>
      </c>
      <c r="S1022" s="83" t="s">
        <v>10</v>
      </c>
      <c r="T1022" s="82" t="s">
        <v>126</v>
      </c>
      <c r="U1022" s="82" t="s">
        <v>88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129</v>
      </c>
      <c r="O1023" s="82">
        <v>35</v>
      </c>
      <c r="P1023" s="85">
        <v>14139.64</v>
      </c>
      <c r="Q1023" s="83" t="s">
        <v>81</v>
      </c>
      <c r="R1023" s="83" t="s">
        <v>10</v>
      </c>
      <c r="S1023" s="83" t="s">
        <v>10</v>
      </c>
      <c r="T1023" s="82" t="s">
        <v>126</v>
      </c>
      <c r="U1023" s="82" t="s">
        <v>88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129</v>
      </c>
      <c r="O1024" s="82">
        <v>36</v>
      </c>
      <c r="P1024" s="85">
        <v>14139.64</v>
      </c>
      <c r="Q1024" s="83" t="s">
        <v>81</v>
      </c>
      <c r="R1024" s="83" t="s">
        <v>10</v>
      </c>
      <c r="S1024" s="83" t="s">
        <v>10</v>
      </c>
      <c r="T1024" s="82" t="s">
        <v>126</v>
      </c>
      <c r="U1024" s="82" t="s">
        <v>88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15.75" thickBot="1">
      <c r="N1025" s="3" t="s">
        <v>129</v>
      </c>
      <c r="O1025" s="82">
        <v>37</v>
      </c>
      <c r="P1025" s="85">
        <v>14139.64</v>
      </c>
      <c r="Q1025" s="83" t="s">
        <v>81</v>
      </c>
      <c r="R1025" s="83" t="s">
        <v>10</v>
      </c>
      <c r="S1025" s="83" t="s">
        <v>10</v>
      </c>
      <c r="T1025" s="82" t="s">
        <v>126</v>
      </c>
      <c r="U1025" s="82" t="s">
        <v>88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/>
      </c>
      <c r="AU1025" s="11" t="str">
        <f t="shared" si="360"/>
        <v/>
      </c>
      <c r="AV1025" s="11" t="str">
        <f t="shared" si="361"/>
        <v/>
      </c>
      <c r="AW1025" s="11" t="str">
        <f t="shared" si="362"/>
        <v/>
      </c>
      <c r="AX1025" s="11" t="str">
        <f t="shared" si="363"/>
        <v/>
      </c>
      <c r="AY1025" s="11" t="str">
        <f t="shared" si="344"/>
        <v/>
      </c>
      <c r="AZ1025" s="11" t="str">
        <f t="shared" si="364"/>
        <v/>
      </c>
      <c r="BA1025" s="11" t="str">
        <f t="shared" si="346"/>
        <v xml:space="preserve"> </v>
      </c>
      <c r="BB1025" s="11" t="str">
        <f>IFERROR(IF(AW1025="","",VLOOKUP(AW1025,SUSS!R:S,2,FALSE)),AY1025*SUSS!$M$2)</f>
        <v/>
      </c>
      <c r="BC1025" s="11" t="str">
        <f t="shared" si="345"/>
        <v/>
      </c>
    </row>
    <row r="1026" spans="14:55" ht="15.75" thickBot="1">
      <c r="N1026" s="3" t="s">
        <v>129</v>
      </c>
      <c r="O1026" s="82">
        <v>38</v>
      </c>
      <c r="P1026" s="85">
        <v>14139.64</v>
      </c>
      <c r="Q1026" s="83" t="s">
        <v>81</v>
      </c>
      <c r="R1026" s="83" t="s">
        <v>10</v>
      </c>
      <c r="S1026" s="83" t="s">
        <v>10</v>
      </c>
      <c r="T1026" s="82" t="s">
        <v>126</v>
      </c>
      <c r="U1026" s="82" t="s">
        <v>88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129</v>
      </c>
      <c r="O1027" s="82">
        <v>39</v>
      </c>
      <c r="P1027" s="85">
        <v>14139.64</v>
      </c>
      <c r="Q1027" s="83" t="s">
        <v>81</v>
      </c>
      <c r="R1027" s="83" t="s">
        <v>10</v>
      </c>
      <c r="S1027" s="83" t="s">
        <v>10</v>
      </c>
      <c r="T1027" s="82" t="s">
        <v>126</v>
      </c>
      <c r="U1027" s="82" t="s">
        <v>88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15.75" thickBot="1">
      <c r="N1028" s="3" t="s">
        <v>129</v>
      </c>
      <c r="O1028" s="82">
        <v>40</v>
      </c>
      <c r="P1028" s="85">
        <v>14139.64</v>
      </c>
      <c r="Q1028" s="83" t="s">
        <v>81</v>
      </c>
      <c r="R1028" s="83" t="s">
        <v>10</v>
      </c>
      <c r="S1028" s="83" t="s">
        <v>10</v>
      </c>
      <c r="T1028" s="82" t="s">
        <v>126</v>
      </c>
      <c r="U1028" s="82" t="s">
        <v>88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/>
      </c>
      <c r="AU1028" s="11" t="str">
        <f t="shared" si="360"/>
        <v/>
      </c>
      <c r="AV1028" s="11" t="str">
        <f t="shared" si="361"/>
        <v/>
      </c>
      <c r="AW1028" s="11" t="str">
        <f t="shared" si="362"/>
        <v/>
      </c>
      <c r="AX1028" s="11" t="str">
        <f t="shared" si="363"/>
        <v/>
      </c>
      <c r="AY1028" s="11" t="str">
        <f t="shared" ref="AY1028:AY1091" si="365">VLOOKUP(AX1028,AO:AP,2,FALSE)</f>
        <v/>
      </c>
      <c r="AZ1028" s="11" t="str">
        <f t="shared" si="364"/>
        <v/>
      </c>
      <c r="BA1028" s="11" t="str">
        <f t="shared" si="346"/>
        <v xml:space="preserve"> </v>
      </c>
      <c r="BB1028" s="11" t="str">
        <f>IFERROR(IF(AW1028="","",VLOOKUP(AW1028,SUSS!R:S,2,FALSE)),AY1028*SUSS!$M$2)</f>
        <v/>
      </c>
      <c r="BC1028" s="11" t="str">
        <f t="shared" si="345"/>
        <v/>
      </c>
    </row>
    <row r="1029" spans="14:55" ht="15.75" thickBot="1">
      <c r="N1029" s="3" t="s">
        <v>129</v>
      </c>
      <c r="O1029" s="82">
        <v>41</v>
      </c>
      <c r="P1029" s="85">
        <v>14139.64</v>
      </c>
      <c r="Q1029" s="83" t="s">
        <v>81</v>
      </c>
      <c r="R1029" s="83" t="s">
        <v>10</v>
      </c>
      <c r="S1029" s="83" t="s">
        <v>10</v>
      </c>
      <c r="T1029" s="82" t="s">
        <v>126</v>
      </c>
      <c r="U1029" s="82" t="s">
        <v>88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129</v>
      </c>
      <c r="O1030" s="82">
        <v>42</v>
      </c>
      <c r="P1030" s="85">
        <v>14139.64</v>
      </c>
      <c r="Q1030" s="83" t="s">
        <v>81</v>
      </c>
      <c r="R1030" s="83" t="s">
        <v>10</v>
      </c>
      <c r="S1030" s="83" t="s">
        <v>10</v>
      </c>
      <c r="T1030" s="82" t="s">
        <v>126</v>
      </c>
      <c r="U1030" s="82" t="s">
        <v>88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129</v>
      </c>
      <c r="O1031" s="82">
        <v>43</v>
      </c>
      <c r="P1031" s="85">
        <v>14139.64</v>
      </c>
      <c r="Q1031" s="83" t="s">
        <v>81</v>
      </c>
      <c r="R1031" s="83" t="s">
        <v>10</v>
      </c>
      <c r="S1031" s="83" t="s">
        <v>10</v>
      </c>
      <c r="T1031" s="82" t="s">
        <v>126</v>
      </c>
      <c r="U1031" s="82" t="s">
        <v>88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15.75" thickBot="1">
      <c r="N1032" s="3" t="s">
        <v>129</v>
      </c>
      <c r="O1032" s="82">
        <v>44</v>
      </c>
      <c r="P1032" s="85">
        <v>14139.64</v>
      </c>
      <c r="Q1032" s="83" t="s">
        <v>81</v>
      </c>
      <c r="R1032" s="83" t="s">
        <v>10</v>
      </c>
      <c r="S1032" s="83" t="s">
        <v>10</v>
      </c>
      <c r="T1032" s="82" t="s">
        <v>126</v>
      </c>
      <c r="U1032" s="82" t="s">
        <v>88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/>
      </c>
      <c r="AU1032" s="11" t="str">
        <f t="shared" si="360"/>
        <v/>
      </c>
      <c r="AV1032" s="11" t="str">
        <f t="shared" si="361"/>
        <v/>
      </c>
      <c r="AW1032" s="11" t="str">
        <f t="shared" si="362"/>
        <v/>
      </c>
      <c r="AX1032" s="11" t="str">
        <f t="shared" si="363"/>
        <v/>
      </c>
      <c r="AY1032" s="11" t="str">
        <f t="shared" si="365"/>
        <v/>
      </c>
      <c r="AZ1032" s="11" t="str">
        <f t="shared" si="364"/>
        <v/>
      </c>
      <c r="BA1032" s="11" t="str">
        <f t="shared" ref="BA1032:BA1095" si="367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66"/>
        <v/>
      </c>
    </row>
    <row r="1033" spans="14:55" ht="15.75" thickBot="1">
      <c r="N1033" s="3" t="s">
        <v>129</v>
      </c>
      <c r="O1033" s="82">
        <v>45</v>
      </c>
      <c r="P1033" s="85">
        <v>14139.64</v>
      </c>
      <c r="Q1033" s="83" t="s">
        <v>81</v>
      </c>
      <c r="R1033" s="83" t="s">
        <v>10</v>
      </c>
      <c r="S1033" s="83" t="s">
        <v>10</v>
      </c>
      <c r="T1033" s="82" t="s">
        <v>126</v>
      </c>
      <c r="U1033" s="82" t="s">
        <v>88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129</v>
      </c>
      <c r="O1034" s="82">
        <v>46</v>
      </c>
      <c r="P1034" s="85">
        <v>14139.64</v>
      </c>
      <c r="Q1034" s="83" t="s">
        <v>81</v>
      </c>
      <c r="R1034" s="83" t="s">
        <v>10</v>
      </c>
      <c r="S1034" s="83" t="s">
        <v>10</v>
      </c>
      <c r="T1034" s="82" t="s">
        <v>126</v>
      </c>
      <c r="U1034" s="82" t="s">
        <v>88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15.75" thickBot="1">
      <c r="N1035" s="3" t="s">
        <v>129</v>
      </c>
      <c r="O1035" s="82">
        <v>47</v>
      </c>
      <c r="P1035" s="85">
        <v>14139.64</v>
      </c>
      <c r="Q1035" s="83" t="s">
        <v>81</v>
      </c>
      <c r="R1035" s="83" t="s">
        <v>10</v>
      </c>
      <c r="S1035" s="83" t="s">
        <v>10</v>
      </c>
      <c r="T1035" s="82" t="s">
        <v>126</v>
      </c>
      <c r="U1035" s="82" t="s">
        <v>88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/>
      </c>
      <c r="AU1035" s="11" t="str">
        <f t="shared" si="360"/>
        <v/>
      </c>
      <c r="AV1035" s="11" t="str">
        <f t="shared" si="361"/>
        <v/>
      </c>
      <c r="AW1035" s="11" t="str">
        <f t="shared" si="362"/>
        <v/>
      </c>
      <c r="AX1035" s="11" t="str">
        <f t="shared" si="363"/>
        <v/>
      </c>
      <c r="AY1035" s="11" t="str">
        <f t="shared" si="365"/>
        <v/>
      </c>
      <c r="AZ1035" s="11" t="str">
        <f t="shared" si="364"/>
        <v/>
      </c>
      <c r="BA1035" s="11" t="str">
        <f t="shared" si="367"/>
        <v xml:space="preserve"> </v>
      </c>
      <c r="BB1035" s="11" t="str">
        <f>IFERROR(IF(AW1035="","",VLOOKUP(AW1035,SUSS!R:S,2,FALSE)),AY1035*SUSS!$M$2)</f>
        <v/>
      </c>
      <c r="BC1035" s="11" t="str">
        <f t="shared" si="366"/>
        <v/>
      </c>
    </row>
    <row r="1036" spans="14:55" ht="15.75" thickBot="1">
      <c r="N1036" s="3" t="s">
        <v>129</v>
      </c>
      <c r="O1036" s="82">
        <v>48</v>
      </c>
      <c r="P1036" s="85">
        <v>14139.64</v>
      </c>
      <c r="Q1036" s="83" t="s">
        <v>81</v>
      </c>
      <c r="R1036" s="83" t="s">
        <v>10</v>
      </c>
      <c r="S1036" s="83" t="s">
        <v>10</v>
      </c>
      <c r="T1036" s="82" t="s">
        <v>126</v>
      </c>
      <c r="U1036" s="82" t="s">
        <v>88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129</v>
      </c>
      <c r="O1037" s="82">
        <v>49</v>
      </c>
      <c r="P1037" s="85">
        <v>14139.64</v>
      </c>
      <c r="Q1037" s="83" t="s">
        <v>81</v>
      </c>
      <c r="R1037" s="83" t="s">
        <v>10</v>
      </c>
      <c r="S1037" s="83" t="s">
        <v>10</v>
      </c>
      <c r="T1037" s="82" t="s">
        <v>126</v>
      </c>
      <c r="U1037" s="82" t="s">
        <v>88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15.75" thickBot="1">
      <c r="N1038" s="3" t="s">
        <v>129</v>
      </c>
      <c r="O1038" s="82">
        <v>50</v>
      </c>
      <c r="P1038" s="85">
        <v>14139.64</v>
      </c>
      <c r="Q1038" s="83" t="s">
        <v>81</v>
      </c>
      <c r="R1038" s="83" t="s">
        <v>10</v>
      </c>
      <c r="S1038" s="83" t="s">
        <v>10</v>
      </c>
      <c r="T1038" s="82" t="s">
        <v>126</v>
      </c>
      <c r="U1038" s="82" t="s">
        <v>88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/>
      </c>
      <c r="AU1038" s="11" t="str">
        <f t="shared" si="360"/>
        <v/>
      </c>
      <c r="AV1038" s="11" t="str">
        <f t="shared" si="361"/>
        <v/>
      </c>
      <c r="AW1038" s="11" t="str">
        <f t="shared" si="362"/>
        <v/>
      </c>
      <c r="AX1038" s="11" t="str">
        <f t="shared" si="363"/>
        <v/>
      </c>
      <c r="AY1038" s="11" t="str">
        <f t="shared" si="365"/>
        <v/>
      </c>
      <c r="AZ1038" s="11" t="str">
        <f t="shared" si="364"/>
        <v/>
      </c>
      <c r="BA1038" s="11" t="str">
        <f t="shared" si="367"/>
        <v xml:space="preserve"> </v>
      </c>
      <c r="BB1038" s="11" t="str">
        <f>IFERROR(IF(AW1038="","",VLOOKUP(AW1038,SUSS!R:S,2,FALSE)),AY1038*SUSS!$M$2)</f>
        <v/>
      </c>
      <c r="BC1038" s="11" t="str">
        <f t="shared" si="366"/>
        <v/>
      </c>
    </row>
    <row r="1039" spans="14:55" ht="15.75" thickBot="1">
      <c r="N1039" s="3" t="s">
        <v>129</v>
      </c>
      <c r="O1039" s="82">
        <v>51</v>
      </c>
      <c r="P1039" s="85">
        <v>14139.64</v>
      </c>
      <c r="Q1039" s="83" t="s">
        <v>81</v>
      </c>
      <c r="R1039" s="83" t="s">
        <v>10</v>
      </c>
      <c r="S1039" s="83" t="s">
        <v>10</v>
      </c>
      <c r="T1039" s="82" t="s">
        <v>126</v>
      </c>
      <c r="U1039" s="82" t="s">
        <v>88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129</v>
      </c>
      <c r="O1040" s="82">
        <v>52</v>
      </c>
      <c r="P1040" s="85">
        <v>14139.64</v>
      </c>
      <c r="Q1040" s="83" t="s">
        <v>81</v>
      </c>
      <c r="R1040" s="83" t="s">
        <v>10</v>
      </c>
      <c r="S1040" s="83" t="s">
        <v>10</v>
      </c>
      <c r="T1040" s="82" t="s">
        <v>126</v>
      </c>
      <c r="U1040" s="82" t="s">
        <v>88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15.75" thickBot="1">
      <c r="N1041" s="3" t="s">
        <v>129</v>
      </c>
      <c r="O1041" s="82">
        <v>53</v>
      </c>
      <c r="P1041" s="85">
        <v>14139.64</v>
      </c>
      <c r="Q1041" s="83" t="s">
        <v>81</v>
      </c>
      <c r="R1041" s="83" t="s">
        <v>10</v>
      </c>
      <c r="S1041" s="83" t="s">
        <v>10</v>
      </c>
      <c r="T1041" s="82" t="s">
        <v>126</v>
      </c>
      <c r="U1041" s="82" t="s">
        <v>88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/>
      </c>
      <c r="AU1041" s="11" t="str">
        <f t="shared" si="360"/>
        <v/>
      </c>
      <c r="AV1041" s="11" t="str">
        <f t="shared" si="361"/>
        <v/>
      </c>
      <c r="AW1041" s="11" t="str">
        <f t="shared" si="362"/>
        <v/>
      </c>
      <c r="AX1041" s="11" t="str">
        <f t="shared" si="363"/>
        <v/>
      </c>
      <c r="AY1041" s="11" t="str">
        <f t="shared" si="365"/>
        <v/>
      </c>
      <c r="AZ1041" s="11" t="str">
        <f t="shared" si="364"/>
        <v/>
      </c>
      <c r="BA1041" s="11" t="str">
        <f t="shared" si="367"/>
        <v xml:space="preserve"> </v>
      </c>
      <c r="BB1041" s="11" t="str">
        <f>IFERROR(IF(AW1041="","",VLOOKUP(AW1041,SUSS!R:S,2,FALSE)),AY1041*SUSS!$M$2)</f>
        <v/>
      </c>
      <c r="BC1041" s="11" t="str">
        <f t="shared" si="366"/>
        <v/>
      </c>
    </row>
    <row r="1042" spans="14:55" ht="15.75" thickBot="1">
      <c r="N1042" s="3" t="s">
        <v>129</v>
      </c>
      <c r="O1042" s="82">
        <v>54</v>
      </c>
      <c r="P1042" s="85">
        <v>14139.64</v>
      </c>
      <c r="Q1042" s="83" t="s">
        <v>81</v>
      </c>
      <c r="R1042" s="83" t="s">
        <v>10</v>
      </c>
      <c r="S1042" s="83" t="s">
        <v>10</v>
      </c>
      <c r="T1042" s="82" t="s">
        <v>126</v>
      </c>
      <c r="U1042" s="82" t="s">
        <v>88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129</v>
      </c>
      <c r="O1043" s="82">
        <v>55</v>
      </c>
      <c r="P1043" s="85">
        <v>5518.83</v>
      </c>
      <c r="Q1043" s="83" t="s">
        <v>81</v>
      </c>
      <c r="R1043" s="83" t="s">
        <v>10</v>
      </c>
      <c r="S1043" s="83" t="s">
        <v>10</v>
      </c>
      <c r="T1043" s="82" t="s">
        <v>126</v>
      </c>
      <c r="U1043" s="82" t="s">
        <v>88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15.75" thickBot="1">
      <c r="N1044" s="3" t="s">
        <v>129</v>
      </c>
      <c r="O1044" s="82">
        <v>55</v>
      </c>
      <c r="P1044" s="85">
        <v>8620.81</v>
      </c>
      <c r="Q1044" s="83" t="s">
        <v>81</v>
      </c>
      <c r="R1044" s="83" t="s">
        <v>10</v>
      </c>
      <c r="S1044" s="83" t="s">
        <v>82</v>
      </c>
      <c r="T1044" s="82" t="s">
        <v>126</v>
      </c>
      <c r="U1044" s="82" t="s">
        <v>88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/>
      </c>
      <c r="AU1044" s="11" t="str">
        <f t="shared" si="360"/>
        <v/>
      </c>
      <c r="AV1044" s="11" t="str">
        <f t="shared" si="361"/>
        <v/>
      </c>
      <c r="AW1044" s="11" t="str">
        <f t="shared" si="362"/>
        <v/>
      </c>
      <c r="AX1044" s="11" t="str">
        <f t="shared" si="363"/>
        <v/>
      </c>
      <c r="AY1044" s="11" t="str">
        <f t="shared" si="365"/>
        <v/>
      </c>
      <c r="AZ1044" s="11" t="str">
        <f t="shared" si="364"/>
        <v/>
      </c>
      <c r="BA1044" s="11" t="str">
        <f t="shared" si="367"/>
        <v xml:space="preserve"> </v>
      </c>
      <c r="BB1044" s="11" t="str">
        <f>IFERROR(IF(AW1044="","",VLOOKUP(AW1044,SUSS!R:S,2,FALSE)),AY1044*SUSS!$M$2)</f>
        <v/>
      </c>
      <c r="BC1044" s="11" t="str">
        <f t="shared" si="366"/>
        <v/>
      </c>
    </row>
    <row r="1045" spans="14:55" ht="15.75" thickBot="1">
      <c r="N1045" s="3" t="s">
        <v>129</v>
      </c>
      <c r="O1045" s="82">
        <v>56</v>
      </c>
      <c r="P1045" s="85">
        <v>14139.64</v>
      </c>
      <c r="Q1045" s="83" t="s">
        <v>81</v>
      </c>
      <c r="R1045" s="83" t="s">
        <v>10</v>
      </c>
      <c r="S1045" s="83" t="s">
        <v>82</v>
      </c>
      <c r="T1045" s="82" t="s">
        <v>126</v>
      </c>
      <c r="U1045" s="82" t="s">
        <v>88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129</v>
      </c>
      <c r="O1046" s="82">
        <v>57</v>
      </c>
      <c r="P1046" s="85">
        <v>11950.29</v>
      </c>
      <c r="Q1046" s="83" t="s">
        <v>81</v>
      </c>
      <c r="R1046" s="83" t="s">
        <v>10</v>
      </c>
      <c r="S1046" s="83" t="s">
        <v>82</v>
      </c>
      <c r="T1046" s="82" t="s">
        <v>126</v>
      </c>
      <c r="U1046" s="82" t="s">
        <v>88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15.75" thickBot="1">
      <c r="N1047" s="3" t="s">
        <v>129</v>
      </c>
      <c r="O1047" s="82">
        <v>57</v>
      </c>
      <c r="P1047" s="85">
        <v>2189.35</v>
      </c>
      <c r="Q1047" s="83" t="s">
        <v>81</v>
      </c>
      <c r="R1047" s="83" t="s">
        <v>10</v>
      </c>
      <c r="S1047" s="83" t="s">
        <v>10</v>
      </c>
      <c r="T1047" s="82" t="s">
        <v>127</v>
      </c>
      <c r="U1047" s="82" t="s">
        <v>88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/>
      </c>
      <c r="AU1047" s="11" t="str">
        <f t="shared" si="360"/>
        <v/>
      </c>
      <c r="AV1047" s="11" t="str">
        <f t="shared" si="361"/>
        <v/>
      </c>
      <c r="AW1047" s="11" t="str">
        <f t="shared" si="362"/>
        <v/>
      </c>
      <c r="AX1047" s="11" t="str">
        <f t="shared" si="363"/>
        <v/>
      </c>
      <c r="AY1047" s="11" t="str">
        <f t="shared" si="365"/>
        <v/>
      </c>
      <c r="AZ1047" s="11" t="str">
        <f t="shared" si="364"/>
        <v/>
      </c>
      <c r="BA1047" s="11" t="str">
        <f t="shared" si="367"/>
        <v xml:space="preserve"> </v>
      </c>
      <c r="BB1047" s="11" t="str">
        <f>IFERROR(IF(AW1047="","",VLOOKUP(AW1047,SUSS!R:S,2,FALSE)),AY1047*SUSS!$M$2)</f>
        <v/>
      </c>
      <c r="BC1047" s="11" t="str">
        <f t="shared" si="366"/>
        <v/>
      </c>
    </row>
    <row r="1048" spans="14:55" ht="15.75" thickBot="1">
      <c r="N1048" s="3" t="s">
        <v>129</v>
      </c>
      <c r="O1048" s="82">
        <v>58</v>
      </c>
      <c r="P1048" s="85">
        <v>14139.64</v>
      </c>
      <c r="Q1048" s="83" t="s">
        <v>81</v>
      </c>
      <c r="R1048" s="83" t="s">
        <v>10</v>
      </c>
      <c r="S1048" s="83" t="s">
        <v>10</v>
      </c>
      <c r="T1048" s="82" t="s">
        <v>127</v>
      </c>
      <c r="U1048" s="82" t="s">
        <v>88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129</v>
      </c>
      <c r="O1049" s="82">
        <v>59</v>
      </c>
      <c r="P1049" s="85">
        <v>14139.64</v>
      </c>
      <c r="Q1049" s="83" t="s">
        <v>81</v>
      </c>
      <c r="R1049" s="83" t="s">
        <v>10</v>
      </c>
      <c r="S1049" s="83" t="s">
        <v>10</v>
      </c>
      <c r="T1049" s="82" t="s">
        <v>127</v>
      </c>
      <c r="U1049" s="82" t="s">
        <v>88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15.75" thickBot="1">
      <c r="N1050" s="3" t="s">
        <v>129</v>
      </c>
      <c r="O1050" s="82">
        <v>60</v>
      </c>
      <c r="P1050" s="85">
        <v>14139.64</v>
      </c>
      <c r="Q1050" s="83" t="s">
        <v>81</v>
      </c>
      <c r="R1050" s="83" t="s">
        <v>10</v>
      </c>
      <c r="S1050" s="83" t="s">
        <v>10</v>
      </c>
      <c r="T1050" s="82" t="s">
        <v>127</v>
      </c>
      <c r="U1050" s="82" t="s">
        <v>88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/>
      </c>
      <c r="AU1050" s="11" t="str">
        <f t="shared" si="360"/>
        <v/>
      </c>
      <c r="AV1050" s="11" t="str">
        <f t="shared" si="361"/>
        <v/>
      </c>
      <c r="AW1050" s="11" t="str">
        <f t="shared" si="362"/>
        <v/>
      </c>
      <c r="AX1050" s="11" t="str">
        <f t="shared" si="363"/>
        <v/>
      </c>
      <c r="AY1050" s="11" t="str">
        <f t="shared" si="365"/>
        <v/>
      </c>
      <c r="AZ1050" s="11" t="str">
        <f t="shared" si="364"/>
        <v/>
      </c>
      <c r="BA1050" s="11" t="str">
        <f t="shared" si="367"/>
        <v xml:space="preserve"> </v>
      </c>
      <c r="BB1050" s="11" t="str">
        <f>IFERROR(IF(AW1050="","",VLOOKUP(AW1050,SUSS!R:S,2,FALSE)),AY1050*SUSS!$M$2)</f>
        <v/>
      </c>
      <c r="BC1050" s="11" t="str">
        <f t="shared" si="366"/>
        <v/>
      </c>
    </row>
    <row r="1051" spans="14:55" ht="15.75" thickBot="1">
      <c r="N1051" s="3" t="s">
        <v>129</v>
      </c>
      <c r="O1051" s="82">
        <v>61</v>
      </c>
      <c r="P1051" s="85">
        <v>14139.64</v>
      </c>
      <c r="Q1051" s="83" t="s">
        <v>81</v>
      </c>
      <c r="R1051" s="83" t="s">
        <v>10</v>
      </c>
      <c r="S1051" s="83" t="s">
        <v>10</v>
      </c>
      <c r="T1051" s="82" t="s">
        <v>127</v>
      </c>
      <c r="U1051" s="82" t="s">
        <v>88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129</v>
      </c>
      <c r="O1052" s="82">
        <v>62</v>
      </c>
      <c r="P1052" s="85">
        <v>14139.64</v>
      </c>
      <c r="Q1052" s="83" t="s">
        <v>81</v>
      </c>
      <c r="R1052" s="83" t="s">
        <v>10</v>
      </c>
      <c r="S1052" s="83" t="s">
        <v>10</v>
      </c>
      <c r="T1052" s="82" t="s">
        <v>127</v>
      </c>
      <c r="U1052" s="82" t="s">
        <v>88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15.75" thickBot="1">
      <c r="N1053" s="3" t="s">
        <v>129</v>
      </c>
      <c r="O1053" s="82">
        <v>63</v>
      </c>
      <c r="P1053" s="85">
        <v>14139.64</v>
      </c>
      <c r="Q1053" s="83" t="s">
        <v>81</v>
      </c>
      <c r="R1053" s="83" t="s">
        <v>10</v>
      </c>
      <c r="S1053" s="83" t="s">
        <v>10</v>
      </c>
      <c r="T1053" s="82" t="s">
        <v>127</v>
      </c>
      <c r="U1053" s="82" t="s">
        <v>88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/>
      </c>
      <c r="AU1053" s="11" t="str">
        <f t="shared" si="360"/>
        <v/>
      </c>
      <c r="AV1053" s="11" t="str">
        <f t="shared" si="361"/>
        <v/>
      </c>
      <c r="AW1053" s="11" t="str">
        <f t="shared" si="362"/>
        <v/>
      </c>
      <c r="AX1053" s="11" t="str">
        <f t="shared" si="363"/>
        <v/>
      </c>
      <c r="AY1053" s="11" t="str">
        <f t="shared" si="365"/>
        <v/>
      </c>
      <c r="AZ1053" s="11" t="str">
        <f t="shared" si="364"/>
        <v/>
      </c>
      <c r="BA1053" s="11" t="str">
        <f t="shared" si="367"/>
        <v xml:space="preserve"> </v>
      </c>
      <c r="BB1053" s="11" t="str">
        <f>IFERROR(IF(AW1053="","",VLOOKUP(AW1053,SUSS!R:S,2,FALSE)),AY1053*SUSS!$M$2)</f>
        <v/>
      </c>
      <c r="BC1053" s="11" t="str">
        <f t="shared" si="366"/>
        <v/>
      </c>
    </row>
    <row r="1054" spans="14:55" ht="15.75" thickBot="1">
      <c r="N1054" s="3" t="s">
        <v>129</v>
      </c>
      <c r="O1054" s="82">
        <v>64</v>
      </c>
      <c r="P1054" s="85">
        <v>14139.64</v>
      </c>
      <c r="Q1054" s="83" t="s">
        <v>81</v>
      </c>
      <c r="R1054" s="83" t="s">
        <v>10</v>
      </c>
      <c r="S1054" s="83" t="s">
        <v>10</v>
      </c>
      <c r="T1054" s="82" t="s">
        <v>127</v>
      </c>
      <c r="U1054" s="82" t="s">
        <v>88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129</v>
      </c>
      <c r="O1055" s="82">
        <v>65</v>
      </c>
      <c r="P1055" s="85">
        <v>14139.64</v>
      </c>
      <c r="Q1055" s="83" t="s">
        <v>81</v>
      </c>
      <c r="R1055" s="83" t="s">
        <v>10</v>
      </c>
      <c r="S1055" s="83" t="s">
        <v>10</v>
      </c>
      <c r="T1055" s="82" t="s">
        <v>127</v>
      </c>
      <c r="U1055" s="82" t="s">
        <v>88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15.75" thickBot="1">
      <c r="N1056" s="3" t="s">
        <v>129</v>
      </c>
      <c r="O1056" s="82">
        <v>66</v>
      </c>
      <c r="P1056" s="85">
        <v>14139.64</v>
      </c>
      <c r="Q1056" s="83" t="s">
        <v>81</v>
      </c>
      <c r="R1056" s="83" t="s">
        <v>10</v>
      </c>
      <c r="S1056" s="83" t="s">
        <v>10</v>
      </c>
      <c r="T1056" s="82" t="s">
        <v>127</v>
      </c>
      <c r="U1056" s="82" t="s">
        <v>88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/>
      </c>
      <c r="AU1056" s="11" t="str">
        <f t="shared" si="381"/>
        <v/>
      </c>
      <c r="AV1056" s="11" t="str">
        <f t="shared" si="382"/>
        <v/>
      </c>
      <c r="AW1056" s="11" t="str">
        <f t="shared" si="383"/>
        <v/>
      </c>
      <c r="AX1056" s="11" t="str">
        <f t="shared" si="384"/>
        <v/>
      </c>
      <c r="AY1056" s="11" t="str">
        <f t="shared" si="365"/>
        <v/>
      </c>
      <c r="AZ1056" s="11" t="str">
        <f t="shared" si="385"/>
        <v/>
      </c>
      <c r="BA1056" s="11" t="str">
        <f t="shared" si="367"/>
        <v xml:space="preserve"> </v>
      </c>
      <c r="BB1056" s="11" t="str">
        <f>IFERROR(IF(AW1056="","",VLOOKUP(AW1056,SUSS!R:S,2,FALSE)),AY1056*SUSS!$M$2)</f>
        <v/>
      </c>
      <c r="BC1056" s="11" t="str">
        <f t="shared" si="366"/>
        <v/>
      </c>
    </row>
    <row r="1057" spans="14:55" ht="15.75" thickBot="1">
      <c r="N1057" s="3" t="s">
        <v>129</v>
      </c>
      <c r="O1057" s="82">
        <v>67</v>
      </c>
      <c r="P1057" s="85">
        <v>14139.64</v>
      </c>
      <c r="Q1057" s="83" t="s">
        <v>81</v>
      </c>
      <c r="R1057" s="83" t="s">
        <v>10</v>
      </c>
      <c r="S1057" s="83" t="s">
        <v>10</v>
      </c>
      <c r="T1057" s="82" t="s">
        <v>127</v>
      </c>
      <c r="U1057" s="82" t="s">
        <v>88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129</v>
      </c>
      <c r="O1058" s="82">
        <v>68</v>
      </c>
      <c r="P1058" s="85">
        <v>14139.64</v>
      </c>
      <c r="Q1058" s="83" t="s">
        <v>81</v>
      </c>
      <c r="R1058" s="83" t="s">
        <v>10</v>
      </c>
      <c r="S1058" s="83" t="s">
        <v>10</v>
      </c>
      <c r="T1058" s="82" t="s">
        <v>127</v>
      </c>
      <c r="U1058" s="82" t="s">
        <v>88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15.75" thickBot="1">
      <c r="N1059" s="3" t="s">
        <v>129</v>
      </c>
      <c r="O1059" s="82">
        <v>69</v>
      </c>
      <c r="P1059" s="85">
        <v>14139.64</v>
      </c>
      <c r="Q1059" s="83" t="s">
        <v>81</v>
      </c>
      <c r="R1059" s="83" t="s">
        <v>10</v>
      </c>
      <c r="S1059" s="83" t="s">
        <v>10</v>
      </c>
      <c r="T1059" s="82" t="s">
        <v>127</v>
      </c>
      <c r="U1059" s="82" t="s">
        <v>88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/>
      </c>
      <c r="AU1059" s="11" t="str">
        <f t="shared" si="381"/>
        <v/>
      </c>
      <c r="AV1059" s="11" t="str">
        <f t="shared" si="382"/>
        <v/>
      </c>
      <c r="AW1059" s="11" t="str">
        <f t="shared" si="383"/>
        <v/>
      </c>
      <c r="AX1059" s="11" t="str">
        <f t="shared" si="384"/>
        <v/>
      </c>
      <c r="AY1059" s="11" t="str">
        <f t="shared" si="365"/>
        <v/>
      </c>
      <c r="AZ1059" s="11" t="str">
        <f t="shared" si="385"/>
        <v/>
      </c>
      <c r="BA1059" s="11" t="str">
        <f t="shared" si="367"/>
        <v xml:space="preserve"> </v>
      </c>
      <c r="BB1059" s="11" t="str">
        <f>IFERROR(IF(AW1059="","",VLOOKUP(AW1059,SUSS!R:S,2,FALSE)),AY1059*SUSS!$M$2)</f>
        <v/>
      </c>
      <c r="BC1059" s="11" t="str">
        <f t="shared" si="366"/>
        <v/>
      </c>
    </row>
    <row r="1060" spans="14:55" ht="15.75" thickBot="1">
      <c r="N1060" s="3" t="s">
        <v>129</v>
      </c>
      <c r="O1060" s="82">
        <v>70</v>
      </c>
      <c r="P1060" s="85">
        <v>14139.64</v>
      </c>
      <c r="Q1060" s="83" t="s">
        <v>81</v>
      </c>
      <c r="R1060" s="83" t="s">
        <v>10</v>
      </c>
      <c r="S1060" s="83" t="s">
        <v>10</v>
      </c>
      <c r="T1060" s="82" t="s">
        <v>127</v>
      </c>
      <c r="U1060" s="82" t="s">
        <v>88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129</v>
      </c>
      <c r="O1061" s="82">
        <v>71</v>
      </c>
      <c r="P1061" s="85">
        <v>14139.64</v>
      </c>
      <c r="Q1061" s="83" t="s">
        <v>81</v>
      </c>
      <c r="R1061" s="83" t="s">
        <v>10</v>
      </c>
      <c r="S1061" s="83" t="s">
        <v>10</v>
      </c>
      <c r="T1061" s="82" t="s">
        <v>127</v>
      </c>
      <c r="U1061" s="82" t="s">
        <v>88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15.75" thickBot="1">
      <c r="N1062" s="3" t="s">
        <v>129</v>
      </c>
      <c r="O1062" s="82">
        <v>72</v>
      </c>
      <c r="P1062" s="85">
        <v>14139.64</v>
      </c>
      <c r="Q1062" s="83" t="s">
        <v>81</v>
      </c>
      <c r="R1062" s="83" t="s">
        <v>10</v>
      </c>
      <c r="S1062" s="83" t="s">
        <v>10</v>
      </c>
      <c r="T1062" s="82" t="s">
        <v>127</v>
      </c>
      <c r="U1062" s="82" t="s">
        <v>88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/>
      </c>
      <c r="AU1062" s="11" t="str">
        <f t="shared" si="381"/>
        <v/>
      </c>
      <c r="AV1062" s="11" t="str">
        <f t="shared" si="382"/>
        <v/>
      </c>
      <c r="AW1062" s="11" t="str">
        <f t="shared" si="383"/>
        <v/>
      </c>
      <c r="AX1062" s="11" t="str">
        <f t="shared" si="384"/>
        <v/>
      </c>
      <c r="AY1062" s="11" t="str">
        <f t="shared" si="365"/>
        <v/>
      </c>
      <c r="AZ1062" s="11" t="str">
        <f t="shared" si="385"/>
        <v/>
      </c>
      <c r="BA1062" s="11" t="str">
        <f t="shared" si="367"/>
        <v xml:space="preserve"> </v>
      </c>
      <c r="BB1062" s="11" t="str">
        <f>IFERROR(IF(AW1062="","",VLOOKUP(AW1062,SUSS!R:S,2,FALSE)),AY1062*SUSS!$M$2)</f>
        <v/>
      </c>
      <c r="BC1062" s="11" t="str">
        <f t="shared" si="366"/>
        <v/>
      </c>
    </row>
    <row r="1063" spans="14:55" ht="15.75" thickBot="1">
      <c r="N1063" s="3" t="s">
        <v>129</v>
      </c>
      <c r="O1063" s="82">
        <v>73</v>
      </c>
      <c r="P1063" s="85">
        <v>14139.64</v>
      </c>
      <c r="Q1063" s="83" t="s">
        <v>81</v>
      </c>
      <c r="R1063" s="83" t="s">
        <v>10</v>
      </c>
      <c r="S1063" s="83" t="s">
        <v>10</v>
      </c>
      <c r="T1063" s="82" t="s">
        <v>127</v>
      </c>
      <c r="U1063" s="82" t="s">
        <v>88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129</v>
      </c>
      <c r="O1064" s="82">
        <v>74</v>
      </c>
      <c r="P1064" s="85">
        <v>14139.64</v>
      </c>
      <c r="Q1064" s="83" t="s">
        <v>81</v>
      </c>
      <c r="R1064" s="83" t="s">
        <v>10</v>
      </c>
      <c r="S1064" s="83" t="s">
        <v>10</v>
      </c>
      <c r="T1064" s="82" t="s">
        <v>127</v>
      </c>
      <c r="U1064" s="82" t="s">
        <v>88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15.75" thickBot="1">
      <c r="N1065" s="3" t="s">
        <v>129</v>
      </c>
      <c r="O1065" s="82">
        <v>75</v>
      </c>
      <c r="P1065" s="85">
        <v>14139.64</v>
      </c>
      <c r="Q1065" s="83" t="s">
        <v>81</v>
      </c>
      <c r="R1065" s="83" t="s">
        <v>10</v>
      </c>
      <c r="S1065" s="83" t="s">
        <v>10</v>
      </c>
      <c r="T1065" s="82" t="s">
        <v>127</v>
      </c>
      <c r="U1065" s="82" t="s">
        <v>88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/>
      </c>
      <c r="AU1065" s="11" t="str">
        <f t="shared" si="381"/>
        <v/>
      </c>
      <c r="AV1065" s="11" t="str">
        <f t="shared" si="382"/>
        <v/>
      </c>
      <c r="AW1065" s="11" t="str">
        <f t="shared" si="383"/>
        <v/>
      </c>
      <c r="AX1065" s="11" t="str">
        <f t="shared" si="384"/>
        <v/>
      </c>
      <c r="AY1065" s="11" t="str">
        <f t="shared" si="365"/>
        <v/>
      </c>
      <c r="AZ1065" s="11" t="str">
        <f t="shared" si="385"/>
        <v/>
      </c>
      <c r="BA1065" s="11" t="str">
        <f t="shared" si="367"/>
        <v xml:space="preserve"> </v>
      </c>
      <c r="BB1065" s="11" t="str">
        <f>IFERROR(IF(AW1065="","",VLOOKUP(AW1065,SUSS!R:S,2,FALSE)),AY1065*SUSS!$M$2)</f>
        <v/>
      </c>
      <c r="BC1065" s="11" t="str">
        <f t="shared" si="366"/>
        <v/>
      </c>
    </row>
    <row r="1066" spans="14:55" ht="15.75" thickBot="1">
      <c r="N1066" s="3" t="s">
        <v>129</v>
      </c>
      <c r="O1066" s="82">
        <v>76</v>
      </c>
      <c r="P1066" s="85">
        <v>14139.64</v>
      </c>
      <c r="Q1066" s="83" t="s">
        <v>81</v>
      </c>
      <c r="R1066" s="83" t="s">
        <v>10</v>
      </c>
      <c r="S1066" s="83" t="s">
        <v>10</v>
      </c>
      <c r="T1066" s="82" t="s">
        <v>127</v>
      </c>
      <c r="U1066" s="82" t="s">
        <v>88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129</v>
      </c>
      <c r="O1067" s="82">
        <v>77</v>
      </c>
      <c r="P1067" s="85">
        <v>14139.64</v>
      </c>
      <c r="Q1067" s="83" t="s">
        <v>81</v>
      </c>
      <c r="R1067" s="83" t="s">
        <v>10</v>
      </c>
      <c r="S1067" s="83" t="s">
        <v>10</v>
      </c>
      <c r="T1067" s="82" t="s">
        <v>127</v>
      </c>
      <c r="U1067" s="82" t="s">
        <v>88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15.75" thickBot="1">
      <c r="N1068" s="3" t="s">
        <v>129</v>
      </c>
      <c r="O1068" s="82">
        <v>78</v>
      </c>
      <c r="P1068" s="85">
        <v>14139.64</v>
      </c>
      <c r="Q1068" s="83" t="s">
        <v>81</v>
      </c>
      <c r="R1068" s="83" t="s">
        <v>10</v>
      </c>
      <c r="S1068" s="83" t="s">
        <v>10</v>
      </c>
      <c r="T1068" s="82" t="s">
        <v>127</v>
      </c>
      <c r="U1068" s="82" t="s">
        <v>88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/>
      </c>
      <c r="AU1068" s="11" t="str">
        <f t="shared" si="381"/>
        <v/>
      </c>
      <c r="AV1068" s="11" t="str">
        <f t="shared" si="382"/>
        <v/>
      </c>
      <c r="AW1068" s="11" t="str">
        <f t="shared" si="383"/>
        <v/>
      </c>
      <c r="AX1068" s="11" t="str">
        <f t="shared" si="384"/>
        <v/>
      </c>
      <c r="AY1068" s="11" t="str">
        <f t="shared" si="365"/>
        <v/>
      </c>
      <c r="AZ1068" s="11" t="str">
        <f t="shared" si="385"/>
        <v/>
      </c>
      <c r="BA1068" s="11" t="str">
        <f t="shared" si="367"/>
        <v xml:space="preserve"> </v>
      </c>
      <c r="BB1068" s="11" t="str">
        <f>IFERROR(IF(AW1068="","",VLOOKUP(AW1068,SUSS!R:S,2,FALSE)),AY1068*SUSS!$M$2)</f>
        <v/>
      </c>
      <c r="BC1068" s="11" t="str">
        <f t="shared" si="366"/>
        <v/>
      </c>
    </row>
    <row r="1069" spans="14:55" ht="15.75" thickBot="1">
      <c r="N1069" s="3" t="s">
        <v>129</v>
      </c>
      <c r="O1069" s="82">
        <v>79</v>
      </c>
      <c r="P1069" s="85">
        <v>14139.64</v>
      </c>
      <c r="Q1069" s="83" t="s">
        <v>81</v>
      </c>
      <c r="R1069" s="83" t="s">
        <v>10</v>
      </c>
      <c r="S1069" s="83" t="s">
        <v>10</v>
      </c>
      <c r="T1069" s="82" t="s">
        <v>127</v>
      </c>
      <c r="U1069" s="82" t="s">
        <v>88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129</v>
      </c>
      <c r="O1070" s="82">
        <v>80</v>
      </c>
      <c r="P1070" s="85">
        <v>14139.64</v>
      </c>
      <c r="Q1070" s="83" t="s">
        <v>81</v>
      </c>
      <c r="R1070" s="83" t="s">
        <v>10</v>
      </c>
      <c r="S1070" s="83" t="s">
        <v>10</v>
      </c>
      <c r="T1070" s="82" t="s">
        <v>127</v>
      </c>
      <c r="U1070" s="82" t="s">
        <v>88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15.75" thickBot="1">
      <c r="N1071" s="3" t="s">
        <v>129</v>
      </c>
      <c r="O1071" s="82">
        <v>81</v>
      </c>
      <c r="P1071" s="85">
        <v>14139.64</v>
      </c>
      <c r="Q1071" s="83" t="s">
        <v>81</v>
      </c>
      <c r="R1071" s="83" t="s">
        <v>10</v>
      </c>
      <c r="S1071" s="83" t="s">
        <v>10</v>
      </c>
      <c r="T1071" s="82" t="s">
        <v>127</v>
      </c>
      <c r="U1071" s="82" t="s">
        <v>88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/>
      </c>
      <c r="AU1071" s="11" t="str">
        <f t="shared" si="381"/>
        <v/>
      </c>
      <c r="AV1071" s="11" t="str">
        <f t="shared" si="382"/>
        <v/>
      </c>
      <c r="AW1071" s="11" t="str">
        <f t="shared" si="383"/>
        <v/>
      </c>
      <c r="AX1071" s="11" t="str">
        <f t="shared" si="384"/>
        <v/>
      </c>
      <c r="AY1071" s="11" t="str">
        <f t="shared" si="365"/>
        <v/>
      </c>
      <c r="AZ1071" s="11" t="str">
        <f t="shared" si="385"/>
        <v/>
      </c>
      <c r="BA1071" s="11" t="str">
        <f t="shared" si="367"/>
        <v xml:space="preserve"> </v>
      </c>
      <c r="BB1071" s="11" t="str">
        <f>IFERROR(IF(AW1071="","",VLOOKUP(AW1071,SUSS!R:S,2,FALSE)),AY1071*SUSS!$M$2)</f>
        <v/>
      </c>
      <c r="BC1071" s="11" t="str">
        <f t="shared" si="366"/>
        <v/>
      </c>
    </row>
    <row r="1072" spans="14:55" ht="15.75" thickBot="1">
      <c r="N1072" s="3" t="s">
        <v>129</v>
      </c>
      <c r="O1072" s="82">
        <v>82</v>
      </c>
      <c r="P1072" s="85">
        <v>5566.73</v>
      </c>
      <c r="Q1072" s="83" t="s">
        <v>81</v>
      </c>
      <c r="R1072" s="83" t="s">
        <v>10</v>
      </c>
      <c r="S1072" s="83" t="s">
        <v>10</v>
      </c>
      <c r="T1072" s="82" t="s">
        <v>127</v>
      </c>
      <c r="U1072" s="82" t="s">
        <v>88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/>
      </c>
      <c r="AU1072" s="11" t="str">
        <f t="shared" si="381"/>
        <v/>
      </c>
      <c r="AV1072" s="11" t="str">
        <f t="shared" si="382"/>
        <v/>
      </c>
      <c r="AW1072" s="11" t="str">
        <f t="shared" si="383"/>
        <v/>
      </c>
      <c r="AX1072" s="11" t="str">
        <f t="shared" si="384"/>
        <v/>
      </c>
      <c r="AY1072" s="11" t="str">
        <f t="shared" si="365"/>
        <v/>
      </c>
      <c r="AZ1072" s="11" t="str">
        <f t="shared" si="385"/>
        <v/>
      </c>
      <c r="BA1072" s="11" t="str">
        <f t="shared" si="367"/>
        <v xml:space="preserve"> </v>
      </c>
      <c r="BB1072" s="11" t="str">
        <f>IFERROR(IF(AW1072="","",VLOOKUP(AW1072,SUSS!R:S,2,FALSE)),AY1072*SUSS!$M$2)</f>
        <v/>
      </c>
      <c r="BC1072" s="11" t="str">
        <f t="shared" si="366"/>
        <v/>
      </c>
    </row>
    <row r="1073" spans="14:55" ht="15.75" thickBot="1">
      <c r="N1073" s="3" t="s">
        <v>129</v>
      </c>
      <c r="O1073" s="82">
        <v>82</v>
      </c>
      <c r="P1073" s="85">
        <v>8572.91</v>
      </c>
      <c r="Q1073" s="83" t="s">
        <v>81</v>
      </c>
      <c r="R1073" s="83" t="s">
        <v>10</v>
      </c>
      <c r="S1073" s="83" t="s">
        <v>82</v>
      </c>
      <c r="T1073" s="82" t="s">
        <v>127</v>
      </c>
      <c r="U1073" s="82" t="s">
        <v>88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129</v>
      </c>
      <c r="O1074" s="82">
        <v>83</v>
      </c>
      <c r="P1074" s="85">
        <v>14139.64</v>
      </c>
      <c r="Q1074" s="83" t="s">
        <v>81</v>
      </c>
      <c r="R1074" s="83" t="s">
        <v>10</v>
      </c>
      <c r="S1074" s="83" t="s">
        <v>82</v>
      </c>
      <c r="T1074" s="82" t="s">
        <v>127</v>
      </c>
      <c r="U1074" s="82" t="s">
        <v>88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15.75" thickBot="1">
      <c r="N1075" s="3" t="s">
        <v>129</v>
      </c>
      <c r="O1075" s="82">
        <v>84</v>
      </c>
      <c r="P1075" s="85">
        <v>11998.19</v>
      </c>
      <c r="Q1075" s="83" t="s">
        <v>81</v>
      </c>
      <c r="R1075" s="83" t="s">
        <v>10</v>
      </c>
      <c r="S1075" s="83" t="s">
        <v>82</v>
      </c>
      <c r="T1075" s="82" t="s">
        <v>127</v>
      </c>
      <c r="U1075" s="82" t="s">
        <v>88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/>
      </c>
      <c r="AU1075" s="11" t="str">
        <f t="shared" si="381"/>
        <v/>
      </c>
      <c r="AV1075" s="11" t="str">
        <f t="shared" si="382"/>
        <v/>
      </c>
      <c r="AW1075" s="11" t="str">
        <f t="shared" si="383"/>
        <v/>
      </c>
      <c r="AX1075" s="11" t="str">
        <f t="shared" si="384"/>
        <v/>
      </c>
      <c r="AY1075" s="11" t="str">
        <f t="shared" si="365"/>
        <v/>
      </c>
      <c r="AZ1075" s="11" t="str">
        <f t="shared" si="385"/>
        <v/>
      </c>
      <c r="BA1075" s="11" t="str">
        <f t="shared" si="367"/>
        <v xml:space="preserve"> </v>
      </c>
      <c r="BB1075" s="11" t="str">
        <f>IFERROR(IF(AW1075="","",VLOOKUP(AW1075,SUSS!R:S,2,FALSE)),AY1075*SUSS!$M$2)</f>
        <v/>
      </c>
      <c r="BC1075" s="11" t="str">
        <f t="shared" si="366"/>
        <v/>
      </c>
    </row>
    <row r="1076" spans="14:55" ht="15.75" thickBot="1">
      <c r="N1076" s="3" t="s">
        <v>129</v>
      </c>
      <c r="O1076" s="82">
        <v>84</v>
      </c>
      <c r="P1076" s="85">
        <v>2141.4499999999998</v>
      </c>
      <c r="Q1076" s="83" t="s">
        <v>81</v>
      </c>
      <c r="R1076" s="83" t="s">
        <v>10</v>
      </c>
      <c r="S1076" s="83" t="s">
        <v>10</v>
      </c>
      <c r="T1076" s="82" t="s">
        <v>128</v>
      </c>
      <c r="U1076" s="82" t="s">
        <v>88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129</v>
      </c>
      <c r="O1077" s="82">
        <v>85</v>
      </c>
      <c r="P1077" s="85">
        <v>14139.64</v>
      </c>
      <c r="Q1077" s="83" t="s">
        <v>81</v>
      </c>
      <c r="R1077" s="83" t="s">
        <v>10</v>
      </c>
      <c r="S1077" s="83" t="s">
        <v>10</v>
      </c>
      <c r="T1077" s="82" t="s">
        <v>128</v>
      </c>
      <c r="U1077" s="82" t="s">
        <v>88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15.75" thickBot="1">
      <c r="N1078" s="3" t="s">
        <v>129</v>
      </c>
      <c r="O1078" s="82">
        <v>86</v>
      </c>
      <c r="P1078" s="85">
        <v>14139.64</v>
      </c>
      <c r="Q1078" s="83" t="s">
        <v>81</v>
      </c>
      <c r="R1078" s="83" t="s">
        <v>10</v>
      </c>
      <c r="S1078" s="83" t="s">
        <v>10</v>
      </c>
      <c r="T1078" s="82" t="s">
        <v>128</v>
      </c>
      <c r="U1078" s="82" t="s">
        <v>88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/>
      </c>
      <c r="AU1078" s="11" t="str">
        <f t="shared" si="381"/>
        <v/>
      </c>
      <c r="AV1078" s="11" t="str">
        <f t="shared" si="382"/>
        <v/>
      </c>
      <c r="AW1078" s="11" t="str">
        <f t="shared" si="383"/>
        <v/>
      </c>
      <c r="AX1078" s="11" t="str">
        <f t="shared" si="384"/>
        <v/>
      </c>
      <c r="AY1078" s="11" t="str">
        <f t="shared" si="365"/>
        <v/>
      </c>
      <c r="AZ1078" s="11" t="str">
        <f t="shared" si="385"/>
        <v/>
      </c>
      <c r="BA1078" s="11" t="str">
        <f t="shared" si="367"/>
        <v xml:space="preserve"> </v>
      </c>
      <c r="BB1078" s="11" t="str">
        <f>IFERROR(IF(AW1078="","",VLOOKUP(AW1078,SUSS!R:S,2,FALSE)),AY1078*SUSS!$M$2)</f>
        <v/>
      </c>
      <c r="BC1078" s="11" t="str">
        <f t="shared" si="366"/>
        <v/>
      </c>
    </row>
    <row r="1079" spans="14:55" ht="15.75" thickBot="1">
      <c r="N1079" s="3" t="s">
        <v>129</v>
      </c>
      <c r="O1079" s="82">
        <v>87</v>
      </c>
      <c r="P1079" s="85">
        <v>14139.64</v>
      </c>
      <c r="Q1079" s="83" t="s">
        <v>81</v>
      </c>
      <c r="R1079" s="83" t="s">
        <v>10</v>
      </c>
      <c r="S1079" s="83" t="s">
        <v>10</v>
      </c>
      <c r="T1079" s="82" t="s">
        <v>128</v>
      </c>
      <c r="U1079" s="82" t="s">
        <v>88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/>
      </c>
      <c r="AU1079" s="11" t="str">
        <f t="shared" si="381"/>
        <v/>
      </c>
      <c r="AV1079" s="11" t="str">
        <f t="shared" si="382"/>
        <v/>
      </c>
      <c r="AW1079" s="11" t="str">
        <f t="shared" si="383"/>
        <v/>
      </c>
      <c r="AX1079" s="11" t="str">
        <f t="shared" si="384"/>
        <v/>
      </c>
      <c r="AY1079" s="11" t="str">
        <f t="shared" si="365"/>
        <v/>
      </c>
      <c r="AZ1079" s="11" t="str">
        <f t="shared" si="385"/>
        <v/>
      </c>
      <c r="BA1079" s="11" t="str">
        <f t="shared" si="367"/>
        <v xml:space="preserve"> </v>
      </c>
      <c r="BB1079" s="11" t="str">
        <f>IFERROR(IF(AW1079="","",VLOOKUP(AW1079,SUSS!R:S,2,FALSE)),AY1079*SUSS!$M$2)</f>
        <v/>
      </c>
      <c r="BC1079" s="11" t="str">
        <f t="shared" si="366"/>
        <v/>
      </c>
    </row>
    <row r="1080" spans="14:55" ht="15.75" thickBot="1">
      <c r="N1080" s="3" t="s">
        <v>129</v>
      </c>
      <c r="O1080" s="82">
        <v>88</v>
      </c>
      <c r="P1080" s="85">
        <v>14139.64</v>
      </c>
      <c r="Q1080" s="83" t="s">
        <v>81</v>
      </c>
      <c r="R1080" s="83" t="s">
        <v>10</v>
      </c>
      <c r="S1080" s="83" t="s">
        <v>10</v>
      </c>
      <c r="T1080" s="82" t="s">
        <v>128</v>
      </c>
      <c r="U1080" s="82" t="s">
        <v>88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129</v>
      </c>
      <c r="O1081" s="82">
        <v>89</v>
      </c>
      <c r="P1081" s="85">
        <v>14139.64</v>
      </c>
      <c r="Q1081" s="83" t="s">
        <v>81</v>
      </c>
      <c r="R1081" s="83" t="s">
        <v>10</v>
      </c>
      <c r="S1081" s="83" t="s">
        <v>10</v>
      </c>
      <c r="T1081" s="82" t="s">
        <v>128</v>
      </c>
      <c r="U1081" s="82" t="s">
        <v>88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129</v>
      </c>
      <c r="O1082" s="82">
        <v>90</v>
      </c>
      <c r="P1082" s="85">
        <v>14139.64</v>
      </c>
      <c r="Q1082" s="83" t="s">
        <v>81</v>
      </c>
      <c r="R1082" s="83" t="s">
        <v>10</v>
      </c>
      <c r="S1082" s="83" t="s">
        <v>10</v>
      </c>
      <c r="T1082" s="82" t="s">
        <v>128</v>
      </c>
      <c r="U1082" s="82" t="s">
        <v>88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/>
      </c>
      <c r="AU1082" s="11" t="str">
        <f t="shared" si="381"/>
        <v/>
      </c>
      <c r="AV1082" s="11" t="str">
        <f t="shared" si="382"/>
        <v/>
      </c>
      <c r="AW1082" s="11" t="str">
        <f t="shared" si="383"/>
        <v/>
      </c>
      <c r="AX1082" s="11" t="str">
        <f t="shared" si="384"/>
        <v/>
      </c>
      <c r="AY1082" s="11" t="str">
        <f t="shared" si="365"/>
        <v/>
      </c>
      <c r="AZ1082" s="11" t="str">
        <f t="shared" si="385"/>
        <v/>
      </c>
      <c r="BA1082" s="11" t="str">
        <f t="shared" si="367"/>
        <v xml:space="preserve"> </v>
      </c>
      <c r="BB1082" s="11" t="str">
        <f>IFERROR(IF(AW1082="","",VLOOKUP(AW1082,SUSS!R:S,2,FALSE)),AY1082*SUSS!$M$2)</f>
        <v/>
      </c>
      <c r="BC1082" s="11" t="str">
        <f t="shared" si="366"/>
        <v/>
      </c>
    </row>
    <row r="1083" spans="14:55" ht="15.75" thickBot="1">
      <c r="N1083" s="3" t="s">
        <v>129</v>
      </c>
      <c r="O1083" s="82">
        <v>91</v>
      </c>
      <c r="P1083" s="85">
        <v>14139.64</v>
      </c>
      <c r="Q1083" s="83" t="s">
        <v>81</v>
      </c>
      <c r="R1083" s="83" t="s">
        <v>10</v>
      </c>
      <c r="S1083" s="83" t="s">
        <v>10</v>
      </c>
      <c r="T1083" s="82" t="s">
        <v>128</v>
      </c>
      <c r="U1083" s="82" t="s">
        <v>88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129</v>
      </c>
      <c r="O1084" s="82">
        <v>92</v>
      </c>
      <c r="P1084" s="85">
        <v>14139.64</v>
      </c>
      <c r="Q1084" s="83" t="s">
        <v>81</v>
      </c>
      <c r="R1084" s="83" t="s">
        <v>10</v>
      </c>
      <c r="S1084" s="83" t="s">
        <v>10</v>
      </c>
      <c r="T1084" s="82" t="s">
        <v>128</v>
      </c>
      <c r="U1084" s="82" t="s">
        <v>88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129</v>
      </c>
      <c r="O1085" s="82">
        <v>93</v>
      </c>
      <c r="P1085" s="85">
        <v>14139.64</v>
      </c>
      <c r="Q1085" s="83" t="s">
        <v>81</v>
      </c>
      <c r="R1085" s="83" t="s">
        <v>10</v>
      </c>
      <c r="S1085" s="83" t="s">
        <v>10</v>
      </c>
      <c r="T1085" s="82" t="s">
        <v>128</v>
      </c>
      <c r="U1085" s="82" t="s">
        <v>88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/>
      </c>
      <c r="AU1085" s="11" t="str">
        <f t="shared" si="381"/>
        <v/>
      </c>
      <c r="AV1085" s="11" t="str">
        <f t="shared" si="382"/>
        <v/>
      </c>
      <c r="AW1085" s="11" t="str">
        <f t="shared" si="383"/>
        <v/>
      </c>
      <c r="AX1085" s="11" t="str">
        <f t="shared" si="384"/>
        <v/>
      </c>
      <c r="AY1085" s="11" t="str">
        <f t="shared" si="365"/>
        <v/>
      </c>
      <c r="AZ1085" s="11" t="str">
        <f t="shared" si="385"/>
        <v/>
      </c>
      <c r="BA1085" s="11" t="str">
        <f t="shared" si="367"/>
        <v xml:space="preserve"> </v>
      </c>
      <c r="BB1085" s="11" t="str">
        <f>IFERROR(IF(AW1085="","",VLOOKUP(AW1085,SUSS!R:S,2,FALSE)),AY1085*SUSS!$M$2)</f>
        <v/>
      </c>
      <c r="BC1085" s="11" t="str">
        <f t="shared" si="366"/>
        <v/>
      </c>
    </row>
    <row r="1086" spans="14:55" ht="15.75" thickBot="1">
      <c r="N1086" s="3" t="s">
        <v>129</v>
      </c>
      <c r="O1086" s="82">
        <v>94</v>
      </c>
      <c r="P1086" s="85">
        <v>14139.64</v>
      </c>
      <c r="Q1086" s="83" t="s">
        <v>81</v>
      </c>
      <c r="R1086" s="83" t="s">
        <v>10</v>
      </c>
      <c r="S1086" s="83" t="s">
        <v>10</v>
      </c>
      <c r="T1086" s="82" t="s">
        <v>128</v>
      </c>
      <c r="U1086" s="82" t="s">
        <v>88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129</v>
      </c>
      <c r="O1087" s="82">
        <v>95</v>
      </c>
      <c r="P1087" s="85">
        <v>14139.64</v>
      </c>
      <c r="Q1087" s="83" t="s">
        <v>81</v>
      </c>
      <c r="R1087" s="83" t="s">
        <v>10</v>
      </c>
      <c r="S1087" s="83" t="s">
        <v>10</v>
      </c>
      <c r="T1087" s="82" t="s">
        <v>128</v>
      </c>
      <c r="U1087" s="82" t="s">
        <v>88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129</v>
      </c>
      <c r="O1088" s="82">
        <v>96</v>
      </c>
      <c r="P1088" s="85">
        <v>14139.64</v>
      </c>
      <c r="Q1088" s="83" t="s">
        <v>81</v>
      </c>
      <c r="R1088" s="83" t="s">
        <v>10</v>
      </c>
      <c r="S1088" s="83" t="s">
        <v>10</v>
      </c>
      <c r="T1088" s="82" t="s">
        <v>128</v>
      </c>
      <c r="U1088" s="82" t="s">
        <v>88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/>
      </c>
      <c r="AU1088" s="11" t="str">
        <f t="shared" si="381"/>
        <v/>
      </c>
      <c r="AV1088" s="11" t="str">
        <f t="shared" si="382"/>
        <v/>
      </c>
      <c r="AW1088" s="11" t="str">
        <f t="shared" si="383"/>
        <v/>
      </c>
      <c r="AX1088" s="11" t="str">
        <f t="shared" si="384"/>
        <v/>
      </c>
      <c r="AY1088" s="11" t="str">
        <f t="shared" si="365"/>
        <v/>
      </c>
      <c r="AZ1088" s="11" t="str">
        <f t="shared" si="385"/>
        <v/>
      </c>
      <c r="BA1088" s="11" t="str">
        <f t="shared" si="367"/>
        <v xml:space="preserve"> </v>
      </c>
      <c r="BB1088" s="11" t="str">
        <f>IFERROR(IF(AW1088="","",VLOOKUP(AW1088,SUSS!R:S,2,FALSE)),AY1088*SUSS!$M$2)</f>
        <v/>
      </c>
      <c r="BC1088" s="11" t="str">
        <f t="shared" si="366"/>
        <v/>
      </c>
    </row>
    <row r="1089" spans="14:55" ht="15.75" thickBot="1">
      <c r="N1089" s="3" t="s">
        <v>129</v>
      </c>
      <c r="O1089" s="82">
        <v>97</v>
      </c>
      <c r="P1089" s="85">
        <v>14139.64</v>
      </c>
      <c r="Q1089" s="83" t="s">
        <v>81</v>
      </c>
      <c r="R1089" s="83" t="s">
        <v>10</v>
      </c>
      <c r="S1089" s="83" t="s">
        <v>10</v>
      </c>
      <c r="T1089" s="82" t="s">
        <v>128</v>
      </c>
      <c r="U1089" s="82" t="s">
        <v>88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129</v>
      </c>
      <c r="O1090" s="82">
        <v>98</v>
      </c>
      <c r="P1090" s="85">
        <v>14139.64</v>
      </c>
      <c r="Q1090" s="83" t="s">
        <v>81</v>
      </c>
      <c r="R1090" s="83" t="s">
        <v>10</v>
      </c>
      <c r="S1090" s="83" t="s">
        <v>10</v>
      </c>
      <c r="T1090" s="82" t="s">
        <v>128</v>
      </c>
      <c r="U1090" s="82" t="s">
        <v>88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129</v>
      </c>
      <c r="O1091" s="82">
        <v>99</v>
      </c>
      <c r="P1091" s="85">
        <v>14139.64</v>
      </c>
      <c r="Q1091" s="83" t="s">
        <v>81</v>
      </c>
      <c r="R1091" s="83" t="s">
        <v>10</v>
      </c>
      <c r="S1091" s="83" t="s">
        <v>10</v>
      </c>
      <c r="T1091" s="82" t="s">
        <v>128</v>
      </c>
      <c r="U1091" s="82" t="s">
        <v>88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/>
      </c>
      <c r="AU1091" s="11" t="str">
        <f t="shared" si="381"/>
        <v/>
      </c>
      <c r="AV1091" s="11" t="str">
        <f t="shared" si="382"/>
        <v/>
      </c>
      <c r="AW1091" s="11" t="str">
        <f t="shared" si="383"/>
        <v/>
      </c>
      <c r="AX1091" s="11" t="str">
        <f t="shared" si="384"/>
        <v/>
      </c>
      <c r="AY1091" s="11" t="str">
        <f t="shared" si="365"/>
        <v/>
      </c>
      <c r="AZ1091" s="11" t="str">
        <f t="shared" si="385"/>
        <v/>
      </c>
      <c r="BA1091" s="11" t="str">
        <f t="shared" si="367"/>
        <v xml:space="preserve"> </v>
      </c>
      <c r="BB1091" s="11" t="str">
        <f>IFERROR(IF(AW1091="","",VLOOKUP(AW1091,SUSS!R:S,2,FALSE)),AY1091*SUSS!$M$2)</f>
        <v/>
      </c>
      <c r="BC1091" s="11" t="str">
        <f t="shared" si="366"/>
        <v/>
      </c>
    </row>
    <row r="1092" spans="14:55" ht="15.75" thickBot="1">
      <c r="N1092" s="3" t="s">
        <v>129</v>
      </c>
      <c r="O1092" s="82">
        <v>100</v>
      </c>
      <c r="P1092" s="85">
        <v>14139.64</v>
      </c>
      <c r="Q1092" s="83" t="s">
        <v>81</v>
      </c>
      <c r="R1092" s="83" t="s">
        <v>10</v>
      </c>
      <c r="S1092" s="83" t="s">
        <v>10</v>
      </c>
      <c r="T1092" s="82" t="s">
        <v>128</v>
      </c>
      <c r="U1092" s="82" t="s">
        <v>88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129</v>
      </c>
      <c r="O1093" s="82">
        <v>101</v>
      </c>
      <c r="P1093" s="85">
        <v>14139.64</v>
      </c>
      <c r="Q1093" s="83" t="s">
        <v>81</v>
      </c>
      <c r="R1093" s="83" t="s">
        <v>10</v>
      </c>
      <c r="S1093" s="83" t="s">
        <v>10</v>
      </c>
      <c r="T1093" s="82" t="s">
        <v>128</v>
      </c>
      <c r="U1093" s="82" t="s">
        <v>88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129</v>
      </c>
      <c r="O1094" s="82">
        <v>102</v>
      </c>
      <c r="P1094" s="85">
        <v>14139.64</v>
      </c>
      <c r="Q1094" s="83" t="s">
        <v>81</v>
      </c>
      <c r="R1094" s="83" t="s">
        <v>10</v>
      </c>
      <c r="S1094" s="83" t="s">
        <v>10</v>
      </c>
      <c r="T1094" s="82" t="s">
        <v>128</v>
      </c>
      <c r="U1094" s="82" t="s">
        <v>88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/>
      </c>
      <c r="AU1094" s="11" t="str">
        <f t="shared" si="381"/>
        <v/>
      </c>
      <c r="AV1094" s="11" t="str">
        <f t="shared" si="382"/>
        <v/>
      </c>
      <c r="AW1094" s="11" t="str">
        <f t="shared" si="383"/>
        <v/>
      </c>
      <c r="AX1094" s="11" t="str">
        <f t="shared" si="384"/>
        <v/>
      </c>
      <c r="AY1094" s="11" t="str">
        <f t="shared" si="386"/>
        <v/>
      </c>
      <c r="AZ1094" s="11" t="str">
        <f t="shared" si="385"/>
        <v/>
      </c>
      <c r="BA1094" s="11" t="str">
        <f t="shared" si="367"/>
        <v xml:space="preserve"> </v>
      </c>
      <c r="BB1094" s="11" t="str">
        <f>IFERROR(IF(AW1094="","",VLOOKUP(AW1094,SUSS!R:S,2,FALSE)),AY1094*SUSS!$M$2)</f>
        <v/>
      </c>
      <c r="BC1094" s="11" t="str">
        <f t="shared" si="387"/>
        <v/>
      </c>
    </row>
    <row r="1095" spans="14:55" ht="15.75" thickBot="1">
      <c r="N1095" s="3" t="s">
        <v>129</v>
      </c>
      <c r="O1095" s="82">
        <v>103</v>
      </c>
      <c r="P1095" s="85">
        <v>14139.64</v>
      </c>
      <c r="Q1095" s="83" t="s">
        <v>81</v>
      </c>
      <c r="R1095" s="83" t="s">
        <v>10</v>
      </c>
      <c r="S1095" s="83" t="s">
        <v>10</v>
      </c>
      <c r="T1095" s="82" t="s">
        <v>128</v>
      </c>
      <c r="U1095" s="82" t="s">
        <v>88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129</v>
      </c>
      <c r="O1096" s="82">
        <v>104</v>
      </c>
      <c r="P1096" s="85">
        <v>14139.64</v>
      </c>
      <c r="Q1096" s="83" t="s">
        <v>81</v>
      </c>
      <c r="R1096" s="83" t="s">
        <v>10</v>
      </c>
      <c r="S1096" s="83" t="s">
        <v>10</v>
      </c>
      <c r="T1096" s="82" t="s">
        <v>128</v>
      </c>
      <c r="U1096" s="82" t="s">
        <v>88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129</v>
      </c>
      <c r="O1097" s="82">
        <v>105</v>
      </c>
      <c r="P1097" s="85">
        <v>14139.64</v>
      </c>
      <c r="Q1097" s="83" t="s">
        <v>81</v>
      </c>
      <c r="R1097" s="83" t="s">
        <v>10</v>
      </c>
      <c r="S1097" s="83" t="s">
        <v>10</v>
      </c>
      <c r="T1097" s="82" t="s">
        <v>128</v>
      </c>
      <c r="U1097" s="82" t="s">
        <v>88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/>
      </c>
      <c r="AU1097" s="11" t="str">
        <f t="shared" si="381"/>
        <v/>
      </c>
      <c r="AV1097" s="11" t="str">
        <f t="shared" si="382"/>
        <v/>
      </c>
      <c r="AW1097" s="11" t="str">
        <f t="shared" si="383"/>
        <v/>
      </c>
      <c r="AX1097" s="11" t="str">
        <f t="shared" si="384"/>
        <v/>
      </c>
      <c r="AY1097" s="11" t="str">
        <f t="shared" si="386"/>
        <v/>
      </c>
      <c r="AZ1097" s="11" t="str">
        <f t="shared" si="385"/>
        <v/>
      </c>
      <c r="BA1097" s="11" t="str">
        <f t="shared" si="388"/>
        <v xml:space="preserve"> </v>
      </c>
      <c r="BB1097" s="11" t="str">
        <f>IFERROR(IF(AW1097="","",VLOOKUP(AW1097,SUSS!R:S,2,FALSE)),AY1097*SUSS!$M$2)</f>
        <v/>
      </c>
      <c r="BC1097" s="11" t="str">
        <f t="shared" si="387"/>
        <v/>
      </c>
    </row>
    <row r="1098" spans="14:55" ht="15.75" thickBot="1">
      <c r="N1098" s="3" t="s">
        <v>129</v>
      </c>
      <c r="O1098" s="82">
        <v>106</v>
      </c>
      <c r="P1098" s="85">
        <v>14139.64</v>
      </c>
      <c r="Q1098" s="83" t="s">
        <v>81</v>
      </c>
      <c r="R1098" s="83" t="s">
        <v>10</v>
      </c>
      <c r="S1098" s="83" t="s">
        <v>10</v>
      </c>
      <c r="T1098" s="82" t="s">
        <v>128</v>
      </c>
      <c r="U1098" s="82" t="s">
        <v>88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129</v>
      </c>
      <c r="O1099" s="82">
        <v>107</v>
      </c>
      <c r="P1099" s="85">
        <v>14139.64</v>
      </c>
      <c r="Q1099" s="83" t="s">
        <v>81</v>
      </c>
      <c r="R1099" s="83" t="s">
        <v>10</v>
      </c>
      <c r="S1099" s="83" t="s">
        <v>10</v>
      </c>
      <c r="T1099" s="82" t="s">
        <v>128</v>
      </c>
      <c r="U1099" s="82" t="s">
        <v>88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129</v>
      </c>
      <c r="O1100" s="82">
        <v>108</v>
      </c>
      <c r="P1100" s="85">
        <v>14139.64</v>
      </c>
      <c r="Q1100" s="83" t="s">
        <v>81</v>
      </c>
      <c r="R1100" s="83" t="s">
        <v>10</v>
      </c>
      <c r="S1100" s="83" t="s">
        <v>10</v>
      </c>
      <c r="T1100" s="82" t="s">
        <v>128</v>
      </c>
      <c r="U1100" s="82" t="s">
        <v>88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/>
      </c>
      <c r="AU1100" s="11" t="str">
        <f t="shared" si="381"/>
        <v/>
      </c>
      <c r="AV1100" s="11" t="str">
        <f t="shared" si="382"/>
        <v/>
      </c>
      <c r="AW1100" s="11" t="str">
        <f t="shared" si="383"/>
        <v/>
      </c>
      <c r="AX1100" s="11" t="str">
        <f t="shared" si="384"/>
        <v/>
      </c>
      <c r="AY1100" s="11" t="str">
        <f t="shared" si="386"/>
        <v/>
      </c>
      <c r="AZ1100" s="11" t="str">
        <f t="shared" si="385"/>
        <v/>
      </c>
      <c r="BA1100" s="11" t="str">
        <f t="shared" si="388"/>
        <v xml:space="preserve"> </v>
      </c>
      <c r="BB1100" s="11" t="str">
        <f>IFERROR(IF(AW1100="","",VLOOKUP(AW1100,SUSS!R:S,2,FALSE)),AY1100*SUSS!$M$2)</f>
        <v/>
      </c>
      <c r="BC1100" s="11" t="str">
        <f t="shared" si="387"/>
        <v/>
      </c>
    </row>
    <row r="1101" spans="14:55" ht="15.75" thickBot="1">
      <c r="N1101" s="3" t="s">
        <v>129</v>
      </c>
      <c r="O1101" s="82">
        <v>109</v>
      </c>
      <c r="P1101" s="85">
        <v>14139.64</v>
      </c>
      <c r="Q1101" s="83" t="s">
        <v>81</v>
      </c>
      <c r="R1101" s="83" t="s">
        <v>10</v>
      </c>
      <c r="S1101" s="83" t="s">
        <v>10</v>
      </c>
      <c r="T1101" s="82" t="s">
        <v>128</v>
      </c>
      <c r="U1101" s="82" t="s">
        <v>88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129</v>
      </c>
      <c r="O1102" s="82">
        <v>110</v>
      </c>
      <c r="P1102" s="85">
        <v>14139.64</v>
      </c>
      <c r="Q1102" s="83" t="s">
        <v>81</v>
      </c>
      <c r="R1102" s="83" t="s">
        <v>10</v>
      </c>
      <c r="S1102" s="83" t="s">
        <v>10</v>
      </c>
      <c r="T1102" s="82" t="s">
        <v>128</v>
      </c>
      <c r="U1102" s="82" t="s">
        <v>88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129</v>
      </c>
      <c r="O1103" s="82">
        <v>111</v>
      </c>
      <c r="P1103" s="85">
        <v>14139.64</v>
      </c>
      <c r="Q1103" s="83" t="s">
        <v>81</v>
      </c>
      <c r="R1103" s="83" t="s">
        <v>10</v>
      </c>
      <c r="S1103" s="83" t="s">
        <v>10</v>
      </c>
      <c r="T1103" s="82" t="s">
        <v>128</v>
      </c>
      <c r="U1103" s="82" t="s">
        <v>88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/>
      </c>
      <c r="AU1103" s="11" t="str">
        <f t="shared" si="381"/>
        <v/>
      </c>
      <c r="AV1103" s="11" t="str">
        <f t="shared" si="382"/>
        <v/>
      </c>
      <c r="AW1103" s="11" t="str">
        <f t="shared" si="383"/>
        <v/>
      </c>
      <c r="AX1103" s="11" t="str">
        <f t="shared" si="384"/>
        <v/>
      </c>
      <c r="AY1103" s="11" t="str">
        <f t="shared" si="386"/>
        <v/>
      </c>
      <c r="AZ1103" s="11" t="str">
        <f t="shared" si="385"/>
        <v/>
      </c>
      <c r="BA1103" s="11" t="str">
        <f t="shared" si="388"/>
        <v xml:space="preserve"> </v>
      </c>
      <c r="BB1103" s="11" t="str">
        <f>IFERROR(IF(AW1103="","",VLOOKUP(AW1103,SUSS!R:S,2,FALSE)),AY1103*SUSS!$M$2)</f>
        <v/>
      </c>
      <c r="BC1103" s="11" t="str">
        <f t="shared" si="387"/>
        <v/>
      </c>
    </row>
    <row r="1104" spans="14:55" ht="15.75" thickBot="1">
      <c r="N1104" s="3" t="s">
        <v>129</v>
      </c>
      <c r="O1104" s="82">
        <v>112</v>
      </c>
      <c r="P1104" s="85">
        <v>14139.64</v>
      </c>
      <c r="Q1104" s="83" t="s">
        <v>81</v>
      </c>
      <c r="R1104" s="83" t="s">
        <v>10</v>
      </c>
      <c r="S1104" s="83" t="s">
        <v>10</v>
      </c>
      <c r="T1104" s="82" t="s">
        <v>128</v>
      </c>
      <c r="U1104" s="82" t="s">
        <v>88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129</v>
      </c>
      <c r="O1105" s="82">
        <v>113</v>
      </c>
      <c r="P1105" s="85">
        <v>14139.64</v>
      </c>
      <c r="Q1105" s="83" t="s">
        <v>81</v>
      </c>
      <c r="R1105" s="83" t="s">
        <v>10</v>
      </c>
      <c r="S1105" s="83" t="s">
        <v>10</v>
      </c>
      <c r="T1105" s="82" t="s">
        <v>128</v>
      </c>
      <c r="U1105" s="82" t="s">
        <v>88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129</v>
      </c>
      <c r="O1106" s="82">
        <v>114</v>
      </c>
      <c r="P1106" s="85">
        <v>14139.64</v>
      </c>
      <c r="Q1106" s="83" t="s">
        <v>81</v>
      </c>
      <c r="R1106" s="83" t="s">
        <v>10</v>
      </c>
      <c r="S1106" s="83" t="s">
        <v>10</v>
      </c>
      <c r="T1106" s="82" t="s">
        <v>128</v>
      </c>
      <c r="U1106" s="82" t="s">
        <v>88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/>
      </c>
      <c r="AU1106" s="11" t="str">
        <f t="shared" si="381"/>
        <v/>
      </c>
      <c r="AV1106" s="11" t="str">
        <f t="shared" si="382"/>
        <v/>
      </c>
      <c r="AW1106" s="11" t="str">
        <f t="shared" si="383"/>
        <v/>
      </c>
      <c r="AX1106" s="11" t="str">
        <f t="shared" si="384"/>
        <v/>
      </c>
      <c r="AY1106" s="11" t="str">
        <f t="shared" si="386"/>
        <v/>
      </c>
      <c r="AZ1106" s="11" t="str">
        <f t="shared" si="385"/>
        <v/>
      </c>
      <c r="BA1106" s="11" t="str">
        <f t="shared" si="388"/>
        <v xml:space="preserve"> </v>
      </c>
      <c r="BB1106" s="11" t="str">
        <f>IFERROR(IF(AW1106="","",VLOOKUP(AW1106,SUSS!R:S,2,FALSE)),AY1106*SUSS!$M$2)</f>
        <v/>
      </c>
      <c r="BC1106" s="11" t="str">
        <f t="shared" si="387"/>
        <v/>
      </c>
    </row>
    <row r="1107" spans="14:55" ht="15.75" thickBot="1">
      <c r="N1107" s="3" t="s">
        <v>129</v>
      </c>
      <c r="O1107" s="82">
        <v>115</v>
      </c>
      <c r="P1107" s="85">
        <v>14139.64</v>
      </c>
      <c r="Q1107" s="83" t="s">
        <v>81</v>
      </c>
      <c r="R1107" s="83" t="s">
        <v>10</v>
      </c>
      <c r="S1107" s="83" t="s">
        <v>10</v>
      </c>
      <c r="T1107" s="82" t="s">
        <v>128</v>
      </c>
      <c r="U1107" s="82" t="s">
        <v>88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129</v>
      </c>
      <c r="O1108" s="82">
        <v>116</v>
      </c>
      <c r="P1108" s="85">
        <v>14139.64</v>
      </c>
      <c r="Q1108" s="83" t="s">
        <v>81</v>
      </c>
      <c r="R1108" s="83" t="s">
        <v>10</v>
      </c>
      <c r="S1108" s="83" t="s">
        <v>10</v>
      </c>
      <c r="T1108" s="82" t="s">
        <v>128</v>
      </c>
      <c r="U1108" s="82" t="s">
        <v>88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129</v>
      </c>
      <c r="O1109" s="82">
        <v>117</v>
      </c>
      <c r="P1109" s="85">
        <v>10088.790000000001</v>
      </c>
      <c r="Q1109" s="83" t="s">
        <v>81</v>
      </c>
      <c r="R1109" s="83" t="s">
        <v>10</v>
      </c>
      <c r="S1109" s="83" t="s">
        <v>10</v>
      </c>
      <c r="T1109" s="82" t="s">
        <v>128</v>
      </c>
      <c r="U1109" s="82" t="s">
        <v>88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/>
      </c>
      <c r="AU1109" s="11" t="str">
        <f t="shared" si="381"/>
        <v/>
      </c>
      <c r="AV1109" s="11" t="str">
        <f t="shared" si="382"/>
        <v/>
      </c>
      <c r="AW1109" s="11" t="str">
        <f t="shared" si="383"/>
        <v/>
      </c>
      <c r="AX1109" s="11" t="str">
        <f t="shared" si="384"/>
        <v/>
      </c>
      <c r="AY1109" s="11" t="str">
        <f t="shared" si="386"/>
        <v/>
      </c>
      <c r="AZ1109" s="11" t="str">
        <f t="shared" si="385"/>
        <v/>
      </c>
      <c r="BA1109" s="11" t="str">
        <f t="shared" si="388"/>
        <v xml:space="preserve"> </v>
      </c>
      <c r="BB1109" s="11" t="str">
        <f>IFERROR(IF(AW1109="","",VLOOKUP(AW1109,SUSS!R:S,2,FALSE)),AY1109*SUSS!$M$2)</f>
        <v/>
      </c>
      <c r="BC1109" s="11" t="str">
        <f t="shared" si="387"/>
        <v/>
      </c>
    </row>
    <row r="1110" spans="14:55" ht="15.75" thickBot="1">
      <c r="N1110" s="3" t="s">
        <v>129</v>
      </c>
      <c r="O1110" s="82">
        <v>117</v>
      </c>
      <c r="P1110" s="85">
        <v>4050.85</v>
      </c>
      <c r="Q1110" s="83" t="s">
        <v>81</v>
      </c>
      <c r="R1110" s="83" t="s">
        <v>10</v>
      </c>
      <c r="S1110" s="83" t="s">
        <v>82</v>
      </c>
      <c r="T1110" s="82" t="s">
        <v>128</v>
      </c>
      <c r="U1110" s="82" t="s">
        <v>88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129</v>
      </c>
      <c r="O1111" s="82">
        <v>118</v>
      </c>
      <c r="P1111" s="85">
        <v>14139.64</v>
      </c>
      <c r="Q1111" s="83" t="s">
        <v>81</v>
      </c>
      <c r="R1111" s="83" t="s">
        <v>10</v>
      </c>
      <c r="S1111" s="83" t="s">
        <v>82</v>
      </c>
      <c r="T1111" s="82" t="s">
        <v>128</v>
      </c>
      <c r="U1111" s="82" t="s">
        <v>88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129</v>
      </c>
      <c r="O1112" s="82">
        <v>119</v>
      </c>
      <c r="P1112" s="85">
        <v>14139.64</v>
      </c>
      <c r="Q1112" s="83" t="s">
        <v>81</v>
      </c>
      <c r="R1112" s="83" t="s">
        <v>10</v>
      </c>
      <c r="S1112" s="83" t="s">
        <v>82</v>
      </c>
      <c r="T1112" s="82" t="s">
        <v>128</v>
      </c>
      <c r="U1112" s="82" t="s">
        <v>88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/>
      </c>
      <c r="AU1112" s="11" t="str">
        <f t="shared" si="381"/>
        <v/>
      </c>
      <c r="AV1112" s="11" t="str">
        <f t="shared" si="382"/>
        <v/>
      </c>
      <c r="AW1112" s="11" t="str">
        <f t="shared" si="383"/>
        <v/>
      </c>
      <c r="AX1112" s="11" t="str">
        <f t="shared" si="384"/>
        <v/>
      </c>
      <c r="AY1112" s="11" t="str">
        <f t="shared" si="386"/>
        <v/>
      </c>
      <c r="AZ1112" s="11" t="str">
        <f t="shared" si="385"/>
        <v/>
      </c>
      <c r="BA1112" s="11" t="str">
        <f t="shared" si="388"/>
        <v xml:space="preserve"> </v>
      </c>
      <c r="BB1112" s="11" t="str">
        <f>IFERROR(IF(AW1112="","",VLOOKUP(AW1112,SUSS!R:S,2,FALSE)),AY1112*SUSS!$M$2)</f>
        <v/>
      </c>
      <c r="BC1112" s="11" t="str">
        <f t="shared" si="387"/>
        <v/>
      </c>
    </row>
    <row r="1113" spans="14:55" ht="15.75" thickBot="1">
      <c r="N1113" s="3" t="s">
        <v>129</v>
      </c>
      <c r="O1113" s="82">
        <v>120</v>
      </c>
      <c r="P1113" s="85">
        <v>14139.74</v>
      </c>
      <c r="Q1113" s="83" t="s">
        <v>81</v>
      </c>
      <c r="R1113" s="83" t="s">
        <v>10</v>
      </c>
      <c r="S1113" s="83" t="s">
        <v>82</v>
      </c>
      <c r="T1113" s="82" t="s">
        <v>128</v>
      </c>
      <c r="U1113" s="82" t="s">
        <v>88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45.75" thickBot="1">
      <c r="N1115" s="3" t="s">
        <v>130</v>
      </c>
      <c r="O1115" s="127" t="s">
        <v>17</v>
      </c>
      <c r="P1115"/>
      <c r="Q1115"/>
      <c r="R1115"/>
      <c r="S1115"/>
      <c r="T1115"/>
      <c r="U1115"/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/>
      </c>
      <c r="AU1115" s="11" t="str">
        <f t="shared" si="381"/>
        <v/>
      </c>
      <c r="AV1115" s="11" t="str">
        <f t="shared" si="382"/>
        <v/>
      </c>
      <c r="AW1115" s="11" t="str">
        <f t="shared" si="383"/>
        <v/>
      </c>
      <c r="AX1115" s="11" t="str">
        <f t="shared" si="384"/>
        <v/>
      </c>
      <c r="AY1115" s="11" t="str">
        <f t="shared" si="386"/>
        <v/>
      </c>
      <c r="AZ1115" s="11" t="str">
        <f t="shared" si="385"/>
        <v/>
      </c>
      <c r="BA1115" s="11" t="str">
        <f t="shared" si="388"/>
        <v xml:space="preserve"> </v>
      </c>
      <c r="BB1115" s="11" t="str">
        <f>IFERROR(IF(AW1115="","",VLOOKUP(AW1115,SUSS!R:S,2,FALSE)),AY1115*SUSS!$M$2)</f>
        <v/>
      </c>
      <c r="BC1115" s="11" t="str">
        <f t="shared" si="387"/>
        <v/>
      </c>
    </row>
    <row r="1116" spans="14:55" ht="15.75" thickBot="1">
      <c r="N1116" s="3" t="s">
        <v>130</v>
      </c>
      <c r="O1116" s="87" t="s">
        <v>13</v>
      </c>
      <c r="P1116" s="87" t="s">
        <v>14</v>
      </c>
      <c r="Q1116" s="87" t="s">
        <v>3</v>
      </c>
      <c r="R1116" s="87" t="s">
        <v>4</v>
      </c>
      <c r="S1116" s="87" t="s">
        <v>5</v>
      </c>
      <c r="T1116" s="87" t="s">
        <v>15</v>
      </c>
      <c r="U1116" s="87" t="s">
        <v>16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130</v>
      </c>
      <c r="O1117" s="77" t="s">
        <v>84</v>
      </c>
      <c r="P1117" s="81">
        <v>212</v>
      </c>
      <c r="Q1117" s="78" t="s">
        <v>11</v>
      </c>
      <c r="R1117" s="78" t="s">
        <v>10</v>
      </c>
      <c r="S1117" s="78" t="s">
        <v>10</v>
      </c>
      <c r="T1117" s="77" t="s">
        <v>132</v>
      </c>
      <c r="U1117" s="77" t="s">
        <v>86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>P542667</v>
      </c>
      <c r="AU1117" s="11" t="str">
        <f t="shared" si="381"/>
        <v>Pago a Cuenta</v>
      </c>
      <c r="AV1117" s="11">
        <f t="shared" si="382"/>
        <v>212</v>
      </c>
      <c r="AW1117" s="11" t="str">
        <f t="shared" si="383"/>
        <v>2014/5</v>
      </c>
      <c r="AX1117" s="11" t="str">
        <f t="shared" si="384"/>
        <v>2014/5 Contribuciones Seg. Social</v>
      </c>
      <c r="AY1117" s="11">
        <f t="shared" si="386"/>
        <v>212</v>
      </c>
      <c r="AZ1117" s="11">
        <f t="shared" si="385"/>
        <v>1</v>
      </c>
      <c r="BA1117" s="11" t="str">
        <f t="shared" si="388"/>
        <v>P542667 Pago a Cuenta</v>
      </c>
      <c r="BB1117" s="11">
        <f>IFERROR(IF(AW1117="","",VLOOKUP(AW1117,SUSS!R:S,2,FALSE)),AY1117*SUSS!$M$2)</f>
        <v>25.439999999999998</v>
      </c>
      <c r="BC1117" s="11">
        <f t="shared" si="387"/>
        <v>25.439999999999998</v>
      </c>
    </row>
    <row r="1118" spans="14:55" ht="15.75" thickBot="1">
      <c r="N1118" s="3" t="s">
        <v>130</v>
      </c>
      <c r="O1118" s="82" t="s">
        <v>84</v>
      </c>
      <c r="P1118" s="86">
        <v>21.2</v>
      </c>
      <c r="Q1118" s="83" t="s">
        <v>11</v>
      </c>
      <c r="R1118" s="83" t="s">
        <v>10</v>
      </c>
      <c r="S1118" s="83" t="s">
        <v>82</v>
      </c>
      <c r="T1118" s="82" t="s">
        <v>132</v>
      </c>
      <c r="U1118" s="82" t="s">
        <v>86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P542667</v>
      </c>
      <c r="AU1118" s="11" t="str">
        <f t="shared" ref="AU1118:AU1181" si="402">IF($Q1118=$AD$1,O1118,"")</f>
        <v>Pago a Cuenta</v>
      </c>
      <c r="AV1118" s="11">
        <f t="shared" ref="AV1118:AV1181" si="403">IF($Q1118=$AD$1,P1118,"")</f>
        <v>21.2</v>
      </c>
      <c r="AW1118" s="11" t="str">
        <f t="shared" ref="AW1118:AW1181" si="404">IF($Q1118=$AD$1,T1118,"")</f>
        <v>2014/5</v>
      </c>
      <c r="AX1118" s="11" t="str">
        <f t="shared" ref="AX1118:AX1181" si="405">IF(AW1118&lt;&gt;"",AW1118&amp;" "&amp;$AD$1,"")</f>
        <v>2014/5 Contribuciones Seg. Social</v>
      </c>
      <c r="AY1118" s="11">
        <f t="shared" si="386"/>
        <v>212</v>
      </c>
      <c r="AZ1118" s="11">
        <f t="shared" ref="AZ1118:AZ1181" si="406">IF(AY1118="","",AV1118/AY1118)</f>
        <v>9.9999999999999992E-2</v>
      </c>
      <c r="BA1118" s="11" t="str">
        <f t="shared" si="388"/>
        <v>P542667 Pago a Cuenta</v>
      </c>
      <c r="BB1118" s="11">
        <f>IFERROR(IF(AW1118="","",VLOOKUP(AW1118,SUSS!R:S,2,FALSE)),AY1118*SUSS!$M$2)</f>
        <v>25.439999999999998</v>
      </c>
      <c r="BC1118" s="11">
        <f t="shared" si="387"/>
        <v>2.5439999999999996</v>
      </c>
    </row>
    <row r="1119" spans="14:55" ht="15.75" thickBot="1">
      <c r="N1119" s="3" t="s">
        <v>130</v>
      </c>
      <c r="O1119" s="82" t="s">
        <v>84</v>
      </c>
      <c r="P1119" s="86">
        <v>565.16</v>
      </c>
      <c r="Q1119" s="83" t="s">
        <v>11</v>
      </c>
      <c r="R1119" s="83" t="s">
        <v>10</v>
      </c>
      <c r="S1119" s="83" t="s">
        <v>10</v>
      </c>
      <c r="T1119" s="82" t="s">
        <v>133</v>
      </c>
      <c r="U1119" s="82" t="s">
        <v>86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P542667</v>
      </c>
      <c r="AU1119" s="11" t="str">
        <f t="shared" si="402"/>
        <v>Pago a Cuenta</v>
      </c>
      <c r="AV1119" s="11">
        <f t="shared" si="403"/>
        <v>565.16</v>
      </c>
      <c r="AW1119" s="11" t="str">
        <f t="shared" si="404"/>
        <v>2014/6</v>
      </c>
      <c r="AX1119" s="11" t="str">
        <f t="shared" si="405"/>
        <v>2014/6 Contribuciones Seg. Social</v>
      </c>
      <c r="AY1119" s="11">
        <f t="shared" si="386"/>
        <v>565.16</v>
      </c>
      <c r="AZ1119" s="11">
        <f t="shared" si="406"/>
        <v>1</v>
      </c>
      <c r="BA1119" s="11" t="str">
        <f t="shared" si="388"/>
        <v>P542667 Pago a Cuenta</v>
      </c>
      <c r="BB1119" s="11">
        <f>IFERROR(IF(AW1119="","",VLOOKUP(AW1119,SUSS!R:S,2,FALSE)),AY1119*SUSS!$M$2)</f>
        <v>67.819199999999995</v>
      </c>
      <c r="BC1119" s="11">
        <f t="shared" si="387"/>
        <v>67.819199999999995</v>
      </c>
    </row>
    <row r="1120" spans="14:55" ht="15.75" thickBot="1">
      <c r="N1120" s="3" t="s">
        <v>130</v>
      </c>
      <c r="O1120" s="82" t="s">
        <v>84</v>
      </c>
      <c r="P1120" s="86">
        <v>56.52</v>
      </c>
      <c r="Q1120" s="83" t="s">
        <v>11</v>
      </c>
      <c r="R1120" s="83" t="s">
        <v>10</v>
      </c>
      <c r="S1120" s="83" t="s">
        <v>82</v>
      </c>
      <c r="T1120" s="82" t="s">
        <v>133</v>
      </c>
      <c r="U1120" s="82" t="s">
        <v>86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>P542667</v>
      </c>
      <c r="AU1120" s="11" t="str">
        <f t="shared" si="402"/>
        <v>Pago a Cuenta</v>
      </c>
      <c r="AV1120" s="11">
        <f t="shared" si="403"/>
        <v>56.52</v>
      </c>
      <c r="AW1120" s="11" t="str">
        <f t="shared" si="404"/>
        <v>2014/6</v>
      </c>
      <c r="AX1120" s="11" t="str">
        <f t="shared" si="405"/>
        <v>2014/6 Contribuciones Seg. Social</v>
      </c>
      <c r="AY1120" s="11">
        <f t="shared" si="386"/>
        <v>565.16</v>
      </c>
      <c r="AZ1120" s="11">
        <f t="shared" si="406"/>
        <v>0.10000707764172978</v>
      </c>
      <c r="BA1120" s="11" t="str">
        <f t="shared" si="388"/>
        <v>P542667 Pago a Cuenta</v>
      </c>
      <c r="BB1120" s="11">
        <f>IFERROR(IF(AW1120="","",VLOOKUP(AW1120,SUSS!R:S,2,FALSE)),AY1120*SUSS!$M$2)</f>
        <v>67.819199999999995</v>
      </c>
      <c r="BC1120" s="11">
        <f t="shared" si="387"/>
        <v>6.7824</v>
      </c>
    </row>
    <row r="1121" spans="14:55" ht="15.75" thickBot="1">
      <c r="N1121" s="3" t="s">
        <v>130</v>
      </c>
      <c r="O1121" s="82" t="s">
        <v>84</v>
      </c>
      <c r="P1121" s="86">
        <v>983.88</v>
      </c>
      <c r="Q1121" s="83" t="s">
        <v>11</v>
      </c>
      <c r="R1121" s="83" t="s">
        <v>10</v>
      </c>
      <c r="S1121" s="83" t="s">
        <v>10</v>
      </c>
      <c r="T1121" s="82" t="s">
        <v>134</v>
      </c>
      <c r="U1121" s="82" t="s">
        <v>86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>P542667</v>
      </c>
      <c r="AU1121" s="11" t="str">
        <f t="shared" si="402"/>
        <v>Pago a Cuenta</v>
      </c>
      <c r="AV1121" s="11">
        <f t="shared" si="403"/>
        <v>983.88</v>
      </c>
      <c r="AW1121" s="11" t="str">
        <f t="shared" si="404"/>
        <v>2014/7</v>
      </c>
      <c r="AX1121" s="11" t="str">
        <f t="shared" si="405"/>
        <v>2014/7 Contribuciones Seg. Social</v>
      </c>
      <c r="AY1121" s="11">
        <f t="shared" si="386"/>
        <v>983.88</v>
      </c>
      <c r="AZ1121" s="11">
        <f t="shared" si="406"/>
        <v>1</v>
      </c>
      <c r="BA1121" s="11" t="str">
        <f t="shared" si="388"/>
        <v>P542667 Pago a Cuenta</v>
      </c>
      <c r="BB1121" s="11">
        <f>IFERROR(IF(AW1121="","",VLOOKUP(AW1121,SUSS!R:S,2,FALSE)),AY1121*SUSS!$M$2)</f>
        <v>118.06559999999999</v>
      </c>
      <c r="BC1121" s="11">
        <f t="shared" si="387"/>
        <v>118.06559999999999</v>
      </c>
    </row>
    <row r="1122" spans="14:55" ht="15.75" thickBot="1">
      <c r="N1122" s="3" t="s">
        <v>130</v>
      </c>
      <c r="O1122" s="82" t="s">
        <v>84</v>
      </c>
      <c r="P1122" s="86">
        <v>98.39</v>
      </c>
      <c r="Q1122" s="83" t="s">
        <v>11</v>
      </c>
      <c r="R1122" s="83" t="s">
        <v>10</v>
      </c>
      <c r="S1122" s="83" t="s">
        <v>82</v>
      </c>
      <c r="T1122" s="82" t="s">
        <v>134</v>
      </c>
      <c r="U1122" s="82" t="s">
        <v>86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P542667</v>
      </c>
      <c r="AU1122" s="11" t="str">
        <f t="shared" si="402"/>
        <v>Pago a Cuenta</v>
      </c>
      <c r="AV1122" s="11">
        <f t="shared" si="403"/>
        <v>98.39</v>
      </c>
      <c r="AW1122" s="11" t="str">
        <f t="shared" si="404"/>
        <v>2014/7</v>
      </c>
      <c r="AX1122" s="11" t="str">
        <f t="shared" si="405"/>
        <v>2014/7 Contribuciones Seg. Social</v>
      </c>
      <c r="AY1122" s="11">
        <f t="shared" si="386"/>
        <v>983.88</v>
      </c>
      <c r="AZ1122" s="11">
        <f t="shared" si="406"/>
        <v>0.10000203276822377</v>
      </c>
      <c r="BA1122" s="11" t="str">
        <f t="shared" si="388"/>
        <v>P542667 Pago a Cuenta</v>
      </c>
      <c r="BB1122" s="11">
        <f>IFERROR(IF(AW1122="","",VLOOKUP(AW1122,SUSS!R:S,2,FALSE)),AY1122*SUSS!$M$2)</f>
        <v>118.06559999999999</v>
      </c>
      <c r="BC1122" s="11">
        <f t="shared" si="387"/>
        <v>11.806799999999999</v>
      </c>
    </row>
    <row r="1123" spans="14:55" ht="15.75" thickBot="1">
      <c r="N1123" s="3" t="s">
        <v>130</v>
      </c>
      <c r="O1123" s="82" t="s">
        <v>84</v>
      </c>
      <c r="P1123" s="85">
        <v>2951.42</v>
      </c>
      <c r="Q1123" s="83" t="s">
        <v>11</v>
      </c>
      <c r="R1123" s="83" t="s">
        <v>10</v>
      </c>
      <c r="S1123" s="83" t="s">
        <v>10</v>
      </c>
      <c r="T1123" s="82" t="s">
        <v>135</v>
      </c>
      <c r="U1123" s="82" t="s">
        <v>86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>P542667</v>
      </c>
      <c r="AU1123" s="11" t="str">
        <f t="shared" si="402"/>
        <v>Pago a Cuenta</v>
      </c>
      <c r="AV1123" s="11">
        <f t="shared" si="403"/>
        <v>2951.42</v>
      </c>
      <c r="AW1123" s="11" t="str">
        <f t="shared" si="404"/>
        <v>2014/10</v>
      </c>
      <c r="AX1123" s="11" t="str">
        <f t="shared" si="405"/>
        <v>2014/10 Contribuciones Seg. Social</v>
      </c>
      <c r="AY1123" s="11">
        <f t="shared" si="386"/>
        <v>2951.42</v>
      </c>
      <c r="AZ1123" s="11">
        <f t="shared" si="406"/>
        <v>1</v>
      </c>
      <c r="BA1123" s="11" t="str">
        <f t="shared" si="388"/>
        <v>P542667 Pago a Cuenta</v>
      </c>
      <c r="BB1123" s="11">
        <f>IFERROR(IF(AW1123="","",VLOOKUP(AW1123,SUSS!R:S,2,FALSE)),AY1123*SUSS!$M$2)</f>
        <v>354.17039999999997</v>
      </c>
      <c r="BC1123" s="11">
        <f t="shared" si="387"/>
        <v>354.17039999999997</v>
      </c>
    </row>
    <row r="1124" spans="14:55" ht="15.75" thickBot="1">
      <c r="N1124" s="3" t="s">
        <v>130</v>
      </c>
      <c r="O1124" s="82" t="s">
        <v>84</v>
      </c>
      <c r="P1124" s="86">
        <v>295.14</v>
      </c>
      <c r="Q1124" s="83" t="s">
        <v>11</v>
      </c>
      <c r="R1124" s="83" t="s">
        <v>10</v>
      </c>
      <c r="S1124" s="83" t="s">
        <v>82</v>
      </c>
      <c r="T1124" s="82" t="s">
        <v>135</v>
      </c>
      <c r="U1124" s="82" t="s">
        <v>86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>P542667</v>
      </c>
      <c r="AU1124" s="11" t="str">
        <f t="shared" si="402"/>
        <v>Pago a Cuenta</v>
      </c>
      <c r="AV1124" s="11">
        <f t="shared" si="403"/>
        <v>295.14</v>
      </c>
      <c r="AW1124" s="11" t="str">
        <f t="shared" si="404"/>
        <v>2014/10</v>
      </c>
      <c r="AX1124" s="11" t="str">
        <f t="shared" si="405"/>
        <v>2014/10 Contribuciones Seg. Social</v>
      </c>
      <c r="AY1124" s="11">
        <f t="shared" si="386"/>
        <v>2951.42</v>
      </c>
      <c r="AZ1124" s="11">
        <f t="shared" si="406"/>
        <v>9.9999322360084297E-2</v>
      </c>
      <c r="BA1124" s="11" t="str">
        <f t="shared" si="388"/>
        <v>P542667 Pago a Cuenta</v>
      </c>
      <c r="BB1124" s="11">
        <f>IFERROR(IF(AW1124="","",VLOOKUP(AW1124,SUSS!R:S,2,FALSE)),AY1124*SUSS!$M$2)</f>
        <v>354.17039999999997</v>
      </c>
      <c r="BC1124" s="11">
        <f t="shared" si="387"/>
        <v>35.416799999999995</v>
      </c>
    </row>
    <row r="1125" spans="14:55" ht="15.75" thickBot="1">
      <c r="N1125" s="3" t="s">
        <v>130</v>
      </c>
      <c r="O1125" s="82" t="s">
        <v>84</v>
      </c>
      <c r="P1125" s="86">
        <v>98.71</v>
      </c>
      <c r="Q1125" s="83" t="s">
        <v>11</v>
      </c>
      <c r="R1125" s="83" t="s">
        <v>10</v>
      </c>
      <c r="S1125" s="83" t="s">
        <v>10</v>
      </c>
      <c r="T1125" s="82" t="s">
        <v>136</v>
      </c>
      <c r="U1125" s="82" t="s">
        <v>86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P542667</v>
      </c>
      <c r="AU1125" s="11" t="str">
        <f t="shared" si="402"/>
        <v>Pago a Cuenta</v>
      </c>
      <c r="AV1125" s="11">
        <f t="shared" si="403"/>
        <v>98.71</v>
      </c>
      <c r="AW1125" s="11" t="str">
        <f t="shared" si="404"/>
        <v>2015/1</v>
      </c>
      <c r="AX1125" s="11" t="str">
        <f t="shared" si="405"/>
        <v>2015/1 Contribuciones Seg. Social</v>
      </c>
      <c r="AY1125" s="11">
        <f t="shared" si="386"/>
        <v>98.71</v>
      </c>
      <c r="AZ1125" s="11">
        <f t="shared" si="406"/>
        <v>1</v>
      </c>
      <c r="BA1125" s="11" t="str">
        <f t="shared" si="388"/>
        <v>P542667 Pago a Cuenta</v>
      </c>
      <c r="BB1125" s="11">
        <f>IFERROR(IF(AW1125="","",VLOOKUP(AW1125,SUSS!R:S,2,FALSE)),AY1125*SUSS!$M$2)</f>
        <v>11.845199999999998</v>
      </c>
      <c r="BC1125" s="11">
        <f t="shared" si="387"/>
        <v>11.845199999999998</v>
      </c>
    </row>
    <row r="1126" spans="14:55" ht="15.75" thickBot="1">
      <c r="N1126" s="3" t="s">
        <v>130</v>
      </c>
      <c r="O1126" s="82" t="s">
        <v>84</v>
      </c>
      <c r="P1126" s="86">
        <v>9.8699999999999992</v>
      </c>
      <c r="Q1126" s="83" t="s">
        <v>11</v>
      </c>
      <c r="R1126" s="83" t="s">
        <v>10</v>
      </c>
      <c r="S1126" s="83" t="s">
        <v>82</v>
      </c>
      <c r="T1126" s="82" t="s">
        <v>136</v>
      </c>
      <c r="U1126" s="82" t="s">
        <v>86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P542667</v>
      </c>
      <c r="AU1126" s="11" t="str">
        <f t="shared" si="402"/>
        <v>Pago a Cuenta</v>
      </c>
      <c r="AV1126" s="11">
        <f t="shared" si="403"/>
        <v>9.8699999999999992</v>
      </c>
      <c r="AW1126" s="11" t="str">
        <f t="shared" si="404"/>
        <v>2015/1</v>
      </c>
      <c r="AX1126" s="11" t="str">
        <f t="shared" si="405"/>
        <v>2015/1 Contribuciones Seg. Social</v>
      </c>
      <c r="AY1126" s="11">
        <f t="shared" si="386"/>
        <v>98.71</v>
      </c>
      <c r="AZ1126" s="11">
        <f t="shared" si="406"/>
        <v>9.998986931415256E-2</v>
      </c>
      <c r="BA1126" s="11" t="str">
        <f t="shared" si="388"/>
        <v>P542667 Pago a Cuenta</v>
      </c>
      <c r="BB1126" s="11">
        <f>IFERROR(IF(AW1126="","",VLOOKUP(AW1126,SUSS!R:S,2,FALSE)),AY1126*SUSS!$M$2)</f>
        <v>11.845199999999998</v>
      </c>
      <c r="BC1126" s="11">
        <f t="shared" si="387"/>
        <v>1.1843999999999997</v>
      </c>
    </row>
    <row r="1127" spans="14:55" ht="15.75" thickBot="1">
      <c r="N1127" s="3" t="s">
        <v>130</v>
      </c>
      <c r="O1127" s="82" t="s">
        <v>84</v>
      </c>
      <c r="P1127" s="85">
        <v>9319.73</v>
      </c>
      <c r="Q1127" s="83" t="s">
        <v>83</v>
      </c>
      <c r="R1127" s="83" t="s">
        <v>10</v>
      </c>
      <c r="S1127" s="83" t="s">
        <v>10</v>
      </c>
      <c r="T1127" s="82" t="s">
        <v>87</v>
      </c>
      <c r="U1127" s="82" t="s">
        <v>86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130</v>
      </c>
      <c r="O1128" s="82" t="s">
        <v>84</v>
      </c>
      <c r="P1128" s="85">
        <v>3110.12</v>
      </c>
      <c r="Q1128" s="83" t="s">
        <v>11</v>
      </c>
      <c r="R1128" s="83" t="s">
        <v>10</v>
      </c>
      <c r="S1128" s="83" t="s">
        <v>10</v>
      </c>
      <c r="T1128" s="82" t="s">
        <v>114</v>
      </c>
      <c r="U1128" s="82" t="s">
        <v>86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>P542667</v>
      </c>
      <c r="AU1128" s="11" t="str">
        <f t="shared" si="402"/>
        <v>Pago a Cuenta</v>
      </c>
      <c r="AV1128" s="11">
        <f t="shared" si="403"/>
        <v>3110.12</v>
      </c>
      <c r="AW1128" s="11" t="str">
        <f t="shared" si="404"/>
        <v>2017/2</v>
      </c>
      <c r="AX1128" s="11" t="str">
        <f t="shared" si="405"/>
        <v>2017/2 Contribuciones Seg. Social</v>
      </c>
      <c r="AY1128" s="11">
        <f t="shared" si="386"/>
        <v>6584.48</v>
      </c>
      <c r="AZ1128" s="11">
        <f t="shared" si="406"/>
        <v>0.4723410200957403</v>
      </c>
      <c r="BA1128" s="11" t="str">
        <f t="shared" si="388"/>
        <v>P542667 Pago a Cuenta</v>
      </c>
      <c r="BB1128" s="11">
        <f>IFERROR(IF(AW1128="","",VLOOKUP(AW1128,SUSS!R:S,2,FALSE)),AY1128*SUSS!$M$2)</f>
        <v>790.13759999999991</v>
      </c>
      <c r="BC1128" s="11">
        <f t="shared" si="387"/>
        <v>373.21439999999996</v>
      </c>
    </row>
    <row r="1129" spans="14:55" ht="15.75" thickBot="1">
      <c r="N1129" s="3" t="s">
        <v>130</v>
      </c>
      <c r="O1129" s="82" t="s">
        <v>84</v>
      </c>
      <c r="P1129" s="85">
        <v>2433.0100000000002</v>
      </c>
      <c r="Q1129" s="83" t="s">
        <v>94</v>
      </c>
      <c r="R1129" s="83" t="s">
        <v>10</v>
      </c>
      <c r="S1129" s="83" t="s">
        <v>10</v>
      </c>
      <c r="T1129" s="82" t="s">
        <v>137</v>
      </c>
      <c r="U1129" s="82" t="s">
        <v>86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/>
      </c>
      <c r="AU1129" s="11" t="str">
        <f t="shared" si="402"/>
        <v/>
      </c>
      <c r="AV1129" s="11" t="str">
        <f t="shared" si="403"/>
        <v/>
      </c>
      <c r="AW1129" s="11" t="str">
        <f t="shared" si="404"/>
        <v/>
      </c>
      <c r="AX1129" s="11" t="str">
        <f t="shared" si="405"/>
        <v/>
      </c>
      <c r="AY1129" s="11" t="str">
        <f t="shared" si="386"/>
        <v/>
      </c>
      <c r="AZ1129" s="11" t="str">
        <f t="shared" si="406"/>
        <v/>
      </c>
      <c r="BA1129" s="11" t="str">
        <f t="shared" si="388"/>
        <v xml:space="preserve"> </v>
      </c>
      <c r="BB1129" s="11" t="str">
        <f>IFERROR(IF(AW1129="","",VLOOKUP(AW1129,SUSS!R:S,2,FALSE)),AY1129*SUSS!$M$2)</f>
        <v/>
      </c>
      <c r="BC1129" s="11" t="str">
        <f t="shared" si="387"/>
        <v/>
      </c>
    </row>
    <row r="1130" spans="14:55" ht="15.75" thickBot="1">
      <c r="N1130" s="3" t="s">
        <v>130</v>
      </c>
      <c r="O1130" s="82">
        <v>1</v>
      </c>
      <c r="P1130" s="85">
        <v>7688.77</v>
      </c>
      <c r="Q1130" s="83" t="s">
        <v>83</v>
      </c>
      <c r="R1130" s="83" t="s">
        <v>10</v>
      </c>
      <c r="S1130" s="83" t="s">
        <v>10</v>
      </c>
      <c r="T1130" s="82" t="s">
        <v>87</v>
      </c>
      <c r="U1130" s="82" t="s">
        <v>88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130</v>
      </c>
      <c r="O1131" s="82">
        <v>1</v>
      </c>
      <c r="P1131" s="85">
        <v>3474.36</v>
      </c>
      <c r="Q1131" s="83" t="s">
        <v>11</v>
      </c>
      <c r="R1131" s="83" t="s">
        <v>10</v>
      </c>
      <c r="S1131" s="83" t="s">
        <v>10</v>
      </c>
      <c r="T1131" s="82" t="s">
        <v>114</v>
      </c>
      <c r="U1131" s="82" t="s">
        <v>88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>P542667</v>
      </c>
      <c r="AU1131" s="11">
        <f t="shared" si="402"/>
        <v>1</v>
      </c>
      <c r="AV1131" s="11">
        <f t="shared" si="403"/>
        <v>3474.36</v>
      </c>
      <c r="AW1131" s="11" t="str">
        <f t="shared" si="404"/>
        <v>2017/2</v>
      </c>
      <c r="AX1131" s="11" t="str">
        <f t="shared" si="405"/>
        <v>2017/2 Contribuciones Seg. Social</v>
      </c>
      <c r="AY1131" s="11">
        <f t="shared" si="386"/>
        <v>6584.48</v>
      </c>
      <c r="AZ1131" s="11">
        <f t="shared" si="406"/>
        <v>0.52765897990425981</v>
      </c>
      <c r="BA1131" s="11" t="str">
        <f t="shared" si="388"/>
        <v>P542667 1</v>
      </c>
      <c r="BB1131" s="11">
        <f>IFERROR(IF(AW1131="","",VLOOKUP(AW1131,SUSS!R:S,2,FALSE)),AY1131*SUSS!$M$2)</f>
        <v>790.13759999999991</v>
      </c>
      <c r="BC1131" s="11">
        <f t="shared" si="387"/>
        <v>416.92320000000001</v>
      </c>
    </row>
    <row r="1132" spans="14:55" ht="15.75" thickBot="1">
      <c r="N1132" s="3" t="s">
        <v>130</v>
      </c>
      <c r="O1132" s="82">
        <v>1</v>
      </c>
      <c r="P1132" s="86">
        <v>658.45</v>
      </c>
      <c r="Q1132" s="83" t="s">
        <v>11</v>
      </c>
      <c r="R1132" s="83" t="s">
        <v>10</v>
      </c>
      <c r="S1132" s="83" t="s">
        <v>82</v>
      </c>
      <c r="T1132" s="82" t="s">
        <v>114</v>
      </c>
      <c r="U1132" s="82" t="s">
        <v>88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P542667</v>
      </c>
      <c r="AU1132" s="11">
        <f t="shared" si="402"/>
        <v>1</v>
      </c>
      <c r="AV1132" s="11">
        <f t="shared" si="403"/>
        <v>658.45</v>
      </c>
      <c r="AW1132" s="11" t="str">
        <f t="shared" si="404"/>
        <v>2017/2</v>
      </c>
      <c r="AX1132" s="11" t="str">
        <f t="shared" si="405"/>
        <v>2017/2 Contribuciones Seg. Social</v>
      </c>
      <c r="AY1132" s="11">
        <f t="shared" si="386"/>
        <v>6584.48</v>
      </c>
      <c r="AZ1132" s="11">
        <f t="shared" si="406"/>
        <v>0.10000030374456298</v>
      </c>
      <c r="BA1132" s="11" t="str">
        <f t="shared" si="388"/>
        <v>P542667 1</v>
      </c>
      <c r="BB1132" s="11">
        <f>IFERROR(IF(AW1132="","",VLOOKUP(AW1132,SUSS!R:S,2,FALSE)),AY1132*SUSS!$M$2)</f>
        <v>790.13759999999991</v>
      </c>
      <c r="BC1132" s="11">
        <f t="shared" si="387"/>
        <v>79.013999999999996</v>
      </c>
    </row>
    <row r="1133" spans="14:55" ht="15.75" thickBot="1">
      <c r="N1133" s="3" t="s">
        <v>130</v>
      </c>
      <c r="O1133" s="82">
        <v>1</v>
      </c>
      <c r="P1133" s="85">
        <v>2799.18</v>
      </c>
      <c r="Q1133" s="83" t="s">
        <v>11</v>
      </c>
      <c r="R1133" s="83" t="s">
        <v>10</v>
      </c>
      <c r="S1133" s="83" t="s">
        <v>10</v>
      </c>
      <c r="T1133" s="82" t="s">
        <v>89</v>
      </c>
      <c r="U1133" s="82" t="s">
        <v>88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>P542667</v>
      </c>
      <c r="AU1133" s="11">
        <f t="shared" si="402"/>
        <v>1</v>
      </c>
      <c r="AV1133" s="11">
        <f t="shared" si="403"/>
        <v>2799.18</v>
      </c>
      <c r="AW1133" s="11" t="str">
        <f t="shared" si="404"/>
        <v>2017/3</v>
      </c>
      <c r="AX1133" s="11" t="str">
        <f t="shared" si="405"/>
        <v>2017/3 Contribuciones Seg. Social</v>
      </c>
      <c r="AY1133" s="11">
        <f t="shared" si="386"/>
        <v>8080.58</v>
      </c>
      <c r="AZ1133" s="11">
        <f t="shared" si="406"/>
        <v>0.34640830237433451</v>
      </c>
      <c r="BA1133" s="11" t="str">
        <f t="shared" si="388"/>
        <v>P542667 1</v>
      </c>
      <c r="BB1133" s="11">
        <f>IFERROR(IF(AW1133="","",VLOOKUP(AW1133,SUSS!R:S,2,FALSE)),AY1133*SUSS!$M$2)</f>
        <v>969.66959999999995</v>
      </c>
      <c r="BC1133" s="11">
        <f t="shared" si="387"/>
        <v>335.90159999999997</v>
      </c>
    </row>
    <row r="1134" spans="14:55" ht="15.75" thickBot="1">
      <c r="N1134" s="3" t="s">
        <v>130</v>
      </c>
      <c r="O1134" s="82">
        <v>1</v>
      </c>
      <c r="P1134" s="85">
        <v>2007.23</v>
      </c>
      <c r="Q1134" s="83" t="s">
        <v>94</v>
      </c>
      <c r="R1134" s="83" t="s">
        <v>10</v>
      </c>
      <c r="S1134" s="83" t="s">
        <v>10</v>
      </c>
      <c r="T1134" s="82" t="s">
        <v>137</v>
      </c>
      <c r="U1134" s="82" t="s">
        <v>88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130</v>
      </c>
      <c r="O1135" s="82">
        <v>2</v>
      </c>
      <c r="P1135" s="85">
        <v>7688.77</v>
      </c>
      <c r="Q1135" s="83" t="s">
        <v>83</v>
      </c>
      <c r="R1135" s="83" t="s">
        <v>10</v>
      </c>
      <c r="S1135" s="83" t="s">
        <v>10</v>
      </c>
      <c r="T1135" s="82" t="s">
        <v>87</v>
      </c>
      <c r="U1135" s="82" t="s">
        <v>88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130</v>
      </c>
      <c r="O1136" s="82">
        <v>2</v>
      </c>
      <c r="P1136" s="85">
        <v>5281.4</v>
      </c>
      <c r="Q1136" s="83" t="s">
        <v>11</v>
      </c>
      <c r="R1136" s="83" t="s">
        <v>10</v>
      </c>
      <c r="S1136" s="83" t="s">
        <v>10</v>
      </c>
      <c r="T1136" s="82" t="s">
        <v>89</v>
      </c>
      <c r="U1136" s="82" t="s">
        <v>88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P542667</v>
      </c>
      <c r="AU1136" s="11">
        <f t="shared" si="402"/>
        <v>2</v>
      </c>
      <c r="AV1136" s="11">
        <f t="shared" si="403"/>
        <v>5281.4</v>
      </c>
      <c r="AW1136" s="11" t="str">
        <f t="shared" si="404"/>
        <v>2017/3</v>
      </c>
      <c r="AX1136" s="11" t="str">
        <f t="shared" si="405"/>
        <v>2017/3 Contribuciones Seg. Social</v>
      </c>
      <c r="AY1136" s="11">
        <f t="shared" si="386"/>
        <v>8080.58</v>
      </c>
      <c r="AZ1136" s="11">
        <f t="shared" si="406"/>
        <v>0.65359169762566549</v>
      </c>
      <c r="BA1136" s="11" t="str">
        <f t="shared" si="388"/>
        <v>P542667 2</v>
      </c>
      <c r="BB1136" s="11">
        <f>IFERROR(IF(AW1136="","",VLOOKUP(AW1136,SUSS!R:S,2,FALSE)),AY1136*SUSS!$M$2)</f>
        <v>969.66959999999995</v>
      </c>
      <c r="BC1136" s="11">
        <f t="shared" si="387"/>
        <v>633.76799999999992</v>
      </c>
    </row>
    <row r="1137" spans="14:55" ht="15.75" thickBot="1">
      <c r="N1137" s="3" t="s">
        <v>130</v>
      </c>
      <c r="O1137" s="82">
        <v>2</v>
      </c>
      <c r="P1137" s="86">
        <v>808.06</v>
      </c>
      <c r="Q1137" s="83" t="s">
        <v>11</v>
      </c>
      <c r="R1137" s="83" t="s">
        <v>10</v>
      </c>
      <c r="S1137" s="83" t="s">
        <v>82</v>
      </c>
      <c r="T1137" s="82" t="s">
        <v>89</v>
      </c>
      <c r="U1137" s="82" t="s">
        <v>88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>P542667</v>
      </c>
      <c r="AU1137" s="11">
        <f t="shared" si="402"/>
        <v>2</v>
      </c>
      <c r="AV1137" s="11">
        <f t="shared" si="403"/>
        <v>808.06</v>
      </c>
      <c r="AW1137" s="11" t="str">
        <f t="shared" si="404"/>
        <v>2017/3</v>
      </c>
      <c r="AX1137" s="11" t="str">
        <f t="shared" si="405"/>
        <v>2017/3 Contribuciones Seg. Social</v>
      </c>
      <c r="AY1137" s="11">
        <f t="shared" si="386"/>
        <v>8080.58</v>
      </c>
      <c r="AZ1137" s="11">
        <f t="shared" si="406"/>
        <v>0.10000024750698588</v>
      </c>
      <c r="BA1137" s="11" t="str">
        <f t="shared" si="388"/>
        <v>P542667 2</v>
      </c>
      <c r="BB1137" s="11">
        <f>IFERROR(IF(AW1137="","",VLOOKUP(AW1137,SUSS!R:S,2,FALSE)),AY1137*SUSS!$M$2)</f>
        <v>969.66959999999995</v>
      </c>
      <c r="BC1137" s="11">
        <f t="shared" si="387"/>
        <v>96.967199999999991</v>
      </c>
    </row>
    <row r="1138" spans="14:55" ht="15.75" thickBot="1">
      <c r="N1138" s="3" t="s">
        <v>130</v>
      </c>
      <c r="O1138" s="82">
        <v>2</v>
      </c>
      <c r="P1138" s="86">
        <v>842.53</v>
      </c>
      <c r="Q1138" s="83" t="s">
        <v>11</v>
      </c>
      <c r="R1138" s="83" t="s">
        <v>10</v>
      </c>
      <c r="S1138" s="83" t="s">
        <v>10</v>
      </c>
      <c r="T1138" s="82" t="s">
        <v>90</v>
      </c>
      <c r="U1138" s="82" t="s">
        <v>88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>P542667</v>
      </c>
      <c r="AU1138" s="11">
        <f t="shared" si="402"/>
        <v>2</v>
      </c>
      <c r="AV1138" s="11">
        <f t="shared" si="403"/>
        <v>842.53</v>
      </c>
      <c r="AW1138" s="11" t="str">
        <f t="shared" si="404"/>
        <v>2017/4</v>
      </c>
      <c r="AX1138" s="11" t="str">
        <f t="shared" si="405"/>
        <v>2017/4 Contribuciones Seg. Social</v>
      </c>
      <c r="AY1138" s="11">
        <f t="shared" si="386"/>
        <v>6209.42</v>
      </c>
      <c r="AZ1138" s="11">
        <f t="shared" si="406"/>
        <v>0.13568578063651676</v>
      </c>
      <c r="BA1138" s="11" t="str">
        <f t="shared" si="388"/>
        <v>P542667 2</v>
      </c>
      <c r="BB1138" s="11">
        <f>IFERROR(IF(AW1138="","",VLOOKUP(AW1138,SUSS!R:S,2,FALSE)),AY1138*SUSS!$M$2)</f>
        <v>745.13040000000001</v>
      </c>
      <c r="BC1138" s="11">
        <f t="shared" si="387"/>
        <v>101.10359999999999</v>
      </c>
    </row>
    <row r="1139" spans="14:55" ht="15.75" thickBot="1">
      <c r="N1139" s="3" t="s">
        <v>130</v>
      </c>
      <c r="O1139" s="82">
        <v>2</v>
      </c>
      <c r="P1139" s="85">
        <v>2007.23</v>
      </c>
      <c r="Q1139" s="83" t="s">
        <v>94</v>
      </c>
      <c r="R1139" s="83" t="s">
        <v>10</v>
      </c>
      <c r="S1139" s="83" t="s">
        <v>10</v>
      </c>
      <c r="T1139" s="82" t="s">
        <v>137</v>
      </c>
      <c r="U1139" s="82" t="s">
        <v>88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/>
      </c>
      <c r="AU1139" s="11" t="str">
        <f t="shared" si="402"/>
        <v/>
      </c>
      <c r="AV1139" s="11" t="str">
        <f t="shared" si="403"/>
        <v/>
      </c>
      <c r="AW1139" s="11" t="str">
        <f t="shared" si="404"/>
        <v/>
      </c>
      <c r="AX1139" s="11" t="str">
        <f t="shared" si="405"/>
        <v/>
      </c>
      <c r="AY1139" s="11" t="str">
        <f t="shared" si="386"/>
        <v/>
      </c>
      <c r="AZ1139" s="11" t="str">
        <f t="shared" si="406"/>
        <v/>
      </c>
      <c r="BA1139" s="11" t="str">
        <f t="shared" si="388"/>
        <v xml:space="preserve"> </v>
      </c>
      <c r="BB1139" s="11" t="str">
        <f>IFERROR(IF(AW1139="","",VLOOKUP(AW1139,SUSS!R:S,2,FALSE)),AY1139*SUSS!$M$2)</f>
        <v/>
      </c>
      <c r="BC1139" s="11" t="str">
        <f t="shared" si="387"/>
        <v/>
      </c>
    </row>
    <row r="1140" spans="14:55" ht="15.75" thickBot="1">
      <c r="N1140" s="3" t="s">
        <v>130</v>
      </c>
      <c r="O1140" s="82">
        <v>3</v>
      </c>
      <c r="P1140" s="85">
        <v>7688.77</v>
      </c>
      <c r="Q1140" s="83" t="s">
        <v>83</v>
      </c>
      <c r="R1140" s="83" t="s">
        <v>10</v>
      </c>
      <c r="S1140" s="83" t="s">
        <v>10</v>
      </c>
      <c r="T1140" s="82" t="s">
        <v>87</v>
      </c>
      <c r="U1140" s="82" t="s">
        <v>88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130</v>
      </c>
      <c r="O1141" s="82">
        <v>3</v>
      </c>
      <c r="P1141" s="85">
        <v>5366.89</v>
      </c>
      <c r="Q1141" s="83" t="s">
        <v>11</v>
      </c>
      <c r="R1141" s="83" t="s">
        <v>10</v>
      </c>
      <c r="S1141" s="83" t="s">
        <v>10</v>
      </c>
      <c r="T1141" s="82" t="s">
        <v>90</v>
      </c>
      <c r="U1141" s="82" t="s">
        <v>88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>P542667</v>
      </c>
      <c r="AU1141" s="11">
        <f t="shared" si="402"/>
        <v>3</v>
      </c>
      <c r="AV1141" s="11">
        <f t="shared" si="403"/>
        <v>5366.89</v>
      </c>
      <c r="AW1141" s="11" t="str">
        <f t="shared" si="404"/>
        <v>2017/4</v>
      </c>
      <c r="AX1141" s="11" t="str">
        <f t="shared" si="405"/>
        <v>2017/4 Contribuciones Seg. Social</v>
      </c>
      <c r="AY1141" s="11">
        <f t="shared" si="386"/>
        <v>6209.42</v>
      </c>
      <c r="AZ1141" s="11">
        <f t="shared" si="406"/>
        <v>0.86431421936348329</v>
      </c>
      <c r="BA1141" s="11" t="str">
        <f t="shared" si="388"/>
        <v>P542667 3</v>
      </c>
      <c r="BB1141" s="11">
        <f>IFERROR(IF(AW1141="","",VLOOKUP(AW1141,SUSS!R:S,2,FALSE)),AY1141*SUSS!$M$2)</f>
        <v>745.13040000000001</v>
      </c>
      <c r="BC1141" s="11">
        <f t="shared" si="387"/>
        <v>644.02680000000009</v>
      </c>
    </row>
    <row r="1142" spans="14:55" ht="15.75" thickBot="1">
      <c r="N1142" s="3" t="s">
        <v>130</v>
      </c>
      <c r="O1142" s="82">
        <v>3</v>
      </c>
      <c r="P1142" s="86">
        <v>620.94000000000005</v>
      </c>
      <c r="Q1142" s="83" t="s">
        <v>11</v>
      </c>
      <c r="R1142" s="83" t="s">
        <v>10</v>
      </c>
      <c r="S1142" s="83" t="s">
        <v>82</v>
      </c>
      <c r="T1142" s="82" t="s">
        <v>90</v>
      </c>
      <c r="U1142" s="82" t="s">
        <v>88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P542667</v>
      </c>
      <c r="AU1142" s="11">
        <f t="shared" si="402"/>
        <v>3</v>
      </c>
      <c r="AV1142" s="11">
        <f t="shared" si="403"/>
        <v>620.94000000000005</v>
      </c>
      <c r="AW1142" s="11" t="str">
        <f t="shared" si="404"/>
        <v>2017/4</v>
      </c>
      <c r="AX1142" s="11" t="str">
        <f t="shared" si="405"/>
        <v>2017/4 Contribuciones Seg. Social</v>
      </c>
      <c r="AY1142" s="11">
        <f t="shared" si="386"/>
        <v>6209.42</v>
      </c>
      <c r="AZ1142" s="11">
        <f t="shared" si="406"/>
        <v>9.9999677908725784E-2</v>
      </c>
      <c r="BA1142" s="11" t="str">
        <f t="shared" si="388"/>
        <v>P542667 3</v>
      </c>
      <c r="BB1142" s="11">
        <f>IFERROR(IF(AW1142="","",VLOOKUP(AW1142,SUSS!R:S,2,FALSE)),AY1142*SUSS!$M$2)</f>
        <v>745.13040000000001</v>
      </c>
      <c r="BC1142" s="11">
        <f t="shared" si="387"/>
        <v>74.512800000000013</v>
      </c>
    </row>
    <row r="1143" spans="14:55" ht="15.75" thickBot="1">
      <c r="N1143" s="3" t="s">
        <v>130</v>
      </c>
      <c r="O1143" s="82">
        <v>3</v>
      </c>
      <c r="P1143" s="86">
        <v>944.16</v>
      </c>
      <c r="Q1143" s="83" t="s">
        <v>11</v>
      </c>
      <c r="R1143" s="83" t="s">
        <v>10</v>
      </c>
      <c r="S1143" s="83" t="s">
        <v>10</v>
      </c>
      <c r="T1143" s="82" t="s">
        <v>124</v>
      </c>
      <c r="U1143" s="82" t="s">
        <v>88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>P542667</v>
      </c>
      <c r="AU1143" s="11">
        <f t="shared" si="402"/>
        <v>3</v>
      </c>
      <c r="AV1143" s="11">
        <f t="shared" si="403"/>
        <v>944.16</v>
      </c>
      <c r="AW1143" s="11" t="str">
        <f t="shared" si="404"/>
        <v>2017/5</v>
      </c>
      <c r="AX1143" s="11" t="str">
        <f t="shared" si="405"/>
        <v>2017/5 Contribuciones Seg. Social</v>
      </c>
      <c r="AY1143" s="11">
        <f t="shared" si="386"/>
        <v>7672.37</v>
      </c>
      <c r="AZ1143" s="11">
        <f t="shared" si="406"/>
        <v>0.12305975858828497</v>
      </c>
      <c r="BA1143" s="11" t="str">
        <f t="shared" si="388"/>
        <v>P542667 3</v>
      </c>
      <c r="BB1143" s="11">
        <f>IFERROR(IF(AW1143="","",VLOOKUP(AW1143,SUSS!R:S,2,FALSE)),AY1143*SUSS!$M$2)</f>
        <v>920.68439999999998</v>
      </c>
      <c r="BC1143" s="11">
        <f t="shared" si="387"/>
        <v>113.29919999999998</v>
      </c>
    </row>
    <row r="1144" spans="14:55" ht="15.75" thickBot="1">
      <c r="N1144" s="3" t="s">
        <v>130</v>
      </c>
      <c r="O1144" s="82">
        <v>3</v>
      </c>
      <c r="P1144" s="85">
        <v>2007.23</v>
      </c>
      <c r="Q1144" s="83" t="s">
        <v>94</v>
      </c>
      <c r="R1144" s="83" t="s">
        <v>10</v>
      </c>
      <c r="S1144" s="83" t="s">
        <v>10</v>
      </c>
      <c r="T1144" s="82" t="s">
        <v>137</v>
      </c>
      <c r="U1144" s="82" t="s">
        <v>88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130</v>
      </c>
      <c r="O1145" s="82">
        <v>4</v>
      </c>
      <c r="P1145" s="85">
        <v>7688.77</v>
      </c>
      <c r="Q1145" s="83" t="s">
        <v>83</v>
      </c>
      <c r="R1145" s="83" t="s">
        <v>10</v>
      </c>
      <c r="S1145" s="83" t="s">
        <v>10</v>
      </c>
      <c r="T1145" s="82" t="s">
        <v>87</v>
      </c>
      <c r="U1145" s="82" t="s">
        <v>88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/>
      </c>
      <c r="AU1145" s="11" t="str">
        <f t="shared" si="402"/>
        <v/>
      </c>
      <c r="AV1145" s="11" t="str">
        <f t="shared" si="403"/>
        <v/>
      </c>
      <c r="AW1145" s="11" t="str">
        <f t="shared" si="404"/>
        <v/>
      </c>
      <c r="AX1145" s="11" t="str">
        <f t="shared" si="405"/>
        <v/>
      </c>
      <c r="AY1145" s="11" t="str">
        <f t="shared" si="386"/>
        <v/>
      </c>
      <c r="AZ1145" s="11" t="str">
        <f t="shared" si="406"/>
        <v/>
      </c>
      <c r="BA1145" s="11" t="str">
        <f t="shared" si="388"/>
        <v xml:space="preserve"> </v>
      </c>
      <c r="BB1145" s="11" t="str">
        <f>IFERROR(IF(AW1145="","",VLOOKUP(AW1145,SUSS!R:S,2,FALSE)),AY1145*SUSS!$M$2)</f>
        <v/>
      </c>
      <c r="BC1145" s="11" t="str">
        <f t="shared" si="387"/>
        <v/>
      </c>
    </row>
    <row r="1146" spans="14:55" ht="15.75" thickBot="1">
      <c r="N1146" s="3" t="s">
        <v>130</v>
      </c>
      <c r="O1146" s="82">
        <v>4</v>
      </c>
      <c r="P1146" s="85">
        <v>6728.21</v>
      </c>
      <c r="Q1146" s="83" t="s">
        <v>11</v>
      </c>
      <c r="R1146" s="83" t="s">
        <v>10</v>
      </c>
      <c r="S1146" s="83" t="s">
        <v>10</v>
      </c>
      <c r="T1146" s="82" t="s">
        <v>124</v>
      </c>
      <c r="U1146" s="82" t="s">
        <v>88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>P542667</v>
      </c>
      <c r="AU1146" s="11">
        <f t="shared" si="402"/>
        <v>4</v>
      </c>
      <c r="AV1146" s="11">
        <f t="shared" si="403"/>
        <v>6728.21</v>
      </c>
      <c r="AW1146" s="11" t="str">
        <f t="shared" si="404"/>
        <v>2017/5</v>
      </c>
      <c r="AX1146" s="11" t="str">
        <f t="shared" si="405"/>
        <v>2017/5 Contribuciones Seg. Social</v>
      </c>
      <c r="AY1146" s="11">
        <f t="shared" si="386"/>
        <v>7672.37</v>
      </c>
      <c r="AZ1146" s="11">
        <f t="shared" si="406"/>
        <v>0.876940241411715</v>
      </c>
      <c r="BA1146" s="11" t="str">
        <f t="shared" si="388"/>
        <v>P542667 4</v>
      </c>
      <c r="BB1146" s="11">
        <f>IFERROR(IF(AW1146="","",VLOOKUP(AW1146,SUSS!R:S,2,FALSE)),AY1146*SUSS!$M$2)</f>
        <v>920.68439999999998</v>
      </c>
      <c r="BC1146" s="11">
        <f t="shared" si="387"/>
        <v>807.38519999999994</v>
      </c>
    </row>
    <row r="1147" spans="14:55" ht="15.75" thickBot="1">
      <c r="N1147" s="3" t="s">
        <v>130</v>
      </c>
      <c r="O1147" s="82">
        <v>4</v>
      </c>
      <c r="P1147" s="86">
        <v>203.78</v>
      </c>
      <c r="Q1147" s="83" t="s">
        <v>11</v>
      </c>
      <c r="R1147" s="83" t="s">
        <v>10</v>
      </c>
      <c r="S1147" s="83" t="s">
        <v>82</v>
      </c>
      <c r="T1147" s="82" t="s">
        <v>124</v>
      </c>
      <c r="U1147" s="82" t="s">
        <v>88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>P542667</v>
      </c>
      <c r="AU1147" s="11">
        <f t="shared" si="402"/>
        <v>4</v>
      </c>
      <c r="AV1147" s="11">
        <f t="shared" si="403"/>
        <v>203.78</v>
      </c>
      <c r="AW1147" s="11" t="str">
        <f t="shared" si="404"/>
        <v>2017/5</v>
      </c>
      <c r="AX1147" s="11" t="str">
        <f t="shared" si="405"/>
        <v>2017/5 Contribuciones Seg. Social</v>
      </c>
      <c r="AY1147" s="11">
        <f t="shared" si="386"/>
        <v>7672.37</v>
      </c>
      <c r="AZ1147" s="11">
        <f t="shared" si="406"/>
        <v>2.6560241489917719E-2</v>
      </c>
      <c r="BA1147" s="11" t="str">
        <f t="shared" si="388"/>
        <v>P542667 4</v>
      </c>
      <c r="BB1147" s="11">
        <f>IFERROR(IF(AW1147="","",VLOOKUP(AW1147,SUSS!R:S,2,FALSE)),AY1147*SUSS!$M$2)</f>
        <v>920.68439999999998</v>
      </c>
      <c r="BC1147" s="11">
        <f t="shared" si="387"/>
        <v>24.453600000000002</v>
      </c>
    </row>
    <row r="1148" spans="14:55" ht="15.75" thickBot="1">
      <c r="N1148" s="3" t="s">
        <v>130</v>
      </c>
      <c r="O1148" s="82">
        <v>4</v>
      </c>
      <c r="P1148" s="85">
        <v>2007.23</v>
      </c>
      <c r="Q1148" s="83" t="s">
        <v>94</v>
      </c>
      <c r="R1148" s="83" t="s">
        <v>10</v>
      </c>
      <c r="S1148" s="83" t="s">
        <v>10</v>
      </c>
      <c r="T1148" s="82" t="s">
        <v>137</v>
      </c>
      <c r="U1148" s="82" t="s">
        <v>88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130</v>
      </c>
      <c r="O1149" s="82">
        <v>5</v>
      </c>
      <c r="P1149" s="85">
        <v>7688.77</v>
      </c>
      <c r="Q1149" s="83" t="s">
        <v>83</v>
      </c>
      <c r="R1149" s="83" t="s">
        <v>10</v>
      </c>
      <c r="S1149" s="83" t="s">
        <v>10</v>
      </c>
      <c r="T1149" s="82" t="s">
        <v>87</v>
      </c>
      <c r="U1149" s="82" t="s">
        <v>88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/>
      </c>
      <c r="AU1149" s="11" t="str">
        <f t="shared" si="402"/>
        <v/>
      </c>
      <c r="AV1149" s="11" t="str">
        <f t="shared" si="403"/>
        <v/>
      </c>
      <c r="AW1149" s="11" t="str">
        <f t="shared" si="404"/>
        <v/>
      </c>
      <c r="AX1149" s="11" t="str">
        <f t="shared" si="405"/>
        <v/>
      </c>
      <c r="AY1149" s="11" t="str">
        <f t="shared" si="386"/>
        <v/>
      </c>
      <c r="AZ1149" s="11" t="str">
        <f t="shared" si="406"/>
        <v/>
      </c>
      <c r="BA1149" s="11" t="str">
        <f t="shared" si="388"/>
        <v xml:space="preserve"> </v>
      </c>
      <c r="BB1149" s="11" t="str">
        <f>IFERROR(IF(AW1149="","",VLOOKUP(AW1149,SUSS!R:S,2,FALSE)),AY1149*SUSS!$M$2)</f>
        <v/>
      </c>
      <c r="BC1149" s="11" t="str">
        <f t="shared" si="387"/>
        <v/>
      </c>
    </row>
    <row r="1150" spans="14:55" ht="15.75" thickBot="1">
      <c r="N1150" s="3" t="s">
        <v>130</v>
      </c>
      <c r="O1150" s="82">
        <v>5</v>
      </c>
      <c r="P1150" s="86">
        <v>563.46</v>
      </c>
      <c r="Q1150" s="83" t="s">
        <v>11</v>
      </c>
      <c r="R1150" s="83" t="s">
        <v>10</v>
      </c>
      <c r="S1150" s="83" t="s">
        <v>82</v>
      </c>
      <c r="T1150" s="82" t="s">
        <v>124</v>
      </c>
      <c r="U1150" s="82" t="s">
        <v>88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>P542667</v>
      </c>
      <c r="AU1150" s="11">
        <f t="shared" si="402"/>
        <v>5</v>
      </c>
      <c r="AV1150" s="11">
        <f t="shared" si="403"/>
        <v>563.46</v>
      </c>
      <c r="AW1150" s="11" t="str">
        <f t="shared" si="404"/>
        <v>2017/5</v>
      </c>
      <c r="AX1150" s="11" t="str">
        <f t="shared" si="405"/>
        <v>2017/5 Contribuciones Seg. Social</v>
      </c>
      <c r="AY1150" s="11">
        <f t="shared" si="386"/>
        <v>7672.37</v>
      </c>
      <c r="AZ1150" s="11">
        <f t="shared" si="406"/>
        <v>7.3440149523550088E-2</v>
      </c>
      <c r="BA1150" s="11" t="str">
        <f t="shared" si="388"/>
        <v>P542667 5</v>
      </c>
      <c r="BB1150" s="11">
        <f>IFERROR(IF(AW1150="","",VLOOKUP(AW1150,SUSS!R:S,2,FALSE)),AY1150*SUSS!$M$2)</f>
        <v>920.68439999999998</v>
      </c>
      <c r="BC1150" s="11">
        <f t="shared" si="387"/>
        <v>67.615200000000002</v>
      </c>
    </row>
    <row r="1151" spans="14:55" ht="15.75" thickBot="1">
      <c r="N1151" s="3" t="s">
        <v>130</v>
      </c>
      <c r="O1151" s="82">
        <v>5</v>
      </c>
      <c r="P1151" s="85">
        <v>6368.53</v>
      </c>
      <c r="Q1151" s="83" t="s">
        <v>11</v>
      </c>
      <c r="R1151" s="83" t="s">
        <v>10</v>
      </c>
      <c r="S1151" s="83" t="s">
        <v>10</v>
      </c>
      <c r="T1151" s="82" t="s">
        <v>125</v>
      </c>
      <c r="U1151" s="82" t="s">
        <v>88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>P542667</v>
      </c>
      <c r="AU1151" s="11">
        <f t="shared" si="402"/>
        <v>5</v>
      </c>
      <c r="AV1151" s="11">
        <f t="shared" si="403"/>
        <v>6368.53</v>
      </c>
      <c r="AW1151" s="11" t="str">
        <f t="shared" si="404"/>
        <v>2017/6</v>
      </c>
      <c r="AX1151" s="11" t="str">
        <f t="shared" si="405"/>
        <v>2017/6 Contribuciones Seg. Social</v>
      </c>
      <c r="AY1151" s="11">
        <f t="shared" si="386"/>
        <v>9885.66</v>
      </c>
      <c r="AZ1151" s="11">
        <f t="shared" si="406"/>
        <v>0.64421900004653199</v>
      </c>
      <c r="BA1151" s="11" t="str">
        <f t="shared" si="388"/>
        <v>P542667 5</v>
      </c>
      <c r="BB1151" s="11">
        <f>IFERROR(IF(AW1151="","",VLOOKUP(AW1151,SUSS!R:S,2,FALSE)),AY1151*SUSS!$M$2)</f>
        <v>1186.2791999999999</v>
      </c>
      <c r="BC1151" s="11">
        <f t="shared" si="387"/>
        <v>764.22359999999992</v>
      </c>
    </row>
    <row r="1152" spans="14:55" ht="15.75" thickBot="1">
      <c r="N1152" s="3" t="s">
        <v>130</v>
      </c>
      <c r="O1152" s="82">
        <v>5</v>
      </c>
      <c r="P1152" s="85">
        <v>2007.23</v>
      </c>
      <c r="Q1152" s="83" t="s">
        <v>94</v>
      </c>
      <c r="R1152" s="83" t="s">
        <v>10</v>
      </c>
      <c r="S1152" s="83" t="s">
        <v>10</v>
      </c>
      <c r="T1152" s="82" t="s">
        <v>137</v>
      </c>
      <c r="U1152" s="82" t="s">
        <v>88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/>
      </c>
      <c r="AU1152" s="11" t="str">
        <f t="shared" si="402"/>
        <v/>
      </c>
      <c r="AV1152" s="11" t="str">
        <f t="shared" si="403"/>
        <v/>
      </c>
      <c r="AW1152" s="11" t="str">
        <f t="shared" si="404"/>
        <v/>
      </c>
      <c r="AX1152" s="11" t="str">
        <f t="shared" si="405"/>
        <v/>
      </c>
      <c r="AY1152" s="11" t="str">
        <f t="shared" si="386"/>
        <v/>
      </c>
      <c r="AZ1152" s="11" t="str">
        <f t="shared" si="406"/>
        <v/>
      </c>
      <c r="BA1152" s="11" t="str">
        <f t="shared" si="388"/>
        <v xml:space="preserve"> </v>
      </c>
      <c r="BB1152" s="11" t="str">
        <f>IFERROR(IF(AW1152="","",VLOOKUP(AW1152,SUSS!R:S,2,FALSE)),AY1152*SUSS!$M$2)</f>
        <v/>
      </c>
      <c r="BC1152" s="11" t="str">
        <f t="shared" si="387"/>
        <v/>
      </c>
    </row>
    <row r="1153" spans="14:55" ht="15.75" thickBot="1">
      <c r="N1153" s="3" t="s">
        <v>130</v>
      </c>
      <c r="O1153" s="82">
        <v>6</v>
      </c>
      <c r="P1153" s="85">
        <v>7688.77</v>
      </c>
      <c r="Q1153" s="83" t="s">
        <v>83</v>
      </c>
      <c r="R1153" s="83" t="s">
        <v>10</v>
      </c>
      <c r="S1153" s="83" t="s">
        <v>10</v>
      </c>
      <c r="T1153" s="82" t="s">
        <v>87</v>
      </c>
      <c r="U1153" s="82" t="s">
        <v>88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130</v>
      </c>
      <c r="O1154" s="82">
        <v>6</v>
      </c>
      <c r="P1154" s="85">
        <v>3517.13</v>
      </c>
      <c r="Q1154" s="83" t="s">
        <v>11</v>
      </c>
      <c r="R1154" s="83" t="s">
        <v>10</v>
      </c>
      <c r="S1154" s="83" t="s">
        <v>10</v>
      </c>
      <c r="T1154" s="82" t="s">
        <v>125</v>
      </c>
      <c r="U1154" s="82" t="s">
        <v>88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>P542667</v>
      </c>
      <c r="AU1154" s="11">
        <f t="shared" si="402"/>
        <v>6</v>
      </c>
      <c r="AV1154" s="11">
        <f t="shared" si="403"/>
        <v>3517.13</v>
      </c>
      <c r="AW1154" s="11" t="str">
        <f t="shared" si="404"/>
        <v>2017/6</v>
      </c>
      <c r="AX1154" s="11" t="str">
        <f t="shared" si="405"/>
        <v>2017/6 Contribuciones Seg. Social</v>
      </c>
      <c r="AY1154" s="11">
        <f t="shared" si="386"/>
        <v>9885.66</v>
      </c>
      <c r="AZ1154" s="11">
        <f t="shared" si="406"/>
        <v>0.35578099995346796</v>
      </c>
      <c r="BA1154" s="11" t="str">
        <f t="shared" si="388"/>
        <v>P542667 6</v>
      </c>
      <c r="BB1154" s="11">
        <f>IFERROR(IF(AW1154="","",VLOOKUP(AW1154,SUSS!R:S,2,FALSE)),AY1154*SUSS!$M$2)</f>
        <v>1186.2791999999999</v>
      </c>
      <c r="BC1154" s="11">
        <f t="shared" si="387"/>
        <v>422.05559999999997</v>
      </c>
    </row>
    <row r="1155" spans="14:55" ht="15.75" thickBot="1">
      <c r="N1155" s="3" t="s">
        <v>130</v>
      </c>
      <c r="O1155" s="82">
        <v>6</v>
      </c>
      <c r="P1155" s="86">
        <v>988.57</v>
      </c>
      <c r="Q1155" s="83" t="s">
        <v>11</v>
      </c>
      <c r="R1155" s="83" t="s">
        <v>10</v>
      </c>
      <c r="S1155" s="83" t="s">
        <v>82</v>
      </c>
      <c r="T1155" s="82" t="s">
        <v>125</v>
      </c>
      <c r="U1155" s="82" t="s">
        <v>88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P542667</v>
      </c>
      <c r="AU1155" s="11">
        <f t="shared" si="402"/>
        <v>6</v>
      </c>
      <c r="AV1155" s="11">
        <f t="shared" si="403"/>
        <v>988.57</v>
      </c>
      <c r="AW1155" s="11" t="str">
        <f t="shared" si="404"/>
        <v>2017/6</v>
      </c>
      <c r="AX1155" s="11" t="str">
        <f t="shared" si="405"/>
        <v>2017/6 Contribuciones Seg. Social</v>
      </c>
      <c r="AY1155" s="11">
        <f t="shared" si="386"/>
        <v>9885.66</v>
      </c>
      <c r="AZ1155" s="11">
        <f t="shared" si="406"/>
        <v>0.1000004046264994</v>
      </c>
      <c r="BA1155" s="11" t="str">
        <f t="shared" si="388"/>
        <v>P542667 6</v>
      </c>
      <c r="BB1155" s="11">
        <f>IFERROR(IF(AW1155="","",VLOOKUP(AW1155,SUSS!R:S,2,FALSE)),AY1155*SUSS!$M$2)</f>
        <v>1186.2791999999999</v>
      </c>
      <c r="BC1155" s="11">
        <f t="shared" si="387"/>
        <v>118.6284</v>
      </c>
    </row>
    <row r="1156" spans="14:55" ht="15.75" thickBot="1">
      <c r="N1156" s="3" t="s">
        <v>130</v>
      </c>
      <c r="O1156" s="82">
        <v>6</v>
      </c>
      <c r="P1156" s="85">
        <v>2426.29</v>
      </c>
      <c r="Q1156" s="83" t="s">
        <v>11</v>
      </c>
      <c r="R1156" s="83" t="s">
        <v>10</v>
      </c>
      <c r="S1156" s="83" t="s">
        <v>10</v>
      </c>
      <c r="T1156" s="82" t="s">
        <v>126</v>
      </c>
      <c r="U1156" s="82" t="s">
        <v>88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>P542667</v>
      </c>
      <c r="AU1156" s="11">
        <f t="shared" si="402"/>
        <v>6</v>
      </c>
      <c r="AV1156" s="11">
        <f t="shared" si="403"/>
        <v>2426.29</v>
      </c>
      <c r="AW1156" s="11" t="str">
        <f t="shared" si="404"/>
        <v>2017/7</v>
      </c>
      <c r="AX1156" s="11" t="str">
        <f t="shared" si="405"/>
        <v>2017/7 Contribuciones Seg. Social</v>
      </c>
      <c r="AY1156" s="11">
        <f t="shared" ref="AY1156:AY1219" si="407">VLOOKUP(AX1156,AO:AP,2,FALSE)</f>
        <v>8312.5400000000009</v>
      </c>
      <c r="AZ1156" s="11">
        <f t="shared" si="406"/>
        <v>0.29188310672790746</v>
      </c>
      <c r="BA1156" s="11" t="str">
        <f t="shared" si="388"/>
        <v>P542667 6</v>
      </c>
      <c r="BB1156" s="11">
        <f>IFERROR(IF(AW1156="","",VLOOKUP(AW1156,SUSS!R:S,2,FALSE)),AY1156*SUSS!$M$2)</f>
        <v>997.50480000000005</v>
      </c>
      <c r="BC1156" s="11">
        <f t="shared" si="387"/>
        <v>291.15480000000002</v>
      </c>
    </row>
    <row r="1157" spans="14:55" ht="15.75" thickBot="1">
      <c r="N1157" s="3" t="s">
        <v>130</v>
      </c>
      <c r="O1157" s="82">
        <v>6</v>
      </c>
      <c r="P1157" s="85">
        <v>2007.23</v>
      </c>
      <c r="Q1157" s="83" t="s">
        <v>94</v>
      </c>
      <c r="R1157" s="83" t="s">
        <v>10</v>
      </c>
      <c r="S1157" s="83" t="s">
        <v>10</v>
      </c>
      <c r="T1157" s="82" t="s">
        <v>137</v>
      </c>
      <c r="U1157" s="82" t="s">
        <v>88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130</v>
      </c>
      <c r="O1158" s="82">
        <v>7</v>
      </c>
      <c r="P1158" s="85">
        <v>7688.77</v>
      </c>
      <c r="Q1158" s="83" t="s">
        <v>83</v>
      </c>
      <c r="R1158" s="83" t="s">
        <v>10</v>
      </c>
      <c r="S1158" s="83" t="s">
        <v>10</v>
      </c>
      <c r="T1158" s="82" t="s">
        <v>87</v>
      </c>
      <c r="U1158" s="82" t="s">
        <v>88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/>
      </c>
      <c r="AU1158" s="11" t="str">
        <f t="shared" si="402"/>
        <v/>
      </c>
      <c r="AV1158" s="11" t="str">
        <f t="shared" si="403"/>
        <v/>
      </c>
      <c r="AW1158" s="11" t="str">
        <f t="shared" si="404"/>
        <v/>
      </c>
      <c r="AX1158" s="11" t="str">
        <f t="shared" si="405"/>
        <v/>
      </c>
      <c r="AY1158" s="11" t="str">
        <f t="shared" si="407"/>
        <v/>
      </c>
      <c r="AZ1158" s="11" t="str">
        <f t="shared" si="406"/>
        <v/>
      </c>
      <c r="BA1158" s="11" t="str">
        <f t="shared" si="388"/>
        <v xml:space="preserve"> </v>
      </c>
      <c r="BB1158" s="11" t="str">
        <f>IFERROR(IF(AW1158="","",VLOOKUP(AW1158,SUSS!R:S,2,FALSE)),AY1158*SUSS!$M$2)</f>
        <v/>
      </c>
      <c r="BC1158" s="11" t="str">
        <f t="shared" si="408"/>
        <v/>
      </c>
    </row>
    <row r="1159" spans="14:55" ht="15.75" thickBot="1">
      <c r="N1159" s="3" t="s">
        <v>130</v>
      </c>
      <c r="O1159" s="82">
        <v>7</v>
      </c>
      <c r="P1159" s="85">
        <v>5886.25</v>
      </c>
      <c r="Q1159" s="83" t="s">
        <v>11</v>
      </c>
      <c r="R1159" s="83" t="s">
        <v>10</v>
      </c>
      <c r="S1159" s="83" t="s">
        <v>10</v>
      </c>
      <c r="T1159" s="82" t="s">
        <v>126</v>
      </c>
      <c r="U1159" s="82" t="s">
        <v>88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>P542667</v>
      </c>
      <c r="AU1159" s="11">
        <f t="shared" si="402"/>
        <v>7</v>
      </c>
      <c r="AV1159" s="11">
        <f t="shared" si="403"/>
        <v>5886.25</v>
      </c>
      <c r="AW1159" s="11" t="str">
        <f t="shared" si="404"/>
        <v>2017/7</v>
      </c>
      <c r="AX1159" s="11" t="str">
        <f t="shared" si="405"/>
        <v>2017/7 Contribuciones Seg. Social</v>
      </c>
      <c r="AY1159" s="11">
        <f t="shared" si="407"/>
        <v>8312.5400000000009</v>
      </c>
      <c r="AZ1159" s="11">
        <f t="shared" si="406"/>
        <v>0.70811689327209248</v>
      </c>
      <c r="BA1159" s="11" t="str">
        <f t="shared" si="388"/>
        <v>P542667 7</v>
      </c>
      <c r="BB1159" s="11">
        <f>IFERROR(IF(AW1159="","",VLOOKUP(AW1159,SUSS!R:S,2,FALSE)),AY1159*SUSS!$M$2)</f>
        <v>997.50480000000005</v>
      </c>
      <c r="BC1159" s="11">
        <f t="shared" si="408"/>
        <v>706.35</v>
      </c>
    </row>
    <row r="1160" spans="14:55" ht="15.75" thickBot="1">
      <c r="N1160" s="3" t="s">
        <v>130</v>
      </c>
      <c r="O1160" s="82">
        <v>7</v>
      </c>
      <c r="P1160" s="86">
        <v>831.25</v>
      </c>
      <c r="Q1160" s="83" t="s">
        <v>11</v>
      </c>
      <c r="R1160" s="83" t="s">
        <v>10</v>
      </c>
      <c r="S1160" s="83" t="s">
        <v>82</v>
      </c>
      <c r="T1160" s="82" t="s">
        <v>126</v>
      </c>
      <c r="U1160" s="82" t="s">
        <v>88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>P542667</v>
      </c>
      <c r="AU1160" s="11">
        <f t="shared" si="402"/>
        <v>7</v>
      </c>
      <c r="AV1160" s="11">
        <f t="shared" si="403"/>
        <v>831.25</v>
      </c>
      <c r="AW1160" s="11" t="str">
        <f t="shared" si="404"/>
        <v>2017/7</v>
      </c>
      <c r="AX1160" s="11" t="str">
        <f t="shared" si="405"/>
        <v>2017/7 Contribuciones Seg. Social</v>
      </c>
      <c r="AY1160" s="11">
        <f t="shared" si="407"/>
        <v>8312.5400000000009</v>
      </c>
      <c r="AZ1160" s="11">
        <f t="shared" si="406"/>
        <v>9.9999518799308018E-2</v>
      </c>
      <c r="BA1160" s="11" t="str">
        <f t="shared" ref="BA1160:BA1223" si="409">AT1160&amp;" "&amp;AU1160</f>
        <v>P542667 7</v>
      </c>
      <c r="BB1160" s="11">
        <f>IFERROR(IF(AW1160="","",VLOOKUP(AW1160,SUSS!R:S,2,FALSE)),AY1160*SUSS!$M$2)</f>
        <v>997.50480000000005</v>
      </c>
      <c r="BC1160" s="11">
        <f t="shared" si="408"/>
        <v>99.749999999999986</v>
      </c>
    </row>
    <row r="1161" spans="14:55" ht="15.75" thickBot="1">
      <c r="N1161" s="3" t="s">
        <v>130</v>
      </c>
      <c r="O1161" s="82">
        <v>7</v>
      </c>
      <c r="P1161" s="86">
        <v>214.49</v>
      </c>
      <c r="Q1161" s="83" t="s">
        <v>11</v>
      </c>
      <c r="R1161" s="83" t="s">
        <v>10</v>
      </c>
      <c r="S1161" s="83" t="s">
        <v>10</v>
      </c>
      <c r="T1161" s="82" t="s">
        <v>127</v>
      </c>
      <c r="U1161" s="82" t="s">
        <v>88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P542667</v>
      </c>
      <c r="AU1161" s="11">
        <f t="shared" si="402"/>
        <v>7</v>
      </c>
      <c r="AV1161" s="11">
        <f t="shared" si="403"/>
        <v>214.49</v>
      </c>
      <c r="AW1161" s="11" t="str">
        <f t="shared" si="404"/>
        <v>2017/8</v>
      </c>
      <c r="AX1161" s="11" t="str">
        <f t="shared" si="405"/>
        <v>2017/8 Contribuciones Seg. Social</v>
      </c>
      <c r="AY1161" s="11">
        <f t="shared" si="407"/>
        <v>9959.24</v>
      </c>
      <c r="AZ1161" s="11">
        <f t="shared" si="406"/>
        <v>2.1536783931303996E-2</v>
      </c>
      <c r="BA1161" s="11" t="str">
        <f t="shared" si="409"/>
        <v>P542667 7</v>
      </c>
      <c r="BB1161" s="11">
        <f>IFERROR(IF(AW1161="","",VLOOKUP(AW1161,SUSS!R:S,2,FALSE)),AY1161*SUSS!$M$2)</f>
        <v>1195.1088</v>
      </c>
      <c r="BC1161" s="11">
        <f t="shared" si="408"/>
        <v>25.738800000000001</v>
      </c>
    </row>
    <row r="1162" spans="14:55" ht="15.75" thickBot="1">
      <c r="N1162" s="3" t="s">
        <v>130</v>
      </c>
      <c r="O1162" s="82">
        <v>7</v>
      </c>
      <c r="P1162" s="85">
        <v>2007.23</v>
      </c>
      <c r="Q1162" s="83" t="s">
        <v>94</v>
      </c>
      <c r="R1162" s="83" t="s">
        <v>10</v>
      </c>
      <c r="S1162" s="83" t="s">
        <v>10</v>
      </c>
      <c r="T1162" s="82" t="s">
        <v>137</v>
      </c>
      <c r="U1162" s="82" t="s">
        <v>88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130</v>
      </c>
      <c r="O1163" s="82">
        <v>8</v>
      </c>
      <c r="P1163" s="85">
        <v>7688.77</v>
      </c>
      <c r="Q1163" s="83" t="s">
        <v>83</v>
      </c>
      <c r="R1163" s="83" t="s">
        <v>10</v>
      </c>
      <c r="S1163" s="83" t="s">
        <v>10</v>
      </c>
      <c r="T1163" s="82" t="s">
        <v>87</v>
      </c>
      <c r="U1163" s="82" t="s">
        <v>88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130</v>
      </c>
      <c r="O1164" s="82">
        <v>8</v>
      </c>
      <c r="P1164" s="85">
        <v>6931.99</v>
      </c>
      <c r="Q1164" s="83" t="s">
        <v>11</v>
      </c>
      <c r="R1164" s="83" t="s">
        <v>10</v>
      </c>
      <c r="S1164" s="83" t="s">
        <v>10</v>
      </c>
      <c r="T1164" s="82" t="s">
        <v>127</v>
      </c>
      <c r="U1164" s="82" t="s">
        <v>88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P542667</v>
      </c>
      <c r="AU1164" s="11">
        <f t="shared" si="402"/>
        <v>8</v>
      </c>
      <c r="AV1164" s="11">
        <f t="shared" si="403"/>
        <v>6931.99</v>
      </c>
      <c r="AW1164" s="11" t="str">
        <f t="shared" si="404"/>
        <v>2017/8</v>
      </c>
      <c r="AX1164" s="11" t="str">
        <f t="shared" si="405"/>
        <v>2017/8 Contribuciones Seg. Social</v>
      </c>
      <c r="AY1164" s="11">
        <f t="shared" si="407"/>
        <v>9959.24</v>
      </c>
      <c r="AZ1164" s="11">
        <f t="shared" si="406"/>
        <v>0.69603604291090482</v>
      </c>
      <c r="BA1164" s="11" t="str">
        <f t="shared" si="409"/>
        <v>P542667 8</v>
      </c>
      <c r="BB1164" s="11">
        <f>IFERROR(IF(AW1164="","",VLOOKUP(AW1164,SUSS!R:S,2,FALSE)),AY1164*SUSS!$M$2)</f>
        <v>1195.1088</v>
      </c>
      <c r="BC1164" s="11">
        <f t="shared" si="408"/>
        <v>831.83879999999999</v>
      </c>
    </row>
    <row r="1165" spans="14:55" ht="15.75" thickBot="1">
      <c r="N1165" s="3" t="s">
        <v>130</v>
      </c>
      <c r="O1165" s="82">
        <v>8</v>
      </c>
      <c r="P1165" s="85">
        <v>2007.23</v>
      </c>
      <c r="Q1165" s="83" t="s">
        <v>94</v>
      </c>
      <c r="R1165" s="83" t="s">
        <v>10</v>
      </c>
      <c r="S1165" s="83" t="s">
        <v>10</v>
      </c>
      <c r="T1165" s="82" t="s">
        <v>137</v>
      </c>
      <c r="U1165" s="82" t="s">
        <v>88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130</v>
      </c>
      <c r="O1166" s="82">
        <v>9</v>
      </c>
      <c r="P1166" s="85">
        <v>7688.77</v>
      </c>
      <c r="Q1166" s="83" t="s">
        <v>83</v>
      </c>
      <c r="R1166" s="83" t="s">
        <v>10</v>
      </c>
      <c r="S1166" s="83" t="s">
        <v>10</v>
      </c>
      <c r="T1166" s="82" t="s">
        <v>87</v>
      </c>
      <c r="U1166" s="82" t="s">
        <v>88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130</v>
      </c>
      <c r="O1167" s="82">
        <v>9</v>
      </c>
      <c r="P1167" s="85">
        <v>2812.76</v>
      </c>
      <c r="Q1167" s="83" t="s">
        <v>11</v>
      </c>
      <c r="R1167" s="83" t="s">
        <v>10</v>
      </c>
      <c r="S1167" s="83" t="s">
        <v>10</v>
      </c>
      <c r="T1167" s="82" t="s">
        <v>127</v>
      </c>
      <c r="U1167" s="82" t="s">
        <v>88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>P542667</v>
      </c>
      <c r="AU1167" s="11">
        <f t="shared" si="402"/>
        <v>9</v>
      </c>
      <c r="AV1167" s="11">
        <f t="shared" si="403"/>
        <v>2812.76</v>
      </c>
      <c r="AW1167" s="11" t="str">
        <f t="shared" si="404"/>
        <v>2017/8</v>
      </c>
      <c r="AX1167" s="11" t="str">
        <f t="shared" si="405"/>
        <v>2017/8 Contribuciones Seg. Social</v>
      </c>
      <c r="AY1167" s="11">
        <f t="shared" si="407"/>
        <v>9959.24</v>
      </c>
      <c r="AZ1167" s="11">
        <f t="shared" si="406"/>
        <v>0.2824271731577912</v>
      </c>
      <c r="BA1167" s="11" t="str">
        <f t="shared" si="409"/>
        <v>P542667 9</v>
      </c>
      <c r="BB1167" s="11">
        <f>IFERROR(IF(AW1167="","",VLOOKUP(AW1167,SUSS!R:S,2,FALSE)),AY1167*SUSS!$M$2)</f>
        <v>1195.1088</v>
      </c>
      <c r="BC1167" s="11">
        <f t="shared" si="408"/>
        <v>337.53120000000007</v>
      </c>
    </row>
    <row r="1168" spans="14:55" ht="15.75" thickBot="1">
      <c r="N1168" s="3" t="s">
        <v>130</v>
      </c>
      <c r="O1168" s="82">
        <v>9</v>
      </c>
      <c r="P1168" s="86">
        <v>995.92</v>
      </c>
      <c r="Q1168" s="83" t="s">
        <v>11</v>
      </c>
      <c r="R1168" s="83" t="s">
        <v>10</v>
      </c>
      <c r="S1168" s="83" t="s">
        <v>82</v>
      </c>
      <c r="T1168" s="82" t="s">
        <v>127</v>
      </c>
      <c r="U1168" s="82" t="s">
        <v>88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P542667</v>
      </c>
      <c r="AU1168" s="11">
        <f t="shared" si="402"/>
        <v>9</v>
      </c>
      <c r="AV1168" s="11">
        <f t="shared" si="403"/>
        <v>995.92</v>
      </c>
      <c r="AW1168" s="11" t="str">
        <f t="shared" si="404"/>
        <v>2017/8</v>
      </c>
      <c r="AX1168" s="11" t="str">
        <f t="shared" si="405"/>
        <v>2017/8 Contribuciones Seg. Social</v>
      </c>
      <c r="AY1168" s="11">
        <f t="shared" si="407"/>
        <v>9959.24</v>
      </c>
      <c r="AZ1168" s="11">
        <f t="shared" si="406"/>
        <v>9.9999598362927294E-2</v>
      </c>
      <c r="BA1168" s="11" t="str">
        <f t="shared" si="409"/>
        <v>P542667 9</v>
      </c>
      <c r="BB1168" s="11">
        <f>IFERROR(IF(AW1168="","",VLOOKUP(AW1168,SUSS!R:S,2,FALSE)),AY1168*SUSS!$M$2)</f>
        <v>1195.1088</v>
      </c>
      <c r="BC1168" s="11">
        <f t="shared" si="408"/>
        <v>119.5104</v>
      </c>
    </row>
    <row r="1169" spans="14:55" ht="15.75" thickBot="1">
      <c r="N1169" s="3" t="s">
        <v>130</v>
      </c>
      <c r="O1169" s="82">
        <v>9</v>
      </c>
      <c r="P1169" s="85">
        <v>3123.31</v>
      </c>
      <c r="Q1169" s="83" t="s">
        <v>11</v>
      </c>
      <c r="R1169" s="83" t="s">
        <v>10</v>
      </c>
      <c r="S1169" s="83" t="s">
        <v>10</v>
      </c>
      <c r="T1169" s="82" t="s">
        <v>128</v>
      </c>
      <c r="U1169" s="82" t="s">
        <v>88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>P542667</v>
      </c>
      <c r="AU1169" s="11">
        <f t="shared" si="402"/>
        <v>9</v>
      </c>
      <c r="AV1169" s="11">
        <f t="shared" si="403"/>
        <v>3123.31</v>
      </c>
      <c r="AW1169" s="11" t="str">
        <f t="shared" si="404"/>
        <v>2017/9</v>
      </c>
      <c r="AX1169" s="11" t="str">
        <f t="shared" si="405"/>
        <v>2017/9 Contribuciones Seg. Social</v>
      </c>
      <c r="AY1169" s="11">
        <f t="shared" si="407"/>
        <v>12048.96</v>
      </c>
      <c r="AZ1169" s="11">
        <f t="shared" si="406"/>
        <v>0.2592182229835604</v>
      </c>
      <c r="BA1169" s="11" t="str">
        <f t="shared" si="409"/>
        <v>P542667 9</v>
      </c>
      <c r="BB1169" s="11">
        <f>IFERROR(IF(AW1169="","",VLOOKUP(AW1169,SUSS!R:S,2,FALSE)),AY1169*SUSS!$M$2)</f>
        <v>1445.8751999999999</v>
      </c>
      <c r="BC1169" s="11">
        <f t="shared" si="408"/>
        <v>374.79719999999998</v>
      </c>
    </row>
    <row r="1170" spans="14:55" ht="15.75" thickBot="1">
      <c r="N1170" s="3" t="s">
        <v>130</v>
      </c>
      <c r="O1170" s="82">
        <v>9</v>
      </c>
      <c r="P1170" s="85">
        <v>2007.23</v>
      </c>
      <c r="Q1170" s="83" t="s">
        <v>94</v>
      </c>
      <c r="R1170" s="83" t="s">
        <v>10</v>
      </c>
      <c r="S1170" s="83" t="s">
        <v>10</v>
      </c>
      <c r="T1170" s="82" t="s">
        <v>137</v>
      </c>
      <c r="U1170" s="82" t="s">
        <v>88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130</v>
      </c>
      <c r="O1171" s="82">
        <v>10</v>
      </c>
      <c r="P1171" s="85">
        <v>7688.77</v>
      </c>
      <c r="Q1171" s="83" t="s">
        <v>83</v>
      </c>
      <c r="R1171" s="83" t="s">
        <v>10</v>
      </c>
      <c r="S1171" s="83" t="s">
        <v>10</v>
      </c>
      <c r="T1171" s="82" t="s">
        <v>87</v>
      </c>
      <c r="U1171" s="82" t="s">
        <v>88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130</v>
      </c>
      <c r="O1172" s="82">
        <v>10</v>
      </c>
      <c r="P1172" s="85">
        <v>6931.99</v>
      </c>
      <c r="Q1172" s="83" t="s">
        <v>11</v>
      </c>
      <c r="R1172" s="83" t="s">
        <v>10</v>
      </c>
      <c r="S1172" s="83" t="s">
        <v>10</v>
      </c>
      <c r="T1172" s="82" t="s">
        <v>128</v>
      </c>
      <c r="U1172" s="82" t="s">
        <v>88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>P542667</v>
      </c>
      <c r="AU1172" s="11">
        <f t="shared" si="402"/>
        <v>10</v>
      </c>
      <c r="AV1172" s="11">
        <f t="shared" si="403"/>
        <v>6931.99</v>
      </c>
      <c r="AW1172" s="11" t="str">
        <f t="shared" si="404"/>
        <v>2017/9</v>
      </c>
      <c r="AX1172" s="11" t="str">
        <f t="shared" si="405"/>
        <v>2017/9 Contribuciones Seg. Social</v>
      </c>
      <c r="AY1172" s="11">
        <f t="shared" si="407"/>
        <v>12048.96</v>
      </c>
      <c r="AZ1172" s="11">
        <f t="shared" si="406"/>
        <v>0.57531853371577302</v>
      </c>
      <c r="BA1172" s="11" t="str">
        <f t="shared" si="409"/>
        <v>P542667 10</v>
      </c>
      <c r="BB1172" s="11">
        <f>IFERROR(IF(AW1172="","",VLOOKUP(AW1172,SUSS!R:S,2,FALSE)),AY1172*SUSS!$M$2)</f>
        <v>1445.8751999999999</v>
      </c>
      <c r="BC1172" s="11">
        <f t="shared" si="408"/>
        <v>831.83879999999999</v>
      </c>
    </row>
    <row r="1173" spans="14:55" ht="15.75" thickBot="1">
      <c r="N1173" s="3" t="s">
        <v>130</v>
      </c>
      <c r="O1173" s="82">
        <v>10</v>
      </c>
      <c r="P1173" s="85">
        <v>2007.23</v>
      </c>
      <c r="Q1173" s="83" t="s">
        <v>94</v>
      </c>
      <c r="R1173" s="83" t="s">
        <v>10</v>
      </c>
      <c r="S1173" s="83" t="s">
        <v>10</v>
      </c>
      <c r="T1173" s="82" t="s">
        <v>137</v>
      </c>
      <c r="U1173" s="82" t="s">
        <v>88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/>
      </c>
      <c r="AU1173" s="11" t="str">
        <f t="shared" si="402"/>
        <v/>
      </c>
      <c r="AV1173" s="11" t="str">
        <f t="shared" si="403"/>
        <v/>
      </c>
      <c r="AW1173" s="11" t="str">
        <f t="shared" si="404"/>
        <v/>
      </c>
      <c r="AX1173" s="11" t="str">
        <f t="shared" si="405"/>
        <v/>
      </c>
      <c r="AY1173" s="11" t="str">
        <f t="shared" si="407"/>
        <v/>
      </c>
      <c r="AZ1173" s="11" t="str">
        <f t="shared" si="406"/>
        <v/>
      </c>
      <c r="BA1173" s="11" t="str">
        <f t="shared" si="409"/>
        <v xml:space="preserve"> </v>
      </c>
      <c r="BB1173" s="11" t="str">
        <f>IFERROR(IF(AW1173="","",VLOOKUP(AW1173,SUSS!R:S,2,FALSE)),AY1173*SUSS!$M$2)</f>
        <v/>
      </c>
      <c r="BC1173" s="11" t="str">
        <f t="shared" si="408"/>
        <v/>
      </c>
    </row>
    <row r="1174" spans="14:55" ht="15.75" thickBot="1">
      <c r="N1174" s="3" t="s">
        <v>130</v>
      </c>
      <c r="O1174" s="82">
        <v>11</v>
      </c>
      <c r="P1174" s="85">
        <v>7688.77</v>
      </c>
      <c r="Q1174" s="83" t="s">
        <v>83</v>
      </c>
      <c r="R1174" s="83" t="s">
        <v>10</v>
      </c>
      <c r="S1174" s="83" t="s">
        <v>10</v>
      </c>
      <c r="T1174" s="82" t="s">
        <v>87</v>
      </c>
      <c r="U1174" s="82" t="s">
        <v>88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130</v>
      </c>
      <c r="O1175" s="82">
        <v>11</v>
      </c>
      <c r="P1175" s="85">
        <v>1993.66</v>
      </c>
      <c r="Q1175" s="83" t="s">
        <v>11</v>
      </c>
      <c r="R1175" s="83" t="s">
        <v>10</v>
      </c>
      <c r="S1175" s="83" t="s">
        <v>10</v>
      </c>
      <c r="T1175" s="82" t="s">
        <v>128</v>
      </c>
      <c r="U1175" s="82" t="s">
        <v>88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>P542667</v>
      </c>
      <c r="AU1175" s="11">
        <f t="shared" si="402"/>
        <v>11</v>
      </c>
      <c r="AV1175" s="11">
        <f t="shared" si="403"/>
        <v>1993.66</v>
      </c>
      <c r="AW1175" s="11" t="str">
        <f t="shared" si="404"/>
        <v>2017/9</v>
      </c>
      <c r="AX1175" s="11" t="str">
        <f t="shared" si="405"/>
        <v>2017/9 Contribuciones Seg. Social</v>
      </c>
      <c r="AY1175" s="11">
        <f t="shared" si="407"/>
        <v>12048.96</v>
      </c>
      <c r="AZ1175" s="11">
        <f t="shared" si="406"/>
        <v>0.16546324330066664</v>
      </c>
      <c r="BA1175" s="11" t="str">
        <f t="shared" si="409"/>
        <v>P542667 11</v>
      </c>
      <c r="BB1175" s="11">
        <f>IFERROR(IF(AW1175="","",VLOOKUP(AW1175,SUSS!R:S,2,FALSE)),AY1175*SUSS!$M$2)</f>
        <v>1445.8751999999999</v>
      </c>
      <c r="BC1175" s="11">
        <f t="shared" si="408"/>
        <v>239.23920000000004</v>
      </c>
    </row>
    <row r="1176" spans="14:55" ht="15.75" thickBot="1">
      <c r="N1176" s="3" t="s">
        <v>130</v>
      </c>
      <c r="O1176" s="82">
        <v>11</v>
      </c>
      <c r="P1176" s="85">
        <v>1204.9000000000001</v>
      </c>
      <c r="Q1176" s="83" t="s">
        <v>11</v>
      </c>
      <c r="R1176" s="83" t="s">
        <v>10</v>
      </c>
      <c r="S1176" s="83" t="s">
        <v>82</v>
      </c>
      <c r="T1176" s="82" t="s">
        <v>128</v>
      </c>
      <c r="U1176" s="82" t="s">
        <v>88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P542667</v>
      </c>
      <c r="AU1176" s="11">
        <f t="shared" si="402"/>
        <v>11</v>
      </c>
      <c r="AV1176" s="11">
        <f t="shared" si="403"/>
        <v>1204.9000000000001</v>
      </c>
      <c r="AW1176" s="11" t="str">
        <f t="shared" si="404"/>
        <v>2017/9</v>
      </c>
      <c r="AX1176" s="11" t="str">
        <f t="shared" si="405"/>
        <v>2017/9 Contribuciones Seg. Social</v>
      </c>
      <c r="AY1176" s="11">
        <f t="shared" si="407"/>
        <v>12048.96</v>
      </c>
      <c r="AZ1176" s="11">
        <f t="shared" si="406"/>
        <v>0.1000003319788596</v>
      </c>
      <c r="BA1176" s="11" t="str">
        <f t="shared" si="409"/>
        <v>P542667 11</v>
      </c>
      <c r="BB1176" s="11">
        <f>IFERROR(IF(AW1176="","",VLOOKUP(AW1176,SUSS!R:S,2,FALSE)),AY1176*SUSS!$M$2)</f>
        <v>1445.8751999999999</v>
      </c>
      <c r="BC1176" s="11">
        <f t="shared" si="408"/>
        <v>144.58800000000002</v>
      </c>
    </row>
    <row r="1177" spans="14:55" ht="15.75" thickBot="1">
      <c r="N1177" s="3" t="s">
        <v>130</v>
      </c>
      <c r="O1177" s="82">
        <v>11</v>
      </c>
      <c r="P1177" s="85">
        <v>3733.43</v>
      </c>
      <c r="Q1177" s="83" t="s">
        <v>11</v>
      </c>
      <c r="R1177" s="83" t="s">
        <v>10</v>
      </c>
      <c r="S1177" s="83" t="s">
        <v>10</v>
      </c>
      <c r="T1177" s="82" t="s">
        <v>138</v>
      </c>
      <c r="U1177" s="82" t="s">
        <v>88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>P542667</v>
      </c>
      <c r="AU1177" s="11">
        <f t="shared" si="402"/>
        <v>11</v>
      </c>
      <c r="AV1177" s="11">
        <f t="shared" si="403"/>
        <v>3733.43</v>
      </c>
      <c r="AW1177" s="11" t="str">
        <f t="shared" si="404"/>
        <v>2017/10</v>
      </c>
      <c r="AX1177" s="11" t="str">
        <f t="shared" si="405"/>
        <v>2017/10 Contribuciones Seg. Social</v>
      </c>
      <c r="AY1177" s="11">
        <f t="shared" si="407"/>
        <v>11853.24</v>
      </c>
      <c r="AZ1177" s="11">
        <f t="shared" si="406"/>
        <v>0.31497126524055868</v>
      </c>
      <c r="BA1177" s="11" t="str">
        <f t="shared" si="409"/>
        <v>P542667 11</v>
      </c>
      <c r="BB1177" s="11">
        <f>IFERROR(IF(AW1177="","",VLOOKUP(AW1177,SUSS!R:S,2,FALSE)),AY1177*SUSS!$M$2)</f>
        <v>1422.3887999999999</v>
      </c>
      <c r="BC1177" s="11">
        <f t="shared" si="408"/>
        <v>448.01159999999999</v>
      </c>
    </row>
    <row r="1178" spans="14:55" ht="15.75" thickBot="1">
      <c r="N1178" s="3" t="s">
        <v>130</v>
      </c>
      <c r="O1178" s="82">
        <v>11</v>
      </c>
      <c r="P1178" s="85">
        <v>2007.23</v>
      </c>
      <c r="Q1178" s="83" t="s">
        <v>94</v>
      </c>
      <c r="R1178" s="83" t="s">
        <v>10</v>
      </c>
      <c r="S1178" s="83" t="s">
        <v>10</v>
      </c>
      <c r="T1178" s="82" t="s">
        <v>137</v>
      </c>
      <c r="U1178" s="82" t="s">
        <v>88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130</v>
      </c>
      <c r="O1179" s="82">
        <v>12</v>
      </c>
      <c r="P1179" s="85">
        <v>7688.77</v>
      </c>
      <c r="Q1179" s="83" t="s">
        <v>83</v>
      </c>
      <c r="R1179" s="83" t="s">
        <v>10</v>
      </c>
      <c r="S1179" s="83" t="s">
        <v>10</v>
      </c>
      <c r="T1179" s="82" t="s">
        <v>87</v>
      </c>
      <c r="U1179" s="82" t="s">
        <v>88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/>
      </c>
      <c r="AU1179" s="11" t="str">
        <f t="shared" si="402"/>
        <v/>
      </c>
      <c r="AV1179" s="11" t="str">
        <f t="shared" si="403"/>
        <v/>
      </c>
      <c r="AW1179" s="11" t="str">
        <f t="shared" si="404"/>
        <v/>
      </c>
      <c r="AX1179" s="11" t="str">
        <f t="shared" si="405"/>
        <v/>
      </c>
      <c r="AY1179" s="11" t="str">
        <f t="shared" si="407"/>
        <v/>
      </c>
      <c r="AZ1179" s="11" t="str">
        <f t="shared" si="406"/>
        <v/>
      </c>
      <c r="BA1179" s="11" t="str">
        <f t="shared" si="409"/>
        <v xml:space="preserve"> </v>
      </c>
      <c r="BB1179" s="11" t="str">
        <f>IFERROR(IF(AW1179="","",VLOOKUP(AW1179,SUSS!R:S,2,FALSE)),AY1179*SUSS!$M$2)</f>
        <v/>
      </c>
      <c r="BC1179" s="11" t="str">
        <f t="shared" si="408"/>
        <v/>
      </c>
    </row>
    <row r="1180" spans="14:55" ht="15.75" thickBot="1">
      <c r="N1180" s="3" t="s">
        <v>130</v>
      </c>
      <c r="O1180" s="82">
        <v>12</v>
      </c>
      <c r="P1180" s="85">
        <v>6931.99</v>
      </c>
      <c r="Q1180" s="83" t="s">
        <v>11</v>
      </c>
      <c r="R1180" s="83" t="s">
        <v>10</v>
      </c>
      <c r="S1180" s="83" t="s">
        <v>10</v>
      </c>
      <c r="T1180" s="82" t="s">
        <v>138</v>
      </c>
      <c r="U1180" s="82" t="s">
        <v>88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>P542667</v>
      </c>
      <c r="AU1180" s="11">
        <f t="shared" si="402"/>
        <v>12</v>
      </c>
      <c r="AV1180" s="11">
        <f t="shared" si="403"/>
        <v>6931.99</v>
      </c>
      <c r="AW1180" s="11" t="str">
        <f t="shared" si="404"/>
        <v>2017/10</v>
      </c>
      <c r="AX1180" s="11" t="str">
        <f t="shared" si="405"/>
        <v>2017/10 Contribuciones Seg. Social</v>
      </c>
      <c r="AY1180" s="11">
        <f t="shared" si="407"/>
        <v>11853.24</v>
      </c>
      <c r="AZ1180" s="11">
        <f t="shared" si="406"/>
        <v>0.58481815942307758</v>
      </c>
      <c r="BA1180" s="11" t="str">
        <f t="shared" si="409"/>
        <v>P542667 12</v>
      </c>
      <c r="BB1180" s="11">
        <f>IFERROR(IF(AW1180="","",VLOOKUP(AW1180,SUSS!R:S,2,FALSE)),AY1180*SUSS!$M$2)</f>
        <v>1422.3887999999999</v>
      </c>
      <c r="BC1180" s="11">
        <f t="shared" si="408"/>
        <v>831.83879999999999</v>
      </c>
    </row>
    <row r="1181" spans="14:55" ht="15.75" thickBot="1">
      <c r="N1181" s="3" t="s">
        <v>130</v>
      </c>
      <c r="O1181" s="82">
        <v>12</v>
      </c>
      <c r="P1181" s="85">
        <v>2007.23</v>
      </c>
      <c r="Q1181" s="83" t="s">
        <v>94</v>
      </c>
      <c r="R1181" s="83" t="s">
        <v>10</v>
      </c>
      <c r="S1181" s="83" t="s">
        <v>10</v>
      </c>
      <c r="T1181" s="82" t="s">
        <v>137</v>
      </c>
      <c r="U1181" s="82" t="s">
        <v>88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130</v>
      </c>
      <c r="O1182" s="82">
        <v>13</v>
      </c>
      <c r="P1182" s="85">
        <v>7688.77</v>
      </c>
      <c r="Q1182" s="83" t="s">
        <v>83</v>
      </c>
      <c r="R1182" s="83" t="s">
        <v>10</v>
      </c>
      <c r="S1182" s="83" t="s">
        <v>10</v>
      </c>
      <c r="T1182" s="82" t="s">
        <v>87</v>
      </c>
      <c r="U1182" s="82" t="s">
        <v>88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/>
      </c>
      <c r="AU1182" s="11" t="str">
        <f t="shared" ref="AU1182:AU1245" si="423">IF($Q1182=$AD$1,O1182,"")</f>
        <v/>
      </c>
      <c r="AV1182" s="11" t="str">
        <f t="shared" ref="AV1182:AV1245" si="424">IF($Q1182=$AD$1,P1182,"")</f>
        <v/>
      </c>
      <c r="AW1182" s="11" t="str">
        <f t="shared" ref="AW1182:AW1245" si="425">IF($Q1182=$AD$1,T1182,"")</f>
        <v/>
      </c>
      <c r="AX1182" s="11" t="str">
        <f t="shared" ref="AX1182:AX1245" si="426">IF(AW1182&lt;&gt;"",AW1182&amp;" "&amp;$AD$1,"")</f>
        <v/>
      </c>
      <c r="AY1182" s="11" t="str">
        <f t="shared" si="407"/>
        <v/>
      </c>
      <c r="AZ1182" s="11" t="str">
        <f t="shared" ref="AZ1182:AZ1245" si="427">IF(AY1182="","",AV1182/AY1182)</f>
        <v/>
      </c>
      <c r="BA1182" s="11" t="str">
        <f t="shared" si="409"/>
        <v xml:space="preserve"> </v>
      </c>
      <c r="BB1182" s="11" t="str">
        <f>IFERROR(IF(AW1182="","",VLOOKUP(AW1182,SUSS!R:S,2,FALSE)),AY1182*SUSS!$M$2)</f>
        <v/>
      </c>
      <c r="BC1182" s="11" t="str">
        <f t="shared" si="408"/>
        <v/>
      </c>
    </row>
    <row r="1183" spans="14:55" ht="15.75" thickBot="1">
      <c r="N1183" s="3" t="s">
        <v>130</v>
      </c>
      <c r="O1183" s="82">
        <v>13</v>
      </c>
      <c r="P1183" s="85">
        <v>1187.82</v>
      </c>
      <c r="Q1183" s="83" t="s">
        <v>11</v>
      </c>
      <c r="R1183" s="83" t="s">
        <v>10</v>
      </c>
      <c r="S1183" s="83" t="s">
        <v>10</v>
      </c>
      <c r="T1183" s="82" t="s">
        <v>138</v>
      </c>
      <c r="U1183" s="82" t="s">
        <v>88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>P542667</v>
      </c>
      <c r="AU1183" s="11">
        <f t="shared" si="423"/>
        <v>13</v>
      </c>
      <c r="AV1183" s="11">
        <f t="shared" si="424"/>
        <v>1187.82</v>
      </c>
      <c r="AW1183" s="11" t="str">
        <f t="shared" si="425"/>
        <v>2017/10</v>
      </c>
      <c r="AX1183" s="11" t="str">
        <f t="shared" si="426"/>
        <v>2017/10 Contribuciones Seg. Social</v>
      </c>
      <c r="AY1183" s="11">
        <f t="shared" si="407"/>
        <v>11853.24</v>
      </c>
      <c r="AZ1183" s="11">
        <f t="shared" si="427"/>
        <v>0.10021057533636372</v>
      </c>
      <c r="BA1183" s="11" t="str">
        <f t="shared" si="409"/>
        <v>P542667 13</v>
      </c>
      <c r="BB1183" s="11">
        <f>IFERROR(IF(AW1183="","",VLOOKUP(AW1183,SUSS!R:S,2,FALSE)),AY1183*SUSS!$M$2)</f>
        <v>1422.3887999999999</v>
      </c>
      <c r="BC1183" s="11">
        <f t="shared" si="408"/>
        <v>142.5384</v>
      </c>
    </row>
    <row r="1184" spans="14:55" ht="15.75" thickBot="1">
      <c r="N1184" s="3" t="s">
        <v>130</v>
      </c>
      <c r="O1184" s="82">
        <v>13</v>
      </c>
      <c r="P1184" s="85">
        <v>1185.32</v>
      </c>
      <c r="Q1184" s="83" t="s">
        <v>11</v>
      </c>
      <c r="R1184" s="83" t="s">
        <v>10</v>
      </c>
      <c r="S1184" s="83" t="s">
        <v>82</v>
      </c>
      <c r="T1184" s="82" t="s">
        <v>138</v>
      </c>
      <c r="U1184" s="82" t="s">
        <v>88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>P542667</v>
      </c>
      <c r="AU1184" s="11">
        <f t="shared" si="423"/>
        <v>13</v>
      </c>
      <c r="AV1184" s="11">
        <f t="shared" si="424"/>
        <v>1185.32</v>
      </c>
      <c r="AW1184" s="11" t="str">
        <f t="shared" si="425"/>
        <v>2017/10</v>
      </c>
      <c r="AX1184" s="11" t="str">
        <f t="shared" si="426"/>
        <v>2017/10 Contribuciones Seg. Social</v>
      </c>
      <c r="AY1184" s="11">
        <f t="shared" si="407"/>
        <v>11853.24</v>
      </c>
      <c r="AZ1184" s="11">
        <f t="shared" si="427"/>
        <v>9.9999662539525053E-2</v>
      </c>
      <c r="BA1184" s="11" t="str">
        <f t="shared" si="409"/>
        <v>P542667 13</v>
      </c>
      <c r="BB1184" s="11">
        <f>IFERROR(IF(AW1184="","",VLOOKUP(AW1184,SUSS!R:S,2,FALSE)),AY1184*SUSS!$M$2)</f>
        <v>1422.3887999999999</v>
      </c>
      <c r="BC1184" s="11">
        <f t="shared" si="408"/>
        <v>142.23839999999998</v>
      </c>
    </row>
    <row r="1185" spans="14:55" ht="15.75" thickBot="1">
      <c r="N1185" s="3" t="s">
        <v>130</v>
      </c>
      <c r="O1185" s="82">
        <v>13</v>
      </c>
      <c r="P1185" s="85">
        <v>4558.8500000000004</v>
      </c>
      <c r="Q1185" s="83" t="s">
        <v>11</v>
      </c>
      <c r="R1185" s="83" t="s">
        <v>10</v>
      </c>
      <c r="S1185" s="83" t="s">
        <v>10</v>
      </c>
      <c r="T1185" s="82" t="s">
        <v>91</v>
      </c>
      <c r="U1185" s="82" t="s">
        <v>88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P542667</v>
      </c>
      <c r="AU1185" s="11">
        <f t="shared" si="423"/>
        <v>13</v>
      </c>
      <c r="AV1185" s="11">
        <f t="shared" si="424"/>
        <v>4558.8500000000004</v>
      </c>
      <c r="AW1185" s="11" t="str">
        <f t="shared" si="425"/>
        <v>2017/11</v>
      </c>
      <c r="AX1185" s="11" t="str">
        <f t="shared" si="426"/>
        <v>2017/11 Contribuciones Seg. Social</v>
      </c>
      <c r="AY1185" s="11">
        <f t="shared" si="407"/>
        <v>11859.24</v>
      </c>
      <c r="AZ1185" s="11">
        <f t="shared" si="427"/>
        <v>0.38441333508724002</v>
      </c>
      <c r="BA1185" s="11" t="str">
        <f t="shared" si="409"/>
        <v>P542667 13</v>
      </c>
      <c r="BB1185" s="11">
        <f>IFERROR(IF(AW1185="","",VLOOKUP(AW1185,SUSS!R:S,2,FALSE)),AY1185*SUSS!$M$2)</f>
        <v>1423.1088</v>
      </c>
      <c r="BC1185" s="11">
        <f t="shared" si="408"/>
        <v>547.06200000000001</v>
      </c>
    </row>
    <row r="1186" spans="14:55" ht="15.75" thickBot="1">
      <c r="N1186" s="3" t="s">
        <v>130</v>
      </c>
      <c r="O1186" s="82">
        <v>13</v>
      </c>
      <c r="P1186" s="85">
        <v>2007.23</v>
      </c>
      <c r="Q1186" s="83" t="s">
        <v>94</v>
      </c>
      <c r="R1186" s="83" t="s">
        <v>10</v>
      </c>
      <c r="S1186" s="83" t="s">
        <v>10</v>
      </c>
      <c r="T1186" s="82" t="s">
        <v>137</v>
      </c>
      <c r="U1186" s="82" t="s">
        <v>88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130</v>
      </c>
      <c r="O1187" s="82">
        <v>14</v>
      </c>
      <c r="P1187" s="85">
        <v>7688.77</v>
      </c>
      <c r="Q1187" s="83" t="s">
        <v>83</v>
      </c>
      <c r="R1187" s="83" t="s">
        <v>10</v>
      </c>
      <c r="S1187" s="83" t="s">
        <v>10</v>
      </c>
      <c r="T1187" s="82" t="s">
        <v>87</v>
      </c>
      <c r="U1187" s="82" t="s">
        <v>88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130</v>
      </c>
      <c r="O1188" s="82">
        <v>14</v>
      </c>
      <c r="P1188" s="85">
        <v>6931.99</v>
      </c>
      <c r="Q1188" s="83" t="s">
        <v>11</v>
      </c>
      <c r="R1188" s="83" t="s">
        <v>10</v>
      </c>
      <c r="S1188" s="83" t="s">
        <v>10</v>
      </c>
      <c r="T1188" s="82" t="s">
        <v>91</v>
      </c>
      <c r="U1188" s="82" t="s">
        <v>88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P542667</v>
      </c>
      <c r="AU1188" s="11">
        <f t="shared" si="423"/>
        <v>14</v>
      </c>
      <c r="AV1188" s="11">
        <f t="shared" si="424"/>
        <v>6931.99</v>
      </c>
      <c r="AW1188" s="11" t="str">
        <f t="shared" si="425"/>
        <v>2017/11</v>
      </c>
      <c r="AX1188" s="11" t="str">
        <f t="shared" si="426"/>
        <v>2017/11 Contribuciones Seg. Social</v>
      </c>
      <c r="AY1188" s="11">
        <f t="shared" si="407"/>
        <v>11859.24</v>
      </c>
      <c r="AZ1188" s="11">
        <f t="shared" si="427"/>
        <v>0.58452227967390824</v>
      </c>
      <c r="BA1188" s="11" t="str">
        <f t="shared" si="409"/>
        <v>P542667 14</v>
      </c>
      <c r="BB1188" s="11">
        <f>IFERROR(IF(AW1188="","",VLOOKUP(AW1188,SUSS!R:S,2,FALSE)),AY1188*SUSS!$M$2)</f>
        <v>1423.1088</v>
      </c>
      <c r="BC1188" s="11">
        <f t="shared" si="408"/>
        <v>831.83879999999988</v>
      </c>
    </row>
    <row r="1189" spans="14:55" ht="15.75" thickBot="1">
      <c r="N1189" s="3" t="s">
        <v>130</v>
      </c>
      <c r="O1189" s="82">
        <v>14</v>
      </c>
      <c r="P1189" s="85">
        <v>2007.23</v>
      </c>
      <c r="Q1189" s="83" t="s">
        <v>94</v>
      </c>
      <c r="R1189" s="83" t="s">
        <v>10</v>
      </c>
      <c r="S1189" s="83" t="s">
        <v>10</v>
      </c>
      <c r="T1189" s="82" t="s">
        <v>137</v>
      </c>
      <c r="U1189" s="82" t="s">
        <v>88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130</v>
      </c>
      <c r="O1190" s="82">
        <v>15</v>
      </c>
      <c r="P1190" s="85">
        <v>7688.77</v>
      </c>
      <c r="Q1190" s="83" t="s">
        <v>83</v>
      </c>
      <c r="R1190" s="83" t="s">
        <v>10</v>
      </c>
      <c r="S1190" s="83" t="s">
        <v>10</v>
      </c>
      <c r="T1190" s="82" t="s">
        <v>87</v>
      </c>
      <c r="U1190" s="82" t="s">
        <v>88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130</v>
      </c>
      <c r="O1191" s="82">
        <v>15</v>
      </c>
      <c r="P1191" s="86">
        <v>368.4</v>
      </c>
      <c r="Q1191" s="83" t="s">
        <v>11</v>
      </c>
      <c r="R1191" s="83" t="s">
        <v>10</v>
      </c>
      <c r="S1191" s="83" t="s">
        <v>10</v>
      </c>
      <c r="T1191" s="82" t="s">
        <v>91</v>
      </c>
      <c r="U1191" s="82" t="s">
        <v>88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P542667</v>
      </c>
      <c r="AU1191" s="11">
        <f t="shared" si="423"/>
        <v>15</v>
      </c>
      <c r="AV1191" s="11">
        <f t="shared" si="424"/>
        <v>368.4</v>
      </c>
      <c r="AW1191" s="11" t="str">
        <f t="shared" si="425"/>
        <v>2017/11</v>
      </c>
      <c r="AX1191" s="11" t="str">
        <f t="shared" si="426"/>
        <v>2017/11 Contribuciones Seg. Social</v>
      </c>
      <c r="AY1191" s="11">
        <f t="shared" si="407"/>
        <v>11859.24</v>
      </c>
      <c r="AZ1191" s="11">
        <f t="shared" si="427"/>
        <v>3.106438523885173E-2</v>
      </c>
      <c r="BA1191" s="11" t="str">
        <f t="shared" si="409"/>
        <v>P542667 15</v>
      </c>
      <c r="BB1191" s="11">
        <f>IFERROR(IF(AW1191="","",VLOOKUP(AW1191,SUSS!R:S,2,FALSE)),AY1191*SUSS!$M$2)</f>
        <v>1423.1088</v>
      </c>
      <c r="BC1191" s="11">
        <f t="shared" si="408"/>
        <v>44.207999999999998</v>
      </c>
    </row>
    <row r="1192" spans="14:55" ht="15.75" thickBot="1">
      <c r="N1192" s="3" t="s">
        <v>130</v>
      </c>
      <c r="O1192" s="82">
        <v>15</v>
      </c>
      <c r="P1192" s="85">
        <v>1185.92</v>
      </c>
      <c r="Q1192" s="83" t="s">
        <v>11</v>
      </c>
      <c r="R1192" s="83" t="s">
        <v>10</v>
      </c>
      <c r="S1192" s="83" t="s">
        <v>82</v>
      </c>
      <c r="T1192" s="82" t="s">
        <v>91</v>
      </c>
      <c r="U1192" s="82" t="s">
        <v>88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>P542667</v>
      </c>
      <c r="AU1192" s="11">
        <f t="shared" si="423"/>
        <v>15</v>
      </c>
      <c r="AV1192" s="11">
        <f t="shared" si="424"/>
        <v>1185.92</v>
      </c>
      <c r="AW1192" s="11" t="str">
        <f t="shared" si="425"/>
        <v>2017/11</v>
      </c>
      <c r="AX1192" s="11" t="str">
        <f t="shared" si="426"/>
        <v>2017/11 Contribuciones Seg. Social</v>
      </c>
      <c r="AY1192" s="11">
        <f t="shared" si="407"/>
        <v>11859.24</v>
      </c>
      <c r="AZ1192" s="11">
        <f t="shared" si="427"/>
        <v>9.9999662710257994E-2</v>
      </c>
      <c r="BA1192" s="11" t="str">
        <f t="shared" si="409"/>
        <v>P542667 15</v>
      </c>
      <c r="BB1192" s="11">
        <f>IFERROR(IF(AW1192="","",VLOOKUP(AW1192,SUSS!R:S,2,FALSE)),AY1192*SUSS!$M$2)</f>
        <v>1423.1088</v>
      </c>
      <c r="BC1192" s="11">
        <f t="shared" si="408"/>
        <v>142.31039999999999</v>
      </c>
    </row>
    <row r="1193" spans="14:55" ht="15.75" thickBot="1">
      <c r="N1193" s="3" t="s">
        <v>130</v>
      </c>
      <c r="O1193" s="82">
        <v>15</v>
      </c>
      <c r="P1193" s="85">
        <v>5377.67</v>
      </c>
      <c r="Q1193" s="83" t="s">
        <v>11</v>
      </c>
      <c r="R1193" s="83" t="s">
        <v>10</v>
      </c>
      <c r="S1193" s="83" t="s">
        <v>10</v>
      </c>
      <c r="T1193" s="82" t="s">
        <v>139</v>
      </c>
      <c r="U1193" s="82" t="s">
        <v>88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>P542667</v>
      </c>
      <c r="AU1193" s="11">
        <f t="shared" si="423"/>
        <v>15</v>
      </c>
      <c r="AV1193" s="11">
        <f t="shared" si="424"/>
        <v>5377.67</v>
      </c>
      <c r="AW1193" s="11" t="str">
        <f t="shared" si="425"/>
        <v>2017/12</v>
      </c>
      <c r="AX1193" s="11" t="str">
        <f t="shared" si="426"/>
        <v>2017/12 Contribuciones Seg. Social</v>
      </c>
      <c r="AY1193" s="11">
        <f t="shared" si="407"/>
        <v>17084.68</v>
      </c>
      <c r="AZ1193" s="11">
        <f t="shared" si="427"/>
        <v>0.31476562628038685</v>
      </c>
      <c r="BA1193" s="11" t="str">
        <f t="shared" si="409"/>
        <v>P542667 15</v>
      </c>
      <c r="BB1193" s="11">
        <f>IFERROR(IF(AW1193="","",VLOOKUP(AW1193,SUSS!R:S,2,FALSE)),AY1193*SUSS!$M$2)</f>
        <v>2050.1615999999999</v>
      </c>
      <c r="BC1193" s="11">
        <f t="shared" si="408"/>
        <v>645.32039999999995</v>
      </c>
    </row>
    <row r="1194" spans="14:55" ht="15.75" thickBot="1">
      <c r="N1194" s="3" t="s">
        <v>130</v>
      </c>
      <c r="O1194" s="82">
        <v>15</v>
      </c>
      <c r="P1194" s="85">
        <v>2007.23</v>
      </c>
      <c r="Q1194" s="83" t="s">
        <v>94</v>
      </c>
      <c r="R1194" s="83" t="s">
        <v>10</v>
      </c>
      <c r="S1194" s="83" t="s">
        <v>10</v>
      </c>
      <c r="T1194" s="82" t="s">
        <v>137</v>
      </c>
      <c r="U1194" s="82" t="s">
        <v>88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/>
      </c>
      <c r="AU1194" s="11" t="str">
        <f t="shared" si="423"/>
        <v/>
      </c>
      <c r="AV1194" s="11" t="str">
        <f t="shared" si="424"/>
        <v/>
      </c>
      <c r="AW1194" s="11" t="str">
        <f t="shared" si="425"/>
        <v/>
      </c>
      <c r="AX1194" s="11" t="str">
        <f t="shared" si="426"/>
        <v/>
      </c>
      <c r="AY1194" s="11" t="str">
        <f t="shared" si="407"/>
        <v/>
      </c>
      <c r="AZ1194" s="11" t="str">
        <f t="shared" si="427"/>
        <v/>
      </c>
      <c r="BA1194" s="11" t="str">
        <f t="shared" si="409"/>
        <v xml:space="preserve"> </v>
      </c>
      <c r="BB1194" s="11" t="str">
        <f>IFERROR(IF(AW1194="","",VLOOKUP(AW1194,SUSS!R:S,2,FALSE)),AY1194*SUSS!$M$2)</f>
        <v/>
      </c>
      <c r="BC1194" s="11" t="str">
        <f t="shared" si="408"/>
        <v/>
      </c>
    </row>
    <row r="1195" spans="14:55" ht="15.75" thickBot="1">
      <c r="N1195" s="3" t="s">
        <v>130</v>
      </c>
      <c r="O1195" s="82">
        <v>16</v>
      </c>
      <c r="P1195" s="85">
        <v>7688.77</v>
      </c>
      <c r="Q1195" s="83" t="s">
        <v>83</v>
      </c>
      <c r="R1195" s="83" t="s">
        <v>10</v>
      </c>
      <c r="S1195" s="83" t="s">
        <v>10</v>
      </c>
      <c r="T1195" s="82" t="s">
        <v>87</v>
      </c>
      <c r="U1195" s="82" t="s">
        <v>88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130</v>
      </c>
      <c r="O1196" s="82">
        <v>16</v>
      </c>
      <c r="P1196" s="85">
        <v>6931.99</v>
      </c>
      <c r="Q1196" s="83" t="s">
        <v>11</v>
      </c>
      <c r="R1196" s="83" t="s">
        <v>10</v>
      </c>
      <c r="S1196" s="83" t="s">
        <v>10</v>
      </c>
      <c r="T1196" s="82" t="s">
        <v>139</v>
      </c>
      <c r="U1196" s="82" t="s">
        <v>88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>P542667</v>
      </c>
      <c r="AU1196" s="11">
        <f t="shared" si="423"/>
        <v>16</v>
      </c>
      <c r="AV1196" s="11">
        <f t="shared" si="424"/>
        <v>6931.99</v>
      </c>
      <c r="AW1196" s="11" t="str">
        <f t="shared" si="425"/>
        <v>2017/12</v>
      </c>
      <c r="AX1196" s="11" t="str">
        <f t="shared" si="426"/>
        <v>2017/12 Contribuciones Seg. Social</v>
      </c>
      <c r="AY1196" s="11">
        <f t="shared" si="407"/>
        <v>17084.68</v>
      </c>
      <c r="AZ1196" s="11">
        <f t="shared" si="427"/>
        <v>0.40574303996328875</v>
      </c>
      <c r="BA1196" s="11" t="str">
        <f t="shared" si="409"/>
        <v>P542667 16</v>
      </c>
      <c r="BB1196" s="11">
        <f>IFERROR(IF(AW1196="","",VLOOKUP(AW1196,SUSS!R:S,2,FALSE)),AY1196*SUSS!$M$2)</f>
        <v>2050.1615999999999</v>
      </c>
      <c r="BC1196" s="11">
        <f t="shared" si="408"/>
        <v>831.83879999999999</v>
      </c>
    </row>
    <row r="1197" spans="14:55" ht="15.75" thickBot="1">
      <c r="N1197" s="3" t="s">
        <v>130</v>
      </c>
      <c r="O1197" s="82">
        <v>16</v>
      </c>
      <c r="P1197" s="85">
        <v>2007.23</v>
      </c>
      <c r="Q1197" s="83" t="s">
        <v>94</v>
      </c>
      <c r="R1197" s="83" t="s">
        <v>10</v>
      </c>
      <c r="S1197" s="83" t="s">
        <v>10</v>
      </c>
      <c r="T1197" s="82" t="s">
        <v>137</v>
      </c>
      <c r="U1197" s="82" t="s">
        <v>88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/>
      </c>
      <c r="AU1197" s="11" t="str">
        <f t="shared" si="423"/>
        <v/>
      </c>
      <c r="AV1197" s="11" t="str">
        <f t="shared" si="424"/>
        <v/>
      </c>
      <c r="AW1197" s="11" t="str">
        <f t="shared" si="425"/>
        <v/>
      </c>
      <c r="AX1197" s="11" t="str">
        <f t="shared" si="426"/>
        <v/>
      </c>
      <c r="AY1197" s="11" t="str">
        <f t="shared" si="407"/>
        <v/>
      </c>
      <c r="AZ1197" s="11" t="str">
        <f t="shared" si="427"/>
        <v/>
      </c>
      <c r="BA1197" s="11" t="str">
        <f t="shared" si="409"/>
        <v xml:space="preserve"> </v>
      </c>
      <c r="BB1197" s="11" t="str">
        <f>IFERROR(IF(AW1197="","",VLOOKUP(AW1197,SUSS!R:S,2,FALSE)),AY1197*SUSS!$M$2)</f>
        <v/>
      </c>
      <c r="BC1197" s="11" t="str">
        <f t="shared" si="408"/>
        <v/>
      </c>
    </row>
    <row r="1198" spans="14:55" ht="15.75" thickBot="1">
      <c r="N1198" s="3" t="s">
        <v>130</v>
      </c>
      <c r="O1198" s="82">
        <v>17</v>
      </c>
      <c r="P1198" s="85">
        <v>7688.77</v>
      </c>
      <c r="Q1198" s="83" t="s">
        <v>83</v>
      </c>
      <c r="R1198" s="83" t="s">
        <v>10</v>
      </c>
      <c r="S1198" s="83" t="s">
        <v>10</v>
      </c>
      <c r="T1198" s="82" t="s">
        <v>87</v>
      </c>
      <c r="U1198" s="82" t="s">
        <v>88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130</v>
      </c>
      <c r="O1199" s="82">
        <v>17</v>
      </c>
      <c r="P1199" s="85">
        <v>4775.0200000000004</v>
      </c>
      <c r="Q1199" s="83" t="s">
        <v>11</v>
      </c>
      <c r="R1199" s="83" t="s">
        <v>10</v>
      </c>
      <c r="S1199" s="83" t="s">
        <v>10</v>
      </c>
      <c r="T1199" s="82" t="s">
        <v>139</v>
      </c>
      <c r="U1199" s="82" t="s">
        <v>88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>P542667</v>
      </c>
      <c r="AU1199" s="11">
        <f t="shared" si="423"/>
        <v>17</v>
      </c>
      <c r="AV1199" s="11">
        <f t="shared" si="424"/>
        <v>4775.0200000000004</v>
      </c>
      <c r="AW1199" s="11" t="str">
        <f t="shared" si="425"/>
        <v>2017/12</v>
      </c>
      <c r="AX1199" s="11" t="str">
        <f t="shared" si="426"/>
        <v>2017/12 Contribuciones Seg. Social</v>
      </c>
      <c r="AY1199" s="11">
        <f t="shared" si="407"/>
        <v>17084.68</v>
      </c>
      <c r="AZ1199" s="11">
        <f t="shared" si="427"/>
        <v>0.2794913337563244</v>
      </c>
      <c r="BA1199" s="11" t="str">
        <f t="shared" si="409"/>
        <v>P542667 17</v>
      </c>
      <c r="BB1199" s="11">
        <f>IFERROR(IF(AW1199="","",VLOOKUP(AW1199,SUSS!R:S,2,FALSE)),AY1199*SUSS!$M$2)</f>
        <v>2050.1615999999999</v>
      </c>
      <c r="BC1199" s="11">
        <f t="shared" si="408"/>
        <v>573.00239999999997</v>
      </c>
    </row>
    <row r="1200" spans="14:55" ht="15.75" thickBot="1">
      <c r="N1200" s="3" t="s">
        <v>130</v>
      </c>
      <c r="O1200" s="82">
        <v>17</v>
      </c>
      <c r="P1200" s="85">
        <v>1708.47</v>
      </c>
      <c r="Q1200" s="83" t="s">
        <v>11</v>
      </c>
      <c r="R1200" s="83" t="s">
        <v>10</v>
      </c>
      <c r="S1200" s="83" t="s">
        <v>82</v>
      </c>
      <c r="T1200" s="82" t="s">
        <v>139</v>
      </c>
      <c r="U1200" s="82" t="s">
        <v>88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P542667</v>
      </c>
      <c r="AU1200" s="11">
        <f t="shared" si="423"/>
        <v>17</v>
      </c>
      <c r="AV1200" s="11">
        <f t="shared" si="424"/>
        <v>1708.47</v>
      </c>
      <c r="AW1200" s="11" t="str">
        <f t="shared" si="425"/>
        <v>2017/12</v>
      </c>
      <c r="AX1200" s="11" t="str">
        <f t="shared" si="426"/>
        <v>2017/12 Contribuciones Seg. Social</v>
      </c>
      <c r="AY1200" s="11">
        <f t="shared" si="407"/>
        <v>17084.68</v>
      </c>
      <c r="AZ1200" s="11">
        <f t="shared" si="427"/>
        <v>0.10000011706394267</v>
      </c>
      <c r="BA1200" s="11" t="str">
        <f t="shared" si="409"/>
        <v>P542667 17</v>
      </c>
      <c r="BB1200" s="11">
        <f>IFERROR(IF(AW1200="","",VLOOKUP(AW1200,SUSS!R:S,2,FALSE)),AY1200*SUSS!$M$2)</f>
        <v>2050.1615999999999</v>
      </c>
      <c r="BC1200" s="11">
        <f t="shared" si="408"/>
        <v>205.0164</v>
      </c>
    </row>
    <row r="1201" spans="14:55" ht="15.75" thickBot="1">
      <c r="N1201" s="3" t="s">
        <v>130</v>
      </c>
      <c r="O1201" s="82">
        <v>17</v>
      </c>
      <c r="P1201" s="86">
        <v>448.5</v>
      </c>
      <c r="Q1201" s="83" t="s">
        <v>11</v>
      </c>
      <c r="R1201" s="83" t="s">
        <v>10</v>
      </c>
      <c r="S1201" s="83" t="s">
        <v>10</v>
      </c>
      <c r="T1201" s="82" t="s">
        <v>140</v>
      </c>
      <c r="U1201" s="82" t="s">
        <v>88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P542667</v>
      </c>
      <c r="AU1201" s="11">
        <f t="shared" si="423"/>
        <v>17</v>
      </c>
      <c r="AV1201" s="11">
        <f t="shared" si="424"/>
        <v>448.5</v>
      </c>
      <c r="AW1201" s="11" t="str">
        <f t="shared" si="425"/>
        <v>2018/1</v>
      </c>
      <c r="AX1201" s="11" t="str">
        <f t="shared" si="426"/>
        <v>2018/1 Contribuciones Seg. Social</v>
      </c>
      <c r="AY1201" s="11">
        <f t="shared" si="407"/>
        <v>9857.75</v>
      </c>
      <c r="AZ1201" s="11">
        <f t="shared" si="427"/>
        <v>4.5497197636377468E-2</v>
      </c>
      <c r="BA1201" s="11" t="str">
        <f t="shared" si="409"/>
        <v>P542667 17</v>
      </c>
      <c r="BB1201" s="11">
        <f>IFERROR(IF(AW1201="","",VLOOKUP(AW1201,SUSS!R:S,2,FALSE)),AY1201*SUSS!$M$2)</f>
        <v>1182.93</v>
      </c>
      <c r="BC1201" s="11">
        <f t="shared" si="408"/>
        <v>53.82</v>
      </c>
    </row>
    <row r="1202" spans="14:55" ht="15.75" thickBot="1">
      <c r="N1202" s="3" t="s">
        <v>130</v>
      </c>
      <c r="O1202" s="82">
        <v>17</v>
      </c>
      <c r="P1202" s="85">
        <v>2007.23</v>
      </c>
      <c r="Q1202" s="83" t="s">
        <v>94</v>
      </c>
      <c r="R1202" s="83" t="s">
        <v>10</v>
      </c>
      <c r="S1202" s="83" t="s">
        <v>10</v>
      </c>
      <c r="T1202" s="82" t="s">
        <v>137</v>
      </c>
      <c r="U1202" s="82" t="s">
        <v>88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130</v>
      </c>
      <c r="O1203" s="82">
        <v>18</v>
      </c>
      <c r="P1203" s="85">
        <v>7688.77</v>
      </c>
      <c r="Q1203" s="83" t="s">
        <v>83</v>
      </c>
      <c r="R1203" s="83" t="s">
        <v>10</v>
      </c>
      <c r="S1203" s="83" t="s">
        <v>10</v>
      </c>
      <c r="T1203" s="82" t="s">
        <v>87</v>
      </c>
      <c r="U1203" s="82" t="s">
        <v>88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130</v>
      </c>
      <c r="O1204" s="82">
        <v>18</v>
      </c>
      <c r="P1204" s="85">
        <v>6931.99</v>
      </c>
      <c r="Q1204" s="83" t="s">
        <v>11</v>
      </c>
      <c r="R1204" s="83" t="s">
        <v>10</v>
      </c>
      <c r="S1204" s="83" t="s">
        <v>10</v>
      </c>
      <c r="T1204" s="82" t="s">
        <v>140</v>
      </c>
      <c r="U1204" s="82" t="s">
        <v>88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>P542667</v>
      </c>
      <c r="AU1204" s="11">
        <f t="shared" si="423"/>
        <v>18</v>
      </c>
      <c r="AV1204" s="11">
        <f t="shared" si="424"/>
        <v>6931.99</v>
      </c>
      <c r="AW1204" s="11" t="str">
        <f t="shared" si="425"/>
        <v>2018/1</v>
      </c>
      <c r="AX1204" s="11" t="str">
        <f t="shared" si="426"/>
        <v>2018/1 Contribuciones Seg. Social</v>
      </c>
      <c r="AY1204" s="11">
        <f t="shared" si="407"/>
        <v>9857.75</v>
      </c>
      <c r="AZ1204" s="11">
        <f t="shared" si="427"/>
        <v>0.70320204914914664</v>
      </c>
      <c r="BA1204" s="11" t="str">
        <f t="shared" si="409"/>
        <v>P542667 18</v>
      </c>
      <c r="BB1204" s="11">
        <f>IFERROR(IF(AW1204="","",VLOOKUP(AW1204,SUSS!R:S,2,FALSE)),AY1204*SUSS!$M$2)</f>
        <v>1182.93</v>
      </c>
      <c r="BC1204" s="11">
        <f t="shared" si="408"/>
        <v>831.83880000000011</v>
      </c>
    </row>
    <row r="1205" spans="14:55" ht="15.75" thickBot="1">
      <c r="N1205" s="3" t="s">
        <v>130</v>
      </c>
      <c r="O1205" s="82">
        <v>18</v>
      </c>
      <c r="P1205" s="85">
        <v>2007.23</v>
      </c>
      <c r="Q1205" s="83" t="s">
        <v>94</v>
      </c>
      <c r="R1205" s="83" t="s">
        <v>10</v>
      </c>
      <c r="S1205" s="83" t="s">
        <v>10</v>
      </c>
      <c r="T1205" s="82" t="s">
        <v>137</v>
      </c>
      <c r="U1205" s="82" t="s">
        <v>88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/>
      </c>
      <c r="AU1205" s="11" t="str">
        <f t="shared" si="423"/>
        <v/>
      </c>
      <c r="AV1205" s="11" t="str">
        <f t="shared" si="424"/>
        <v/>
      </c>
      <c r="AW1205" s="11" t="str">
        <f t="shared" si="425"/>
        <v/>
      </c>
      <c r="AX1205" s="11" t="str">
        <f t="shared" si="426"/>
        <v/>
      </c>
      <c r="AY1205" s="11" t="str">
        <f t="shared" si="407"/>
        <v/>
      </c>
      <c r="AZ1205" s="11" t="str">
        <f t="shared" si="427"/>
        <v/>
      </c>
      <c r="BA1205" s="11" t="str">
        <f t="shared" si="409"/>
        <v xml:space="preserve"> </v>
      </c>
      <c r="BB1205" s="11" t="str">
        <f>IFERROR(IF(AW1205="","",VLOOKUP(AW1205,SUSS!R:S,2,FALSE)),AY1205*SUSS!$M$2)</f>
        <v/>
      </c>
      <c r="BC1205" s="11" t="str">
        <f t="shared" si="408"/>
        <v/>
      </c>
    </row>
    <row r="1206" spans="14:55" ht="15.75" thickBot="1">
      <c r="N1206" s="3" t="s">
        <v>130</v>
      </c>
      <c r="O1206" s="82">
        <v>19</v>
      </c>
      <c r="P1206" s="85">
        <v>7688.77</v>
      </c>
      <c r="Q1206" s="83" t="s">
        <v>83</v>
      </c>
      <c r="R1206" s="83" t="s">
        <v>10</v>
      </c>
      <c r="S1206" s="83" t="s">
        <v>10</v>
      </c>
      <c r="T1206" s="82" t="s">
        <v>87</v>
      </c>
      <c r="U1206" s="82" t="s">
        <v>88</v>
      </c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130</v>
      </c>
      <c r="O1207" s="82">
        <v>19</v>
      </c>
      <c r="P1207" s="85">
        <v>2477.2600000000002</v>
      </c>
      <c r="Q1207" s="83" t="s">
        <v>11</v>
      </c>
      <c r="R1207" s="83" t="s">
        <v>10</v>
      </c>
      <c r="S1207" s="83" t="s">
        <v>10</v>
      </c>
      <c r="T1207" s="82" t="s">
        <v>140</v>
      </c>
      <c r="U1207" s="82" t="s">
        <v>88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>P542667</v>
      </c>
      <c r="AU1207" s="11">
        <f t="shared" si="423"/>
        <v>19</v>
      </c>
      <c r="AV1207" s="11">
        <f t="shared" si="424"/>
        <v>2477.2600000000002</v>
      </c>
      <c r="AW1207" s="11" t="str">
        <f t="shared" si="425"/>
        <v>2018/1</v>
      </c>
      <c r="AX1207" s="11" t="str">
        <f t="shared" si="426"/>
        <v>2018/1 Contribuciones Seg. Social</v>
      </c>
      <c r="AY1207" s="11">
        <f t="shared" si="407"/>
        <v>9857.75</v>
      </c>
      <c r="AZ1207" s="11">
        <f t="shared" si="427"/>
        <v>0.25130075321447592</v>
      </c>
      <c r="BA1207" s="11" t="str">
        <f t="shared" si="409"/>
        <v>P542667 19</v>
      </c>
      <c r="BB1207" s="11">
        <f>IFERROR(IF(AW1207="","",VLOOKUP(AW1207,SUSS!R:S,2,FALSE)),AY1207*SUSS!$M$2)</f>
        <v>1182.93</v>
      </c>
      <c r="BC1207" s="11">
        <f t="shared" si="408"/>
        <v>297.27120000000002</v>
      </c>
    </row>
    <row r="1208" spans="14:55" ht="15.75" thickBot="1">
      <c r="N1208" s="3" t="s">
        <v>130</v>
      </c>
      <c r="O1208" s="82">
        <v>19</v>
      </c>
      <c r="P1208" s="86">
        <v>985.78</v>
      </c>
      <c r="Q1208" s="83" t="s">
        <v>11</v>
      </c>
      <c r="R1208" s="83" t="s">
        <v>10</v>
      </c>
      <c r="S1208" s="83" t="s">
        <v>82</v>
      </c>
      <c r="T1208" s="82" t="s">
        <v>140</v>
      </c>
      <c r="U1208" s="82" t="s">
        <v>88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>P542667</v>
      </c>
      <c r="AU1208" s="11">
        <f t="shared" si="423"/>
        <v>19</v>
      </c>
      <c r="AV1208" s="11">
        <f t="shared" si="424"/>
        <v>985.78</v>
      </c>
      <c r="AW1208" s="11" t="str">
        <f t="shared" si="425"/>
        <v>2018/1</v>
      </c>
      <c r="AX1208" s="11" t="str">
        <f t="shared" si="426"/>
        <v>2018/1 Contribuciones Seg. Social</v>
      </c>
      <c r="AY1208" s="11">
        <f t="shared" si="407"/>
        <v>9857.75</v>
      </c>
      <c r="AZ1208" s="11">
        <f t="shared" si="427"/>
        <v>0.1000005072151353</v>
      </c>
      <c r="BA1208" s="11" t="str">
        <f t="shared" si="409"/>
        <v>P542667 19</v>
      </c>
      <c r="BB1208" s="11">
        <f>IFERROR(IF(AW1208="","",VLOOKUP(AW1208,SUSS!R:S,2,FALSE)),AY1208*SUSS!$M$2)</f>
        <v>1182.93</v>
      </c>
      <c r="BC1208" s="11">
        <f t="shared" si="408"/>
        <v>118.29360000000001</v>
      </c>
    </row>
    <row r="1209" spans="14:55" ht="15.75" thickBot="1">
      <c r="N1209" s="3" t="s">
        <v>130</v>
      </c>
      <c r="O1209" s="82">
        <v>19</v>
      </c>
      <c r="P1209" s="85">
        <v>3468.95</v>
      </c>
      <c r="Q1209" s="83" t="s">
        <v>11</v>
      </c>
      <c r="R1209" s="83" t="s">
        <v>10</v>
      </c>
      <c r="S1209" s="83" t="s">
        <v>10</v>
      </c>
      <c r="T1209" s="82" t="s">
        <v>141</v>
      </c>
      <c r="U1209" s="82" t="s">
        <v>88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>P542667</v>
      </c>
      <c r="AU1209" s="11">
        <f t="shared" si="423"/>
        <v>19</v>
      </c>
      <c r="AV1209" s="11">
        <f t="shared" si="424"/>
        <v>3468.95</v>
      </c>
      <c r="AW1209" s="11" t="str">
        <f t="shared" si="425"/>
        <v>2018/2</v>
      </c>
      <c r="AX1209" s="11" t="str">
        <f t="shared" si="426"/>
        <v>2018/2 Contribuciones Seg. Social</v>
      </c>
      <c r="AY1209" s="11">
        <f t="shared" si="407"/>
        <v>11135.22</v>
      </c>
      <c r="AZ1209" s="11">
        <f t="shared" si="427"/>
        <v>0.3115295431971708</v>
      </c>
      <c r="BA1209" s="11" t="str">
        <f t="shared" si="409"/>
        <v>P542667 19</v>
      </c>
      <c r="BB1209" s="11">
        <f>IFERROR(IF(AW1209="","",VLOOKUP(AW1209,SUSS!R:S,2,FALSE)),AY1209*SUSS!$M$2)</f>
        <v>1336.2263999999998</v>
      </c>
      <c r="BC1209" s="11">
        <f t="shared" si="408"/>
        <v>416.27399999999994</v>
      </c>
    </row>
    <row r="1210" spans="14:55" ht="15.75" thickBot="1">
      <c r="N1210" s="3" t="s">
        <v>130</v>
      </c>
      <c r="O1210" s="82">
        <v>19</v>
      </c>
      <c r="P1210" s="85">
        <v>2007.23</v>
      </c>
      <c r="Q1210" s="83" t="s">
        <v>94</v>
      </c>
      <c r="R1210" s="83" t="s">
        <v>10</v>
      </c>
      <c r="S1210" s="83" t="s">
        <v>10</v>
      </c>
      <c r="T1210" s="82" t="s">
        <v>137</v>
      </c>
      <c r="U1210" s="82" t="s">
        <v>88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130</v>
      </c>
      <c r="O1211" s="82">
        <v>20</v>
      </c>
      <c r="P1211" s="85">
        <v>7688.77</v>
      </c>
      <c r="Q1211" s="83" t="s">
        <v>83</v>
      </c>
      <c r="R1211" s="83" t="s">
        <v>10</v>
      </c>
      <c r="S1211" s="83" t="s">
        <v>10</v>
      </c>
      <c r="T1211" s="82" t="s">
        <v>87</v>
      </c>
      <c r="U1211" s="82" t="s">
        <v>88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130</v>
      </c>
      <c r="O1212" s="82">
        <v>20</v>
      </c>
      <c r="P1212" s="85">
        <v>6931.99</v>
      </c>
      <c r="Q1212" s="83" t="s">
        <v>11</v>
      </c>
      <c r="R1212" s="83" t="s">
        <v>10</v>
      </c>
      <c r="S1212" s="83" t="s">
        <v>10</v>
      </c>
      <c r="T1212" s="82" t="s">
        <v>141</v>
      </c>
      <c r="U1212" s="82" t="s">
        <v>88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>P542667</v>
      </c>
      <c r="AU1212" s="11">
        <f t="shared" si="423"/>
        <v>20</v>
      </c>
      <c r="AV1212" s="11">
        <f t="shared" si="424"/>
        <v>6931.99</v>
      </c>
      <c r="AW1212" s="11" t="str">
        <f t="shared" si="425"/>
        <v>2018/2</v>
      </c>
      <c r="AX1212" s="11" t="str">
        <f t="shared" si="426"/>
        <v>2018/2 Contribuciones Seg. Social</v>
      </c>
      <c r="AY1212" s="11">
        <f t="shared" si="407"/>
        <v>11135.22</v>
      </c>
      <c r="AZ1212" s="11">
        <f t="shared" si="427"/>
        <v>0.62252833801218121</v>
      </c>
      <c r="BA1212" s="11" t="str">
        <f t="shared" si="409"/>
        <v>P542667 20</v>
      </c>
      <c r="BB1212" s="11">
        <f>IFERROR(IF(AW1212="","",VLOOKUP(AW1212,SUSS!R:S,2,FALSE)),AY1212*SUSS!$M$2)</f>
        <v>1336.2263999999998</v>
      </c>
      <c r="BC1212" s="11">
        <f t="shared" si="408"/>
        <v>831.83879999999988</v>
      </c>
    </row>
    <row r="1213" spans="14:55" ht="15.75" thickBot="1">
      <c r="N1213" s="3" t="s">
        <v>130</v>
      </c>
      <c r="O1213" s="82">
        <v>20</v>
      </c>
      <c r="P1213" s="85">
        <v>2007.23</v>
      </c>
      <c r="Q1213" s="83" t="s">
        <v>94</v>
      </c>
      <c r="R1213" s="83" t="s">
        <v>10</v>
      </c>
      <c r="S1213" s="83" t="s">
        <v>10</v>
      </c>
      <c r="T1213" s="82" t="s">
        <v>137</v>
      </c>
      <c r="U1213" s="82" t="s">
        <v>88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130</v>
      </c>
      <c r="O1214" s="82">
        <v>21</v>
      </c>
      <c r="P1214" s="85">
        <v>7688.77</v>
      </c>
      <c r="Q1214" s="83" t="s">
        <v>83</v>
      </c>
      <c r="R1214" s="83" t="s">
        <v>10</v>
      </c>
      <c r="S1214" s="83" t="s">
        <v>10</v>
      </c>
      <c r="T1214" s="82" t="s">
        <v>87</v>
      </c>
      <c r="U1214" s="82" t="s">
        <v>88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130</v>
      </c>
      <c r="O1215" s="82">
        <v>21</v>
      </c>
      <c r="P1215" s="86">
        <v>734.28</v>
      </c>
      <c r="Q1215" s="83" t="s">
        <v>11</v>
      </c>
      <c r="R1215" s="83" t="s">
        <v>10</v>
      </c>
      <c r="S1215" s="83" t="s">
        <v>10</v>
      </c>
      <c r="T1215" s="82" t="s">
        <v>141</v>
      </c>
      <c r="U1215" s="82" t="s">
        <v>88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>P542667</v>
      </c>
      <c r="AU1215" s="11">
        <f t="shared" si="423"/>
        <v>21</v>
      </c>
      <c r="AV1215" s="11">
        <f t="shared" si="424"/>
        <v>734.28</v>
      </c>
      <c r="AW1215" s="11" t="str">
        <f t="shared" si="425"/>
        <v>2018/2</v>
      </c>
      <c r="AX1215" s="11" t="str">
        <f t="shared" si="426"/>
        <v>2018/2 Contribuciones Seg. Social</v>
      </c>
      <c r="AY1215" s="11">
        <f t="shared" si="407"/>
        <v>11135.22</v>
      </c>
      <c r="AZ1215" s="11">
        <f t="shared" si="427"/>
        <v>6.5942118790648055E-2</v>
      </c>
      <c r="BA1215" s="11" t="str">
        <f t="shared" si="409"/>
        <v>P542667 21</v>
      </c>
      <c r="BB1215" s="11">
        <f>IFERROR(IF(AW1215="","",VLOOKUP(AW1215,SUSS!R:S,2,FALSE)),AY1215*SUSS!$M$2)</f>
        <v>1336.2263999999998</v>
      </c>
      <c r="BC1215" s="11">
        <f t="shared" si="408"/>
        <v>88.113599999999991</v>
      </c>
    </row>
    <row r="1216" spans="14:55" ht="15.75" thickBot="1">
      <c r="N1216" s="3" t="s">
        <v>130</v>
      </c>
      <c r="O1216" s="82">
        <v>21</v>
      </c>
      <c r="P1216" s="85">
        <v>1113.52</v>
      </c>
      <c r="Q1216" s="83" t="s">
        <v>11</v>
      </c>
      <c r="R1216" s="83" t="s">
        <v>10</v>
      </c>
      <c r="S1216" s="83" t="s">
        <v>82</v>
      </c>
      <c r="T1216" s="82" t="s">
        <v>141</v>
      </c>
      <c r="U1216" s="82" t="s">
        <v>88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>P542667</v>
      </c>
      <c r="AU1216" s="11">
        <f t="shared" si="423"/>
        <v>21</v>
      </c>
      <c r="AV1216" s="11">
        <f t="shared" si="424"/>
        <v>1113.52</v>
      </c>
      <c r="AW1216" s="11" t="str">
        <f t="shared" si="425"/>
        <v>2018/2</v>
      </c>
      <c r="AX1216" s="11" t="str">
        <f t="shared" si="426"/>
        <v>2018/2 Contribuciones Seg. Social</v>
      </c>
      <c r="AY1216" s="11">
        <f t="shared" si="407"/>
        <v>11135.22</v>
      </c>
      <c r="AZ1216" s="11">
        <f t="shared" si="427"/>
        <v>9.99998203897184E-2</v>
      </c>
      <c r="BA1216" s="11" t="str">
        <f t="shared" si="409"/>
        <v>P542667 21</v>
      </c>
      <c r="BB1216" s="11">
        <f>IFERROR(IF(AW1216="","",VLOOKUP(AW1216,SUSS!R:S,2,FALSE)),AY1216*SUSS!$M$2)</f>
        <v>1336.2263999999998</v>
      </c>
      <c r="BC1216" s="11">
        <f t="shared" si="408"/>
        <v>133.6224</v>
      </c>
    </row>
    <row r="1217" spans="14:55" ht="15.75" thickBot="1">
      <c r="N1217" s="3" t="s">
        <v>130</v>
      </c>
      <c r="O1217" s="82">
        <v>21</v>
      </c>
      <c r="P1217" s="85">
        <v>5084.1899999999996</v>
      </c>
      <c r="Q1217" s="83" t="s">
        <v>11</v>
      </c>
      <c r="R1217" s="83" t="s">
        <v>10</v>
      </c>
      <c r="S1217" s="83" t="s">
        <v>10</v>
      </c>
      <c r="T1217" s="82" t="s">
        <v>142</v>
      </c>
      <c r="U1217" s="82" t="s">
        <v>88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>P542667</v>
      </c>
      <c r="AU1217" s="11">
        <f t="shared" si="423"/>
        <v>21</v>
      </c>
      <c r="AV1217" s="11">
        <f t="shared" si="424"/>
        <v>5084.1899999999996</v>
      </c>
      <c r="AW1217" s="11" t="str">
        <f t="shared" si="425"/>
        <v>2018/3</v>
      </c>
      <c r="AX1217" s="11" t="str">
        <f t="shared" si="426"/>
        <v>2018/3 Contribuciones Seg. Social</v>
      </c>
      <c r="AY1217" s="11">
        <f t="shared" si="407"/>
        <v>12775.39</v>
      </c>
      <c r="AZ1217" s="11">
        <f t="shared" si="427"/>
        <v>0.39796749844818824</v>
      </c>
      <c r="BA1217" s="11" t="str">
        <f t="shared" si="409"/>
        <v>P542667 21</v>
      </c>
      <c r="BB1217" s="11">
        <f>IFERROR(IF(AW1217="","",VLOOKUP(AW1217,SUSS!R:S,2,FALSE)),AY1217*SUSS!$M$2)</f>
        <v>1533.0467999999998</v>
      </c>
      <c r="BC1217" s="11">
        <f t="shared" si="408"/>
        <v>610.10279999999989</v>
      </c>
    </row>
    <row r="1218" spans="14:55" ht="15.75" thickBot="1">
      <c r="N1218" s="3" t="s">
        <v>130</v>
      </c>
      <c r="O1218" s="82">
        <v>21</v>
      </c>
      <c r="P1218" s="85">
        <v>2007.23</v>
      </c>
      <c r="Q1218" s="83" t="s">
        <v>94</v>
      </c>
      <c r="R1218" s="83" t="s">
        <v>10</v>
      </c>
      <c r="S1218" s="83" t="s">
        <v>10</v>
      </c>
      <c r="T1218" s="82" t="s">
        <v>137</v>
      </c>
      <c r="U1218" s="82" t="s">
        <v>88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130</v>
      </c>
      <c r="O1219" s="82">
        <v>22</v>
      </c>
      <c r="P1219" s="85">
        <v>7688.77</v>
      </c>
      <c r="Q1219" s="83" t="s">
        <v>83</v>
      </c>
      <c r="R1219" s="83" t="s">
        <v>10</v>
      </c>
      <c r="S1219" s="83" t="s">
        <v>10</v>
      </c>
      <c r="T1219" s="82" t="s">
        <v>87</v>
      </c>
      <c r="U1219" s="82" t="s">
        <v>88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130</v>
      </c>
      <c r="O1220" s="82">
        <v>22</v>
      </c>
      <c r="P1220" s="85">
        <v>6931.99</v>
      </c>
      <c r="Q1220" s="83" t="s">
        <v>11</v>
      </c>
      <c r="R1220" s="83" t="s">
        <v>10</v>
      </c>
      <c r="S1220" s="83" t="s">
        <v>10</v>
      </c>
      <c r="T1220" s="82" t="s">
        <v>142</v>
      </c>
      <c r="U1220" s="82" t="s">
        <v>88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>P542667</v>
      </c>
      <c r="AU1220" s="11">
        <f t="shared" si="423"/>
        <v>22</v>
      </c>
      <c r="AV1220" s="11">
        <f t="shared" si="424"/>
        <v>6931.99</v>
      </c>
      <c r="AW1220" s="11" t="str">
        <f t="shared" si="425"/>
        <v>2018/3</v>
      </c>
      <c r="AX1220" s="11" t="str">
        <f t="shared" si="426"/>
        <v>2018/3 Contribuciones Seg. Social</v>
      </c>
      <c r="AY1220" s="11">
        <f t="shared" ref="AY1220:AY1283" si="428">VLOOKUP(AX1220,AO:AP,2,FALSE)</f>
        <v>12775.39</v>
      </c>
      <c r="AZ1220" s="11">
        <f t="shared" si="427"/>
        <v>0.54260496157064486</v>
      </c>
      <c r="BA1220" s="11" t="str">
        <f t="shared" si="409"/>
        <v>P542667 22</v>
      </c>
      <c r="BB1220" s="11">
        <f>IFERROR(IF(AW1220="","",VLOOKUP(AW1220,SUSS!R:S,2,FALSE)),AY1220*SUSS!$M$2)</f>
        <v>1533.0467999999998</v>
      </c>
      <c r="BC1220" s="11">
        <f t="shared" si="408"/>
        <v>831.83879999999999</v>
      </c>
    </row>
    <row r="1221" spans="14:55" ht="15.75" thickBot="1">
      <c r="N1221" s="3" t="s">
        <v>130</v>
      </c>
      <c r="O1221" s="82">
        <v>22</v>
      </c>
      <c r="P1221" s="85">
        <v>2007.23</v>
      </c>
      <c r="Q1221" s="83" t="s">
        <v>94</v>
      </c>
      <c r="R1221" s="83" t="s">
        <v>10</v>
      </c>
      <c r="S1221" s="83" t="s">
        <v>10</v>
      </c>
      <c r="T1221" s="82" t="s">
        <v>137</v>
      </c>
      <c r="U1221" s="82" t="s">
        <v>88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130</v>
      </c>
      <c r="O1222" s="82">
        <v>23</v>
      </c>
      <c r="P1222" s="85">
        <v>7688.77</v>
      </c>
      <c r="Q1222" s="83" t="s">
        <v>83</v>
      </c>
      <c r="R1222" s="83" t="s">
        <v>10</v>
      </c>
      <c r="S1222" s="83" t="s">
        <v>10</v>
      </c>
      <c r="T1222" s="82" t="s">
        <v>87</v>
      </c>
      <c r="U1222" s="82" t="s">
        <v>88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130</v>
      </c>
      <c r="O1223" s="82">
        <v>23</v>
      </c>
      <c r="P1223" s="86">
        <v>759.21</v>
      </c>
      <c r="Q1223" s="83" t="s">
        <v>11</v>
      </c>
      <c r="R1223" s="83" t="s">
        <v>10</v>
      </c>
      <c r="S1223" s="83" t="s">
        <v>10</v>
      </c>
      <c r="T1223" s="82" t="s">
        <v>142</v>
      </c>
      <c r="U1223" s="82" t="s">
        <v>88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>P542667</v>
      </c>
      <c r="AU1223" s="11">
        <f t="shared" si="423"/>
        <v>23</v>
      </c>
      <c r="AV1223" s="11">
        <f t="shared" si="424"/>
        <v>759.21</v>
      </c>
      <c r="AW1223" s="11" t="str">
        <f t="shared" si="425"/>
        <v>2018/3</v>
      </c>
      <c r="AX1223" s="11" t="str">
        <f t="shared" si="426"/>
        <v>2018/3 Contribuciones Seg. Social</v>
      </c>
      <c r="AY1223" s="11">
        <f t="shared" si="428"/>
        <v>12775.39</v>
      </c>
      <c r="AZ1223" s="11">
        <f t="shared" si="427"/>
        <v>5.942753998116692E-2</v>
      </c>
      <c r="BA1223" s="11" t="str">
        <f t="shared" si="409"/>
        <v>P542667 23</v>
      </c>
      <c r="BB1223" s="11">
        <f>IFERROR(IF(AW1223="","",VLOOKUP(AW1223,SUSS!R:S,2,FALSE)),AY1223*SUSS!$M$2)</f>
        <v>1533.0467999999998</v>
      </c>
      <c r="BC1223" s="11">
        <f t="shared" si="429"/>
        <v>91.105199999999996</v>
      </c>
    </row>
    <row r="1224" spans="14:55" ht="15.75" thickBot="1">
      <c r="N1224" s="3" t="s">
        <v>130</v>
      </c>
      <c r="O1224" s="82">
        <v>23</v>
      </c>
      <c r="P1224" s="85">
        <v>1277.54</v>
      </c>
      <c r="Q1224" s="83" t="s">
        <v>11</v>
      </c>
      <c r="R1224" s="83" t="s">
        <v>10</v>
      </c>
      <c r="S1224" s="83" t="s">
        <v>82</v>
      </c>
      <c r="T1224" s="82" t="s">
        <v>142</v>
      </c>
      <c r="U1224" s="82" t="s">
        <v>88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>P542667</v>
      </c>
      <c r="AU1224" s="11">
        <f t="shared" si="423"/>
        <v>23</v>
      </c>
      <c r="AV1224" s="11">
        <f t="shared" si="424"/>
        <v>1277.54</v>
      </c>
      <c r="AW1224" s="11" t="str">
        <f t="shared" si="425"/>
        <v>2018/3</v>
      </c>
      <c r="AX1224" s="11" t="str">
        <f t="shared" si="426"/>
        <v>2018/3 Contribuciones Seg. Social</v>
      </c>
      <c r="AY1224" s="11">
        <f t="shared" si="428"/>
        <v>12775.39</v>
      </c>
      <c r="AZ1224" s="11">
        <f t="shared" si="427"/>
        <v>0.10000007827549688</v>
      </c>
      <c r="BA1224" s="11" t="str">
        <f t="shared" ref="BA1224:BA1287" si="430">AT1224&amp;" "&amp;AU1224</f>
        <v>P542667 23</v>
      </c>
      <c r="BB1224" s="11">
        <f>IFERROR(IF(AW1224="","",VLOOKUP(AW1224,SUSS!R:S,2,FALSE)),AY1224*SUSS!$M$2)</f>
        <v>1533.0467999999998</v>
      </c>
      <c r="BC1224" s="11">
        <f t="shared" si="429"/>
        <v>153.3048</v>
      </c>
    </row>
    <row r="1225" spans="14:55" ht="15.75" thickBot="1">
      <c r="N1225" s="3" t="s">
        <v>130</v>
      </c>
      <c r="O1225" s="82">
        <v>23</v>
      </c>
      <c r="P1225" s="85">
        <v>4895.24</v>
      </c>
      <c r="Q1225" s="83" t="s">
        <v>11</v>
      </c>
      <c r="R1225" s="83" t="s">
        <v>10</v>
      </c>
      <c r="S1225" s="83" t="s">
        <v>10</v>
      </c>
      <c r="T1225" s="82" t="s">
        <v>143</v>
      </c>
      <c r="U1225" s="82" t="s">
        <v>88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>P542667</v>
      </c>
      <c r="AU1225" s="11">
        <f t="shared" si="423"/>
        <v>23</v>
      </c>
      <c r="AV1225" s="11">
        <f t="shared" si="424"/>
        <v>4895.24</v>
      </c>
      <c r="AW1225" s="11" t="str">
        <f t="shared" si="425"/>
        <v>2018/4</v>
      </c>
      <c r="AX1225" s="11" t="str">
        <f t="shared" si="426"/>
        <v>2018/4 Contribuciones Seg. Social</v>
      </c>
      <c r="AY1225" s="11">
        <f t="shared" si="428"/>
        <v>11161.07</v>
      </c>
      <c r="AZ1225" s="11">
        <f t="shared" si="427"/>
        <v>0.43859952495594062</v>
      </c>
      <c r="BA1225" s="11" t="str">
        <f t="shared" si="430"/>
        <v>P542667 23</v>
      </c>
      <c r="BB1225" s="11">
        <f>IFERROR(IF(AW1225="","",VLOOKUP(AW1225,SUSS!R:S,2,FALSE)),AY1225*SUSS!$M$2)</f>
        <v>1339.3283999999999</v>
      </c>
      <c r="BC1225" s="11">
        <f t="shared" si="429"/>
        <v>587.42880000000002</v>
      </c>
    </row>
    <row r="1226" spans="14:55" ht="15.75" thickBot="1">
      <c r="N1226" s="3" t="s">
        <v>130</v>
      </c>
      <c r="O1226" s="82">
        <v>23</v>
      </c>
      <c r="P1226" s="85">
        <v>2007.23</v>
      </c>
      <c r="Q1226" s="83" t="s">
        <v>94</v>
      </c>
      <c r="R1226" s="83" t="s">
        <v>10</v>
      </c>
      <c r="S1226" s="83" t="s">
        <v>10</v>
      </c>
      <c r="T1226" s="82" t="s">
        <v>137</v>
      </c>
      <c r="U1226" s="82" t="s">
        <v>88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130</v>
      </c>
      <c r="O1227" s="82">
        <v>24</v>
      </c>
      <c r="P1227" s="85">
        <v>7688.77</v>
      </c>
      <c r="Q1227" s="83" t="s">
        <v>83</v>
      </c>
      <c r="R1227" s="83" t="s">
        <v>10</v>
      </c>
      <c r="S1227" s="83" t="s">
        <v>10</v>
      </c>
      <c r="T1227" s="82" t="s">
        <v>87</v>
      </c>
      <c r="U1227" s="82" t="s">
        <v>88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130</v>
      </c>
      <c r="O1228" s="82">
        <v>24</v>
      </c>
      <c r="P1228" s="85">
        <v>6265.83</v>
      </c>
      <c r="Q1228" s="83" t="s">
        <v>11</v>
      </c>
      <c r="R1228" s="83" t="s">
        <v>10</v>
      </c>
      <c r="S1228" s="83" t="s">
        <v>10</v>
      </c>
      <c r="T1228" s="82" t="s">
        <v>143</v>
      </c>
      <c r="U1228" s="82" t="s">
        <v>88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>P542667</v>
      </c>
      <c r="AU1228" s="11">
        <f t="shared" si="423"/>
        <v>24</v>
      </c>
      <c r="AV1228" s="11">
        <f t="shared" si="424"/>
        <v>6265.83</v>
      </c>
      <c r="AW1228" s="11" t="str">
        <f t="shared" si="425"/>
        <v>2018/4</v>
      </c>
      <c r="AX1228" s="11" t="str">
        <f t="shared" si="426"/>
        <v>2018/4 Contribuciones Seg. Social</v>
      </c>
      <c r="AY1228" s="11">
        <f t="shared" si="428"/>
        <v>11161.07</v>
      </c>
      <c r="AZ1228" s="11">
        <f t="shared" si="427"/>
        <v>0.56140047504405943</v>
      </c>
      <c r="BA1228" s="11" t="str">
        <f t="shared" si="430"/>
        <v>P542667 24</v>
      </c>
      <c r="BB1228" s="11">
        <f>IFERROR(IF(AW1228="","",VLOOKUP(AW1228,SUSS!R:S,2,FALSE)),AY1228*SUSS!$M$2)</f>
        <v>1339.3283999999999</v>
      </c>
      <c r="BC1228" s="11">
        <f t="shared" si="429"/>
        <v>751.89959999999996</v>
      </c>
    </row>
    <row r="1229" spans="14:55" ht="15.75" thickBot="1">
      <c r="N1229" s="3" t="s">
        <v>130</v>
      </c>
      <c r="O1229" s="82">
        <v>24</v>
      </c>
      <c r="P1229" s="86">
        <v>666.16</v>
      </c>
      <c r="Q1229" s="83" t="s">
        <v>11</v>
      </c>
      <c r="R1229" s="83" t="s">
        <v>10</v>
      </c>
      <c r="S1229" s="83" t="s">
        <v>82</v>
      </c>
      <c r="T1229" s="82" t="s">
        <v>143</v>
      </c>
      <c r="U1229" s="82" t="s">
        <v>88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>P542667</v>
      </c>
      <c r="AU1229" s="11">
        <f t="shared" si="423"/>
        <v>24</v>
      </c>
      <c r="AV1229" s="11">
        <f t="shared" si="424"/>
        <v>666.16</v>
      </c>
      <c r="AW1229" s="11" t="str">
        <f t="shared" si="425"/>
        <v>2018/4</v>
      </c>
      <c r="AX1229" s="11" t="str">
        <f t="shared" si="426"/>
        <v>2018/4 Contribuciones Seg. Social</v>
      </c>
      <c r="AY1229" s="11">
        <f t="shared" si="428"/>
        <v>11161.07</v>
      </c>
      <c r="AZ1229" s="11">
        <f t="shared" si="427"/>
        <v>5.9686033686734336E-2</v>
      </c>
      <c r="BA1229" s="11" t="str">
        <f t="shared" si="430"/>
        <v>P542667 24</v>
      </c>
      <c r="BB1229" s="11">
        <f>IFERROR(IF(AW1229="","",VLOOKUP(AW1229,SUSS!R:S,2,FALSE)),AY1229*SUSS!$M$2)</f>
        <v>1339.3283999999999</v>
      </c>
      <c r="BC1229" s="11">
        <f t="shared" si="429"/>
        <v>79.939199999999985</v>
      </c>
    </row>
    <row r="1230" spans="14:55" ht="15.75" thickBot="1">
      <c r="N1230" s="3" t="s">
        <v>130</v>
      </c>
      <c r="O1230" s="82">
        <v>24</v>
      </c>
      <c r="P1230" s="85">
        <v>2007.23</v>
      </c>
      <c r="Q1230" s="83" t="s">
        <v>94</v>
      </c>
      <c r="R1230" s="83" t="s">
        <v>10</v>
      </c>
      <c r="S1230" s="83" t="s">
        <v>10</v>
      </c>
      <c r="T1230" s="82" t="s">
        <v>137</v>
      </c>
      <c r="U1230" s="82" t="s">
        <v>88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130</v>
      </c>
      <c r="O1231" s="82">
        <v>25</v>
      </c>
      <c r="P1231" s="85">
        <v>7688.77</v>
      </c>
      <c r="Q1231" s="83" t="s">
        <v>83</v>
      </c>
      <c r="R1231" s="83" t="s">
        <v>10</v>
      </c>
      <c r="S1231" s="83" t="s">
        <v>10</v>
      </c>
      <c r="T1231" s="82" t="s">
        <v>87</v>
      </c>
      <c r="U1231" s="82" t="s">
        <v>88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130</v>
      </c>
      <c r="O1232" s="82">
        <v>25</v>
      </c>
      <c r="P1232" s="86">
        <v>449.95</v>
      </c>
      <c r="Q1232" s="83" t="s">
        <v>11</v>
      </c>
      <c r="R1232" s="83" t="s">
        <v>10</v>
      </c>
      <c r="S1232" s="83" t="s">
        <v>82</v>
      </c>
      <c r="T1232" s="82" t="s">
        <v>143</v>
      </c>
      <c r="U1232" s="82" t="s">
        <v>88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>P542667</v>
      </c>
      <c r="AU1232" s="11">
        <f t="shared" si="423"/>
        <v>25</v>
      </c>
      <c r="AV1232" s="11">
        <f t="shared" si="424"/>
        <v>449.95</v>
      </c>
      <c r="AW1232" s="11" t="str">
        <f t="shared" si="425"/>
        <v>2018/4</v>
      </c>
      <c r="AX1232" s="11" t="str">
        <f t="shared" si="426"/>
        <v>2018/4 Contribuciones Seg. Social</v>
      </c>
      <c r="AY1232" s="11">
        <f t="shared" si="428"/>
        <v>11161.07</v>
      </c>
      <c r="AZ1232" s="11">
        <f t="shared" si="427"/>
        <v>4.031423510469874E-2</v>
      </c>
      <c r="BA1232" s="11" t="str">
        <f t="shared" si="430"/>
        <v>P542667 25</v>
      </c>
      <c r="BB1232" s="11">
        <f>IFERROR(IF(AW1232="","",VLOOKUP(AW1232,SUSS!R:S,2,FALSE)),AY1232*SUSS!$M$2)</f>
        <v>1339.3283999999999</v>
      </c>
      <c r="BC1232" s="11">
        <f t="shared" si="429"/>
        <v>53.993999999999993</v>
      </c>
    </row>
    <row r="1233" spans="14:55" ht="15.75" thickBot="1">
      <c r="N1233" s="3" t="s">
        <v>130</v>
      </c>
      <c r="O1233" s="82">
        <v>25</v>
      </c>
      <c r="P1233" s="85">
        <v>6482.04</v>
      </c>
      <c r="Q1233" s="83" t="s">
        <v>11</v>
      </c>
      <c r="R1233" s="83" t="s">
        <v>10</v>
      </c>
      <c r="S1233" s="83" t="s">
        <v>10</v>
      </c>
      <c r="T1233" s="82" t="s">
        <v>144</v>
      </c>
      <c r="U1233" s="82" t="s">
        <v>88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>P542667</v>
      </c>
      <c r="AU1233" s="11">
        <f t="shared" si="423"/>
        <v>25</v>
      </c>
      <c r="AV1233" s="11">
        <f t="shared" si="424"/>
        <v>6482.04</v>
      </c>
      <c r="AW1233" s="11" t="str">
        <f t="shared" si="425"/>
        <v>2018/5</v>
      </c>
      <c r="AX1233" s="11" t="str">
        <f t="shared" si="426"/>
        <v>2018/5 Contribuciones Seg. Social</v>
      </c>
      <c r="AY1233" s="11">
        <f t="shared" si="428"/>
        <v>9622.5499999999993</v>
      </c>
      <c r="AZ1233" s="11">
        <f t="shared" si="427"/>
        <v>0.67363017079672238</v>
      </c>
      <c r="BA1233" s="11" t="str">
        <f t="shared" si="430"/>
        <v>P542667 25</v>
      </c>
      <c r="BB1233" s="11">
        <f>IFERROR(IF(AW1233="","",VLOOKUP(AW1233,SUSS!R:S,2,FALSE)),AY1233*SUSS!$M$2)</f>
        <v>1154.7059999999999</v>
      </c>
      <c r="BC1233" s="11">
        <f t="shared" si="429"/>
        <v>777.84480000000008</v>
      </c>
    </row>
    <row r="1234" spans="14:55" ht="15.75" thickBot="1">
      <c r="N1234" s="3" t="s">
        <v>130</v>
      </c>
      <c r="O1234" s="82">
        <v>25</v>
      </c>
      <c r="P1234" s="85">
        <v>2007.23</v>
      </c>
      <c r="Q1234" s="83" t="s">
        <v>94</v>
      </c>
      <c r="R1234" s="83" t="s">
        <v>10</v>
      </c>
      <c r="S1234" s="83" t="s">
        <v>10</v>
      </c>
      <c r="T1234" s="82" t="s">
        <v>137</v>
      </c>
      <c r="U1234" s="82" t="s">
        <v>88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130</v>
      </c>
      <c r="O1235" s="82">
        <v>26</v>
      </c>
      <c r="P1235" s="85">
        <v>7688.77</v>
      </c>
      <c r="Q1235" s="83" t="s">
        <v>83</v>
      </c>
      <c r="R1235" s="83" t="s">
        <v>10</v>
      </c>
      <c r="S1235" s="83" t="s">
        <v>10</v>
      </c>
      <c r="T1235" s="82" t="s">
        <v>87</v>
      </c>
      <c r="U1235" s="82" t="s">
        <v>88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130</v>
      </c>
      <c r="O1236" s="82">
        <v>26</v>
      </c>
      <c r="P1236" s="85">
        <v>3140.51</v>
      </c>
      <c r="Q1236" s="83" t="s">
        <v>11</v>
      </c>
      <c r="R1236" s="83" t="s">
        <v>10</v>
      </c>
      <c r="S1236" s="83" t="s">
        <v>10</v>
      </c>
      <c r="T1236" s="82" t="s">
        <v>144</v>
      </c>
      <c r="U1236" s="82" t="s">
        <v>88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>P542667</v>
      </c>
      <c r="AU1236" s="11">
        <f t="shared" si="423"/>
        <v>26</v>
      </c>
      <c r="AV1236" s="11">
        <f t="shared" si="424"/>
        <v>3140.51</v>
      </c>
      <c r="AW1236" s="11" t="str">
        <f t="shared" si="425"/>
        <v>2018/5</v>
      </c>
      <c r="AX1236" s="11" t="str">
        <f t="shared" si="426"/>
        <v>2018/5 Contribuciones Seg. Social</v>
      </c>
      <c r="AY1236" s="11">
        <f t="shared" si="428"/>
        <v>9622.5499999999993</v>
      </c>
      <c r="AZ1236" s="11">
        <f t="shared" si="427"/>
        <v>0.32636982920327778</v>
      </c>
      <c r="BA1236" s="11" t="str">
        <f t="shared" si="430"/>
        <v>P542667 26</v>
      </c>
      <c r="BB1236" s="11">
        <f>IFERROR(IF(AW1236="","",VLOOKUP(AW1236,SUSS!R:S,2,FALSE)),AY1236*SUSS!$M$2)</f>
        <v>1154.7059999999999</v>
      </c>
      <c r="BC1236" s="11">
        <f t="shared" si="429"/>
        <v>376.86120000000005</v>
      </c>
    </row>
    <row r="1237" spans="14:55" ht="15.75" thickBot="1">
      <c r="N1237" s="3" t="s">
        <v>130</v>
      </c>
      <c r="O1237" s="82">
        <v>26</v>
      </c>
      <c r="P1237" s="86">
        <v>962.26</v>
      </c>
      <c r="Q1237" s="83" t="s">
        <v>11</v>
      </c>
      <c r="R1237" s="83" t="s">
        <v>10</v>
      </c>
      <c r="S1237" s="83" t="s">
        <v>82</v>
      </c>
      <c r="T1237" s="82" t="s">
        <v>144</v>
      </c>
      <c r="U1237" s="82" t="s">
        <v>88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>P542667</v>
      </c>
      <c r="AU1237" s="11">
        <f t="shared" si="423"/>
        <v>26</v>
      </c>
      <c r="AV1237" s="11">
        <f t="shared" si="424"/>
        <v>962.26</v>
      </c>
      <c r="AW1237" s="11" t="str">
        <f t="shared" si="425"/>
        <v>2018/5</v>
      </c>
      <c r="AX1237" s="11" t="str">
        <f t="shared" si="426"/>
        <v>2018/5 Contribuciones Seg. Social</v>
      </c>
      <c r="AY1237" s="11">
        <f t="shared" si="428"/>
        <v>9622.5499999999993</v>
      </c>
      <c r="AZ1237" s="11">
        <f t="shared" si="427"/>
        <v>0.10000051961278456</v>
      </c>
      <c r="BA1237" s="11" t="str">
        <f t="shared" si="430"/>
        <v>P542667 26</v>
      </c>
      <c r="BB1237" s="11">
        <f>IFERROR(IF(AW1237="","",VLOOKUP(AW1237,SUSS!R:S,2,FALSE)),AY1237*SUSS!$M$2)</f>
        <v>1154.7059999999999</v>
      </c>
      <c r="BC1237" s="11">
        <f t="shared" si="429"/>
        <v>115.4712</v>
      </c>
    </row>
    <row r="1238" spans="14:55" ht="15.75" thickBot="1">
      <c r="N1238" s="3" t="s">
        <v>130</v>
      </c>
      <c r="O1238" s="82">
        <v>26</v>
      </c>
      <c r="P1238" s="85">
        <v>2829.22</v>
      </c>
      <c r="Q1238" s="83" t="s">
        <v>11</v>
      </c>
      <c r="R1238" s="83" t="s">
        <v>10</v>
      </c>
      <c r="S1238" s="83" t="s">
        <v>10</v>
      </c>
      <c r="T1238" s="82" t="s">
        <v>145</v>
      </c>
      <c r="U1238" s="82" t="s">
        <v>88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>P542667</v>
      </c>
      <c r="AU1238" s="11">
        <f t="shared" si="423"/>
        <v>26</v>
      </c>
      <c r="AV1238" s="11">
        <f t="shared" si="424"/>
        <v>2829.22</v>
      </c>
      <c r="AW1238" s="11" t="str">
        <f t="shared" si="425"/>
        <v>2018/6</v>
      </c>
      <c r="AX1238" s="11" t="str">
        <f t="shared" si="426"/>
        <v>2018/6 Contribuciones Seg. Social</v>
      </c>
      <c r="AY1238" s="11">
        <f t="shared" si="428"/>
        <v>5440.81</v>
      </c>
      <c r="AZ1238" s="11">
        <f t="shared" si="427"/>
        <v>0.51999977944460463</v>
      </c>
      <c r="BA1238" s="11" t="str">
        <f t="shared" si="430"/>
        <v>P542667 26</v>
      </c>
      <c r="BB1238" s="11">
        <f>IFERROR(IF(AW1238="","",VLOOKUP(AW1238,SUSS!R:S,2,FALSE)),AY1238*SUSS!$M$2)</f>
        <v>652.8972</v>
      </c>
      <c r="BC1238" s="11">
        <f t="shared" si="429"/>
        <v>339.50639999999993</v>
      </c>
    </row>
    <row r="1239" spans="14:55" ht="15.75" thickBot="1">
      <c r="N1239" s="3" t="s">
        <v>130</v>
      </c>
      <c r="O1239" s="82">
        <v>26</v>
      </c>
      <c r="P1239" s="85">
        <v>2007.23</v>
      </c>
      <c r="Q1239" s="83" t="s">
        <v>94</v>
      </c>
      <c r="R1239" s="83" t="s">
        <v>10</v>
      </c>
      <c r="S1239" s="83" t="s">
        <v>10</v>
      </c>
      <c r="T1239" s="82" t="s">
        <v>137</v>
      </c>
      <c r="U1239" s="82" t="s">
        <v>88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130</v>
      </c>
      <c r="O1240" s="82">
        <v>27</v>
      </c>
      <c r="P1240" s="85">
        <v>7688.77</v>
      </c>
      <c r="Q1240" s="83" t="s">
        <v>83</v>
      </c>
      <c r="R1240" s="83" t="s">
        <v>10</v>
      </c>
      <c r="S1240" s="83" t="s">
        <v>10</v>
      </c>
      <c r="T1240" s="82" t="s">
        <v>87</v>
      </c>
      <c r="U1240" s="82" t="s">
        <v>88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130</v>
      </c>
      <c r="O1241" s="82">
        <v>27</v>
      </c>
      <c r="P1241" s="85">
        <v>2611.59</v>
      </c>
      <c r="Q1241" s="83" t="s">
        <v>11</v>
      </c>
      <c r="R1241" s="83" t="s">
        <v>10</v>
      </c>
      <c r="S1241" s="83" t="s">
        <v>10</v>
      </c>
      <c r="T1241" s="82" t="s">
        <v>145</v>
      </c>
      <c r="U1241" s="82" t="s">
        <v>88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>P542667</v>
      </c>
      <c r="AU1241" s="11">
        <f t="shared" si="423"/>
        <v>27</v>
      </c>
      <c r="AV1241" s="11">
        <f t="shared" si="424"/>
        <v>2611.59</v>
      </c>
      <c r="AW1241" s="11" t="str">
        <f t="shared" si="425"/>
        <v>2018/6</v>
      </c>
      <c r="AX1241" s="11" t="str">
        <f t="shared" si="426"/>
        <v>2018/6 Contribuciones Seg. Social</v>
      </c>
      <c r="AY1241" s="11">
        <f t="shared" si="428"/>
        <v>5440.81</v>
      </c>
      <c r="AZ1241" s="11">
        <f t="shared" si="427"/>
        <v>0.48000022055539526</v>
      </c>
      <c r="BA1241" s="11" t="str">
        <f t="shared" si="430"/>
        <v>P542667 27</v>
      </c>
      <c r="BB1241" s="11">
        <f>IFERROR(IF(AW1241="","",VLOOKUP(AW1241,SUSS!R:S,2,FALSE)),AY1241*SUSS!$M$2)</f>
        <v>652.8972</v>
      </c>
      <c r="BC1241" s="11">
        <f t="shared" si="429"/>
        <v>313.39080000000001</v>
      </c>
    </row>
    <row r="1242" spans="14:55" ht="15.75" thickBot="1">
      <c r="N1242" s="3" t="s">
        <v>130</v>
      </c>
      <c r="O1242" s="82">
        <v>27</v>
      </c>
      <c r="P1242" s="86">
        <v>544.08000000000004</v>
      </c>
      <c r="Q1242" s="83" t="s">
        <v>11</v>
      </c>
      <c r="R1242" s="83" t="s">
        <v>10</v>
      </c>
      <c r="S1242" s="83" t="s">
        <v>82</v>
      </c>
      <c r="T1242" s="82" t="s">
        <v>145</v>
      </c>
      <c r="U1242" s="82" t="s">
        <v>88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>P542667</v>
      </c>
      <c r="AU1242" s="11">
        <f t="shared" si="423"/>
        <v>27</v>
      </c>
      <c r="AV1242" s="11">
        <f t="shared" si="424"/>
        <v>544.08000000000004</v>
      </c>
      <c r="AW1242" s="11" t="str">
        <f t="shared" si="425"/>
        <v>2018/6</v>
      </c>
      <c r="AX1242" s="11" t="str">
        <f t="shared" si="426"/>
        <v>2018/6 Contribuciones Seg. Social</v>
      </c>
      <c r="AY1242" s="11">
        <f t="shared" si="428"/>
        <v>5440.81</v>
      </c>
      <c r="AZ1242" s="11">
        <f t="shared" si="427"/>
        <v>9.99998162038373E-2</v>
      </c>
      <c r="BA1242" s="11" t="str">
        <f t="shared" si="430"/>
        <v>P542667 27</v>
      </c>
      <c r="BB1242" s="11">
        <f>IFERROR(IF(AW1242="","",VLOOKUP(AW1242,SUSS!R:S,2,FALSE)),AY1242*SUSS!$M$2)</f>
        <v>652.8972</v>
      </c>
      <c r="BC1242" s="11">
        <f t="shared" si="429"/>
        <v>65.289600000000007</v>
      </c>
    </row>
    <row r="1243" spans="14:55" ht="15.75" thickBot="1">
      <c r="N1243" s="3" t="s">
        <v>130</v>
      </c>
      <c r="O1243" s="82">
        <v>27</v>
      </c>
      <c r="P1243" s="85">
        <v>3776.32</v>
      </c>
      <c r="Q1243" s="83" t="s">
        <v>11</v>
      </c>
      <c r="R1243" s="83" t="s">
        <v>10</v>
      </c>
      <c r="S1243" s="83" t="s">
        <v>10</v>
      </c>
      <c r="T1243" s="82" t="s">
        <v>116</v>
      </c>
      <c r="U1243" s="82" t="s">
        <v>88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>P542667</v>
      </c>
      <c r="AU1243" s="11">
        <f t="shared" si="423"/>
        <v>27</v>
      </c>
      <c r="AV1243" s="11">
        <f t="shared" si="424"/>
        <v>3776.32</v>
      </c>
      <c r="AW1243" s="11" t="str">
        <f t="shared" si="425"/>
        <v>2018/7</v>
      </c>
      <c r="AX1243" s="11" t="str">
        <f t="shared" si="426"/>
        <v>2018/7 Contribuciones Seg. Social</v>
      </c>
      <c r="AY1243" s="11">
        <f t="shared" si="428"/>
        <v>6263.49</v>
      </c>
      <c r="AZ1243" s="11">
        <f t="shared" si="427"/>
        <v>0.60290987931648332</v>
      </c>
      <c r="BA1243" s="11" t="str">
        <f t="shared" si="430"/>
        <v>P542667 27</v>
      </c>
      <c r="BB1243" s="11">
        <f>IFERROR(IF(AW1243="","",VLOOKUP(AW1243,SUSS!R:S,2,FALSE)),AY1243*SUSS!$M$2)</f>
        <v>751.61879999999996</v>
      </c>
      <c r="BC1243" s="11">
        <f t="shared" si="429"/>
        <v>453.15839999999997</v>
      </c>
    </row>
    <row r="1244" spans="14:55" ht="15.75" thickBot="1">
      <c r="N1244" s="3" t="s">
        <v>130</v>
      </c>
      <c r="O1244" s="82">
        <v>27</v>
      </c>
      <c r="P1244" s="85">
        <v>2007.23</v>
      </c>
      <c r="Q1244" s="83" t="s">
        <v>94</v>
      </c>
      <c r="R1244" s="83" t="s">
        <v>10</v>
      </c>
      <c r="S1244" s="83" t="s">
        <v>10</v>
      </c>
      <c r="T1244" s="82" t="s">
        <v>137</v>
      </c>
      <c r="U1244" s="82" t="s">
        <v>88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130</v>
      </c>
      <c r="O1245" s="82">
        <v>28</v>
      </c>
      <c r="P1245" s="85">
        <v>7688.77</v>
      </c>
      <c r="Q1245" s="83" t="s">
        <v>83</v>
      </c>
      <c r="R1245" s="83" t="s">
        <v>10</v>
      </c>
      <c r="S1245" s="83" t="s">
        <v>10</v>
      </c>
      <c r="T1245" s="82" t="s">
        <v>87</v>
      </c>
      <c r="U1245" s="82" t="s">
        <v>88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130</v>
      </c>
      <c r="O1246" s="82">
        <v>28</v>
      </c>
      <c r="P1246" s="85">
        <v>2487.17</v>
      </c>
      <c r="Q1246" s="83" t="s">
        <v>11</v>
      </c>
      <c r="R1246" s="83" t="s">
        <v>10</v>
      </c>
      <c r="S1246" s="83" t="s">
        <v>10</v>
      </c>
      <c r="T1246" s="82" t="s">
        <v>116</v>
      </c>
      <c r="U1246" s="82" t="s">
        <v>88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>P542667</v>
      </c>
      <c r="AU1246" s="11">
        <f t="shared" ref="AU1246:AU1309" si="444">IF($Q1246=$AD$1,O1246,"")</f>
        <v>28</v>
      </c>
      <c r="AV1246" s="11">
        <f t="shared" ref="AV1246:AV1309" si="445">IF($Q1246=$AD$1,P1246,"")</f>
        <v>2487.17</v>
      </c>
      <c r="AW1246" s="11" t="str">
        <f t="shared" ref="AW1246:AW1309" si="446">IF($Q1246=$AD$1,T1246,"")</f>
        <v>2018/7</v>
      </c>
      <c r="AX1246" s="11" t="str">
        <f t="shared" ref="AX1246:AX1309" si="447">IF(AW1246&lt;&gt;"",AW1246&amp;" "&amp;$AD$1,"")</f>
        <v>2018/7 Contribuciones Seg. Social</v>
      </c>
      <c r="AY1246" s="11">
        <f t="shared" si="428"/>
        <v>6263.49</v>
      </c>
      <c r="AZ1246" s="11">
        <f t="shared" ref="AZ1246:AZ1309" si="448">IF(AY1246="","",AV1246/AY1246)</f>
        <v>0.39709012068351673</v>
      </c>
      <c r="BA1246" s="11" t="str">
        <f t="shared" si="430"/>
        <v>P542667 28</v>
      </c>
      <c r="BB1246" s="11">
        <f>IFERROR(IF(AW1246="","",VLOOKUP(AW1246,SUSS!R:S,2,FALSE)),AY1246*SUSS!$M$2)</f>
        <v>751.61879999999996</v>
      </c>
      <c r="BC1246" s="11">
        <f t="shared" si="429"/>
        <v>298.46039999999999</v>
      </c>
    </row>
    <row r="1247" spans="14:55" ht="15.75" thickBot="1">
      <c r="N1247" s="3" t="s">
        <v>130</v>
      </c>
      <c r="O1247" s="82">
        <v>28</v>
      </c>
      <c r="P1247" s="86">
        <v>626.35</v>
      </c>
      <c r="Q1247" s="83" t="s">
        <v>11</v>
      </c>
      <c r="R1247" s="83" t="s">
        <v>10</v>
      </c>
      <c r="S1247" s="83" t="s">
        <v>82</v>
      </c>
      <c r="T1247" s="82" t="s">
        <v>116</v>
      </c>
      <c r="U1247" s="82" t="s">
        <v>88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>P542667</v>
      </c>
      <c r="AU1247" s="11">
        <f t="shared" si="444"/>
        <v>28</v>
      </c>
      <c r="AV1247" s="11">
        <f t="shared" si="445"/>
        <v>626.35</v>
      </c>
      <c r="AW1247" s="11" t="str">
        <f t="shared" si="446"/>
        <v>2018/7</v>
      </c>
      <c r="AX1247" s="11" t="str">
        <f t="shared" si="447"/>
        <v>2018/7 Contribuciones Seg. Social</v>
      </c>
      <c r="AY1247" s="11">
        <f t="shared" si="428"/>
        <v>6263.49</v>
      </c>
      <c r="AZ1247" s="11">
        <f t="shared" si="448"/>
        <v>0.1000001596553998</v>
      </c>
      <c r="BA1247" s="11" t="str">
        <f t="shared" si="430"/>
        <v>P542667 28</v>
      </c>
      <c r="BB1247" s="11">
        <f>IFERROR(IF(AW1247="","",VLOOKUP(AW1247,SUSS!R:S,2,FALSE)),AY1247*SUSS!$M$2)</f>
        <v>751.61879999999996</v>
      </c>
      <c r="BC1247" s="11">
        <f t="shared" si="429"/>
        <v>75.162000000000006</v>
      </c>
    </row>
    <row r="1248" spans="14:55" ht="15.75" thickBot="1">
      <c r="N1248" s="3" t="s">
        <v>130</v>
      </c>
      <c r="O1248" s="82">
        <v>28</v>
      </c>
      <c r="P1248" s="85">
        <v>3818.47</v>
      </c>
      <c r="Q1248" s="83" t="s">
        <v>11</v>
      </c>
      <c r="R1248" s="83" t="s">
        <v>10</v>
      </c>
      <c r="S1248" s="83" t="s">
        <v>10</v>
      </c>
      <c r="T1248" s="82" t="s">
        <v>146</v>
      </c>
      <c r="U1248" s="82" t="s">
        <v>88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>P542667</v>
      </c>
      <c r="AU1248" s="11">
        <f t="shared" si="444"/>
        <v>28</v>
      </c>
      <c r="AV1248" s="11">
        <f t="shared" si="445"/>
        <v>3818.47</v>
      </c>
      <c r="AW1248" s="11" t="str">
        <f t="shared" si="446"/>
        <v>2018/8</v>
      </c>
      <c r="AX1248" s="11" t="str">
        <f t="shared" si="447"/>
        <v>2018/8 Contribuciones Seg. Social</v>
      </c>
      <c r="AY1248" s="11">
        <f t="shared" si="428"/>
        <v>9853.85</v>
      </c>
      <c r="AZ1248" s="11">
        <f t="shared" si="448"/>
        <v>0.38751046545258955</v>
      </c>
      <c r="BA1248" s="11" t="str">
        <f t="shared" si="430"/>
        <v>P542667 28</v>
      </c>
      <c r="BB1248" s="11">
        <f>IFERROR(IF(AW1248="","",VLOOKUP(AW1248,SUSS!R:S,2,FALSE)),AY1248*SUSS!$M$2)</f>
        <v>1182.462</v>
      </c>
      <c r="BC1248" s="11">
        <f t="shared" si="429"/>
        <v>458.21639999999996</v>
      </c>
    </row>
    <row r="1249" spans="14:55" ht="15.75" thickBot="1">
      <c r="N1249" s="3" t="s">
        <v>130</v>
      </c>
      <c r="O1249" s="82">
        <v>28</v>
      </c>
      <c r="P1249" s="85">
        <v>2007.23</v>
      </c>
      <c r="Q1249" s="83" t="s">
        <v>94</v>
      </c>
      <c r="R1249" s="83" t="s">
        <v>10</v>
      </c>
      <c r="S1249" s="83" t="s">
        <v>10</v>
      </c>
      <c r="T1249" s="82" t="s">
        <v>137</v>
      </c>
      <c r="U1249" s="82" t="s">
        <v>88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130</v>
      </c>
      <c r="O1250" s="82">
        <v>29</v>
      </c>
      <c r="P1250" s="85">
        <v>7688.77</v>
      </c>
      <c r="Q1250" s="83" t="s">
        <v>83</v>
      </c>
      <c r="R1250" s="83" t="s">
        <v>10</v>
      </c>
      <c r="S1250" s="83" t="s">
        <v>10</v>
      </c>
      <c r="T1250" s="82" t="s">
        <v>87</v>
      </c>
      <c r="U1250" s="82" t="s">
        <v>88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130</v>
      </c>
      <c r="O1251" s="82">
        <v>29</v>
      </c>
      <c r="P1251" s="85">
        <v>6035.38</v>
      </c>
      <c r="Q1251" s="83" t="s">
        <v>11</v>
      </c>
      <c r="R1251" s="83" t="s">
        <v>10</v>
      </c>
      <c r="S1251" s="83" t="s">
        <v>10</v>
      </c>
      <c r="T1251" s="82" t="s">
        <v>146</v>
      </c>
      <c r="U1251" s="82" t="s">
        <v>88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>P542667</v>
      </c>
      <c r="AU1251" s="11">
        <f t="shared" si="444"/>
        <v>29</v>
      </c>
      <c r="AV1251" s="11">
        <f t="shared" si="445"/>
        <v>6035.38</v>
      </c>
      <c r="AW1251" s="11" t="str">
        <f t="shared" si="446"/>
        <v>2018/8</v>
      </c>
      <c r="AX1251" s="11" t="str">
        <f t="shared" si="447"/>
        <v>2018/8 Contribuciones Seg. Social</v>
      </c>
      <c r="AY1251" s="11">
        <f t="shared" si="428"/>
        <v>9853.85</v>
      </c>
      <c r="AZ1251" s="11">
        <f t="shared" si="448"/>
        <v>0.6124895345474104</v>
      </c>
      <c r="BA1251" s="11" t="str">
        <f t="shared" si="430"/>
        <v>P542667 29</v>
      </c>
      <c r="BB1251" s="11">
        <f>IFERROR(IF(AW1251="","",VLOOKUP(AW1251,SUSS!R:S,2,FALSE)),AY1251*SUSS!$M$2)</f>
        <v>1182.462</v>
      </c>
      <c r="BC1251" s="11">
        <f t="shared" si="429"/>
        <v>724.24559999999997</v>
      </c>
    </row>
    <row r="1252" spans="14:55" ht="15.75" thickBot="1">
      <c r="N1252" s="3" t="s">
        <v>130</v>
      </c>
      <c r="O1252" s="82">
        <v>29</v>
      </c>
      <c r="P1252" s="86">
        <v>896.61</v>
      </c>
      <c r="Q1252" s="83" t="s">
        <v>11</v>
      </c>
      <c r="R1252" s="83" t="s">
        <v>10</v>
      </c>
      <c r="S1252" s="83" t="s">
        <v>82</v>
      </c>
      <c r="T1252" s="82" t="s">
        <v>146</v>
      </c>
      <c r="U1252" s="82" t="s">
        <v>88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>P542667</v>
      </c>
      <c r="AU1252" s="11">
        <f t="shared" si="444"/>
        <v>29</v>
      </c>
      <c r="AV1252" s="11">
        <f t="shared" si="445"/>
        <v>896.61</v>
      </c>
      <c r="AW1252" s="11" t="str">
        <f t="shared" si="446"/>
        <v>2018/8</v>
      </c>
      <c r="AX1252" s="11" t="str">
        <f t="shared" si="447"/>
        <v>2018/8 Contribuciones Seg. Social</v>
      </c>
      <c r="AY1252" s="11">
        <f t="shared" si="428"/>
        <v>9853.85</v>
      </c>
      <c r="AZ1252" s="11">
        <f t="shared" si="448"/>
        <v>9.0990830994991806E-2</v>
      </c>
      <c r="BA1252" s="11" t="str">
        <f t="shared" si="430"/>
        <v>P542667 29</v>
      </c>
      <c r="BB1252" s="11">
        <f>IFERROR(IF(AW1252="","",VLOOKUP(AW1252,SUSS!R:S,2,FALSE)),AY1252*SUSS!$M$2)</f>
        <v>1182.462</v>
      </c>
      <c r="BC1252" s="11">
        <f t="shared" si="429"/>
        <v>107.5932</v>
      </c>
    </row>
    <row r="1253" spans="14:55" ht="15.75" thickBot="1">
      <c r="N1253" s="3" t="s">
        <v>130</v>
      </c>
      <c r="O1253" s="82">
        <v>29</v>
      </c>
      <c r="P1253" s="85">
        <v>2007.23</v>
      </c>
      <c r="Q1253" s="83" t="s">
        <v>94</v>
      </c>
      <c r="R1253" s="83" t="s">
        <v>10</v>
      </c>
      <c r="S1253" s="83" t="s">
        <v>10</v>
      </c>
      <c r="T1253" s="82" t="s">
        <v>137</v>
      </c>
      <c r="U1253" s="82" t="s">
        <v>88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130</v>
      </c>
      <c r="O1254" s="82">
        <v>30</v>
      </c>
      <c r="P1254" s="85">
        <v>7688.77</v>
      </c>
      <c r="Q1254" s="83" t="s">
        <v>83</v>
      </c>
      <c r="R1254" s="83" t="s">
        <v>10</v>
      </c>
      <c r="S1254" s="83" t="s">
        <v>10</v>
      </c>
      <c r="T1254" s="82" t="s">
        <v>87</v>
      </c>
      <c r="U1254" s="82" t="s">
        <v>88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130</v>
      </c>
      <c r="O1255" s="82">
        <v>30</v>
      </c>
      <c r="P1255" s="86">
        <v>88.78</v>
      </c>
      <c r="Q1255" s="83" t="s">
        <v>11</v>
      </c>
      <c r="R1255" s="83" t="s">
        <v>10</v>
      </c>
      <c r="S1255" s="83" t="s">
        <v>82</v>
      </c>
      <c r="T1255" s="82" t="s">
        <v>146</v>
      </c>
      <c r="U1255" s="82" t="s">
        <v>88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>P542667</v>
      </c>
      <c r="AU1255" s="11">
        <f t="shared" si="444"/>
        <v>30</v>
      </c>
      <c r="AV1255" s="11">
        <f t="shared" si="445"/>
        <v>88.78</v>
      </c>
      <c r="AW1255" s="11" t="str">
        <f t="shared" si="446"/>
        <v>2018/8</v>
      </c>
      <c r="AX1255" s="11" t="str">
        <f t="shared" si="447"/>
        <v>2018/8 Contribuciones Seg. Social</v>
      </c>
      <c r="AY1255" s="11">
        <f t="shared" si="428"/>
        <v>9853.85</v>
      </c>
      <c r="AZ1255" s="11">
        <f t="shared" si="448"/>
        <v>9.0096764208913264E-3</v>
      </c>
      <c r="BA1255" s="11" t="str">
        <f t="shared" si="430"/>
        <v>P542667 30</v>
      </c>
      <c r="BB1255" s="11">
        <f>IFERROR(IF(AW1255="","",VLOOKUP(AW1255,SUSS!R:S,2,FALSE)),AY1255*SUSS!$M$2)</f>
        <v>1182.462</v>
      </c>
      <c r="BC1255" s="11">
        <f t="shared" si="429"/>
        <v>10.653599999999999</v>
      </c>
    </row>
    <row r="1256" spans="14:55" ht="15.75" thickBot="1">
      <c r="N1256" s="3" t="s">
        <v>130</v>
      </c>
      <c r="O1256" s="82">
        <v>30</v>
      </c>
      <c r="P1256" s="85">
        <v>6843.21</v>
      </c>
      <c r="Q1256" s="83" t="s">
        <v>11</v>
      </c>
      <c r="R1256" s="83" t="s">
        <v>10</v>
      </c>
      <c r="S1256" s="83" t="s">
        <v>10</v>
      </c>
      <c r="T1256" s="82" t="s">
        <v>147</v>
      </c>
      <c r="U1256" s="82" t="s">
        <v>88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>P542667</v>
      </c>
      <c r="AU1256" s="11">
        <f t="shared" si="444"/>
        <v>30</v>
      </c>
      <c r="AV1256" s="11">
        <f t="shared" si="445"/>
        <v>6843.21</v>
      </c>
      <c r="AW1256" s="11" t="str">
        <f t="shared" si="446"/>
        <v>2018/9</v>
      </c>
      <c r="AX1256" s="11" t="str">
        <f t="shared" si="447"/>
        <v>2018/9 Contribuciones Seg. Social</v>
      </c>
      <c r="AY1256" s="11">
        <f t="shared" si="428"/>
        <v>8495.77</v>
      </c>
      <c r="AZ1256" s="11">
        <f t="shared" si="448"/>
        <v>0.80548437634257986</v>
      </c>
      <c r="BA1256" s="11" t="str">
        <f t="shared" si="430"/>
        <v>P542667 30</v>
      </c>
      <c r="BB1256" s="11">
        <f>IFERROR(IF(AW1256="","",VLOOKUP(AW1256,SUSS!R:S,2,FALSE)),AY1256*SUSS!$M$2)</f>
        <v>1019.4924</v>
      </c>
      <c r="BC1256" s="11">
        <f t="shared" si="429"/>
        <v>821.1851999999999</v>
      </c>
    </row>
    <row r="1257" spans="14:55" ht="15.75" thickBot="1">
      <c r="N1257" s="3" t="s">
        <v>130</v>
      </c>
      <c r="O1257" s="82">
        <v>30</v>
      </c>
      <c r="P1257" s="85">
        <v>2007.23</v>
      </c>
      <c r="Q1257" s="83" t="s">
        <v>94</v>
      </c>
      <c r="R1257" s="83" t="s">
        <v>10</v>
      </c>
      <c r="S1257" s="83" t="s">
        <v>10</v>
      </c>
      <c r="T1257" s="82" t="s">
        <v>137</v>
      </c>
      <c r="U1257" s="82" t="s">
        <v>88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130</v>
      </c>
      <c r="O1258" s="82">
        <v>31</v>
      </c>
      <c r="P1258" s="85">
        <v>7688.77</v>
      </c>
      <c r="Q1258" s="83" t="s">
        <v>83</v>
      </c>
      <c r="R1258" s="83" t="s">
        <v>10</v>
      </c>
      <c r="S1258" s="83" t="s">
        <v>10</v>
      </c>
      <c r="T1258" s="82" t="s">
        <v>87</v>
      </c>
      <c r="U1258" s="82" t="s">
        <v>88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130</v>
      </c>
      <c r="O1259" s="82">
        <v>31</v>
      </c>
      <c r="P1259" s="85">
        <v>1652.56</v>
      </c>
      <c r="Q1259" s="83" t="s">
        <v>11</v>
      </c>
      <c r="R1259" s="83" t="s">
        <v>10</v>
      </c>
      <c r="S1259" s="83" t="s">
        <v>10</v>
      </c>
      <c r="T1259" s="82" t="s">
        <v>147</v>
      </c>
      <c r="U1259" s="82" t="s">
        <v>88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>P542667</v>
      </c>
      <c r="AU1259" s="11">
        <f t="shared" si="444"/>
        <v>31</v>
      </c>
      <c r="AV1259" s="11">
        <f t="shared" si="445"/>
        <v>1652.56</v>
      </c>
      <c r="AW1259" s="11" t="str">
        <f t="shared" si="446"/>
        <v>2018/9</v>
      </c>
      <c r="AX1259" s="11" t="str">
        <f t="shared" si="447"/>
        <v>2018/9 Contribuciones Seg. Social</v>
      </c>
      <c r="AY1259" s="11">
        <f t="shared" si="428"/>
        <v>8495.77</v>
      </c>
      <c r="AZ1259" s="11">
        <f t="shared" si="448"/>
        <v>0.19451562365742009</v>
      </c>
      <c r="BA1259" s="11" t="str">
        <f t="shared" si="430"/>
        <v>P542667 31</v>
      </c>
      <c r="BB1259" s="11">
        <f>IFERROR(IF(AW1259="","",VLOOKUP(AW1259,SUSS!R:S,2,FALSE)),AY1259*SUSS!$M$2)</f>
        <v>1019.4924</v>
      </c>
      <c r="BC1259" s="11">
        <f t="shared" si="429"/>
        <v>198.30719999999997</v>
      </c>
    </row>
    <row r="1260" spans="14:55" ht="15.75" thickBot="1">
      <c r="N1260" s="3" t="s">
        <v>130</v>
      </c>
      <c r="O1260" s="82">
        <v>31</v>
      </c>
      <c r="P1260" s="86">
        <v>849.58</v>
      </c>
      <c r="Q1260" s="83" t="s">
        <v>11</v>
      </c>
      <c r="R1260" s="83" t="s">
        <v>10</v>
      </c>
      <c r="S1260" s="83" t="s">
        <v>82</v>
      </c>
      <c r="T1260" s="82" t="s">
        <v>147</v>
      </c>
      <c r="U1260" s="82" t="s">
        <v>88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>P542667</v>
      </c>
      <c r="AU1260" s="11">
        <f t="shared" si="444"/>
        <v>31</v>
      </c>
      <c r="AV1260" s="11">
        <f t="shared" si="445"/>
        <v>849.58</v>
      </c>
      <c r="AW1260" s="11" t="str">
        <f t="shared" si="446"/>
        <v>2018/9</v>
      </c>
      <c r="AX1260" s="11" t="str">
        <f t="shared" si="447"/>
        <v>2018/9 Contribuciones Seg. Social</v>
      </c>
      <c r="AY1260" s="11">
        <f t="shared" si="428"/>
        <v>8495.77</v>
      </c>
      <c r="AZ1260" s="11">
        <f t="shared" si="448"/>
        <v>0.10000035311690406</v>
      </c>
      <c r="BA1260" s="11" t="str">
        <f t="shared" si="430"/>
        <v>P542667 31</v>
      </c>
      <c r="BB1260" s="11">
        <f>IFERROR(IF(AW1260="","",VLOOKUP(AW1260,SUSS!R:S,2,FALSE)),AY1260*SUSS!$M$2)</f>
        <v>1019.4924</v>
      </c>
      <c r="BC1260" s="11">
        <f t="shared" si="429"/>
        <v>101.94959999999999</v>
      </c>
    </row>
    <row r="1261" spans="14:55" ht="15.75" thickBot="1">
      <c r="N1261" s="3" t="s">
        <v>130</v>
      </c>
      <c r="O1261" s="82">
        <v>31</v>
      </c>
      <c r="P1261" s="85">
        <v>4429.8500000000004</v>
      </c>
      <c r="Q1261" s="83" t="s">
        <v>11</v>
      </c>
      <c r="R1261" s="83" t="s">
        <v>10</v>
      </c>
      <c r="S1261" s="83" t="s">
        <v>10</v>
      </c>
      <c r="T1261" s="82" t="s">
        <v>148</v>
      </c>
      <c r="U1261" s="82" t="s">
        <v>88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>P542667</v>
      </c>
      <c r="AU1261" s="11">
        <f t="shared" si="444"/>
        <v>31</v>
      </c>
      <c r="AV1261" s="11">
        <f t="shared" si="445"/>
        <v>4429.8500000000004</v>
      </c>
      <c r="AW1261" s="11" t="str">
        <f t="shared" si="446"/>
        <v>2018/10</v>
      </c>
      <c r="AX1261" s="11" t="str">
        <f t="shared" si="447"/>
        <v>2018/10 Contribuciones Seg. Social</v>
      </c>
      <c r="AY1261" s="11">
        <f t="shared" si="428"/>
        <v>12293.77</v>
      </c>
      <c r="AZ1261" s="11">
        <f t="shared" si="448"/>
        <v>0.36033291659108641</v>
      </c>
      <c r="BA1261" s="11" t="str">
        <f t="shared" si="430"/>
        <v>P542667 31</v>
      </c>
      <c r="BB1261" s="11">
        <f>IFERROR(IF(AW1261="","",VLOOKUP(AW1261,SUSS!R:S,2,FALSE)),AY1261*SUSS!$M$2)</f>
        <v>1475.2524000000001</v>
      </c>
      <c r="BC1261" s="11">
        <f t="shared" si="429"/>
        <v>531.58200000000011</v>
      </c>
    </row>
    <row r="1262" spans="14:55" ht="15.75" thickBot="1">
      <c r="N1262" s="3" t="s">
        <v>130</v>
      </c>
      <c r="O1262" s="82">
        <v>31</v>
      </c>
      <c r="P1262" s="85">
        <v>2007.23</v>
      </c>
      <c r="Q1262" s="83" t="s">
        <v>94</v>
      </c>
      <c r="R1262" s="83" t="s">
        <v>10</v>
      </c>
      <c r="S1262" s="83" t="s">
        <v>10</v>
      </c>
      <c r="T1262" s="82" t="s">
        <v>137</v>
      </c>
      <c r="U1262" s="82" t="s">
        <v>88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130</v>
      </c>
      <c r="O1263" s="82">
        <v>32</v>
      </c>
      <c r="P1263" s="85">
        <v>7688.77</v>
      </c>
      <c r="Q1263" s="83" t="s">
        <v>83</v>
      </c>
      <c r="R1263" s="83" t="s">
        <v>10</v>
      </c>
      <c r="S1263" s="83" t="s">
        <v>10</v>
      </c>
      <c r="T1263" s="82" t="s">
        <v>87</v>
      </c>
      <c r="U1263" s="82" t="s">
        <v>88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130</v>
      </c>
      <c r="O1264" s="82">
        <v>32</v>
      </c>
      <c r="P1264" s="85">
        <v>6931.99</v>
      </c>
      <c r="Q1264" s="83" t="s">
        <v>11</v>
      </c>
      <c r="R1264" s="83" t="s">
        <v>10</v>
      </c>
      <c r="S1264" s="83" t="s">
        <v>10</v>
      </c>
      <c r="T1264" s="82" t="s">
        <v>148</v>
      </c>
      <c r="U1264" s="82" t="s">
        <v>88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>P542667</v>
      </c>
      <c r="AU1264" s="11">
        <f t="shared" si="444"/>
        <v>32</v>
      </c>
      <c r="AV1264" s="11">
        <f t="shared" si="445"/>
        <v>6931.99</v>
      </c>
      <c r="AW1264" s="11" t="str">
        <f t="shared" si="446"/>
        <v>2018/10</v>
      </c>
      <c r="AX1264" s="11" t="str">
        <f t="shared" si="447"/>
        <v>2018/10 Contribuciones Seg. Social</v>
      </c>
      <c r="AY1264" s="11">
        <f t="shared" si="428"/>
        <v>12293.77</v>
      </c>
      <c r="AZ1264" s="11">
        <f t="shared" si="448"/>
        <v>0.56386202117007234</v>
      </c>
      <c r="BA1264" s="11" t="str">
        <f t="shared" si="430"/>
        <v>P542667 32</v>
      </c>
      <c r="BB1264" s="11">
        <f>IFERROR(IF(AW1264="","",VLOOKUP(AW1264,SUSS!R:S,2,FALSE)),AY1264*SUSS!$M$2)</f>
        <v>1475.2524000000001</v>
      </c>
      <c r="BC1264" s="11">
        <f t="shared" si="429"/>
        <v>831.83880000000011</v>
      </c>
    </row>
    <row r="1265" spans="14:55" ht="15.75" thickBot="1">
      <c r="N1265" s="3" t="s">
        <v>130</v>
      </c>
      <c r="O1265" s="82">
        <v>32</v>
      </c>
      <c r="P1265" s="85">
        <v>2007.23</v>
      </c>
      <c r="Q1265" s="83" t="s">
        <v>94</v>
      </c>
      <c r="R1265" s="83" t="s">
        <v>10</v>
      </c>
      <c r="S1265" s="83" t="s">
        <v>10</v>
      </c>
      <c r="T1265" s="82" t="s">
        <v>137</v>
      </c>
      <c r="U1265" s="82" t="s">
        <v>88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130</v>
      </c>
      <c r="O1266" s="82">
        <v>33</v>
      </c>
      <c r="P1266" s="85">
        <v>7688.77</v>
      </c>
      <c r="Q1266" s="83" t="s">
        <v>83</v>
      </c>
      <c r="R1266" s="83" t="s">
        <v>10</v>
      </c>
      <c r="S1266" s="83" t="s">
        <v>10</v>
      </c>
      <c r="T1266" s="82" t="s">
        <v>87</v>
      </c>
      <c r="U1266" s="82" t="s">
        <v>88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130</v>
      </c>
      <c r="O1267" s="82">
        <v>33</v>
      </c>
      <c r="P1267" s="86">
        <v>931.93</v>
      </c>
      <c r="Q1267" s="83" t="s">
        <v>11</v>
      </c>
      <c r="R1267" s="83" t="s">
        <v>10</v>
      </c>
      <c r="S1267" s="83" t="s">
        <v>10</v>
      </c>
      <c r="T1267" s="82" t="s">
        <v>148</v>
      </c>
      <c r="U1267" s="82" t="s">
        <v>88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>P542667</v>
      </c>
      <c r="AU1267" s="11">
        <f t="shared" si="444"/>
        <v>33</v>
      </c>
      <c r="AV1267" s="11">
        <f t="shared" si="445"/>
        <v>931.93</v>
      </c>
      <c r="AW1267" s="11" t="str">
        <f t="shared" si="446"/>
        <v>2018/10</v>
      </c>
      <c r="AX1267" s="11" t="str">
        <f t="shared" si="447"/>
        <v>2018/10 Contribuciones Seg. Social</v>
      </c>
      <c r="AY1267" s="11">
        <f t="shared" si="428"/>
        <v>12293.77</v>
      </c>
      <c r="AZ1267" s="11">
        <f t="shared" si="448"/>
        <v>7.5805062238841286E-2</v>
      </c>
      <c r="BA1267" s="11" t="str">
        <f t="shared" si="430"/>
        <v>P542667 33</v>
      </c>
      <c r="BB1267" s="11">
        <f>IFERROR(IF(AW1267="","",VLOOKUP(AW1267,SUSS!R:S,2,FALSE)),AY1267*SUSS!$M$2)</f>
        <v>1475.2524000000001</v>
      </c>
      <c r="BC1267" s="11">
        <f t="shared" si="429"/>
        <v>111.83159999999998</v>
      </c>
    </row>
    <row r="1268" spans="14:55" ht="15.75" thickBot="1">
      <c r="N1268" s="3" t="s">
        <v>130</v>
      </c>
      <c r="O1268" s="82">
        <v>33</v>
      </c>
      <c r="P1268" s="85">
        <v>1229.3800000000001</v>
      </c>
      <c r="Q1268" s="83" t="s">
        <v>11</v>
      </c>
      <c r="R1268" s="83" t="s">
        <v>10</v>
      </c>
      <c r="S1268" s="83" t="s">
        <v>82</v>
      </c>
      <c r="T1268" s="82" t="s">
        <v>148</v>
      </c>
      <c r="U1268" s="82" t="s">
        <v>88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>P542667</v>
      </c>
      <c r="AU1268" s="11">
        <f t="shared" si="444"/>
        <v>33</v>
      </c>
      <c r="AV1268" s="11">
        <f t="shared" si="445"/>
        <v>1229.3800000000001</v>
      </c>
      <c r="AW1268" s="11" t="str">
        <f t="shared" si="446"/>
        <v>2018/10</v>
      </c>
      <c r="AX1268" s="11" t="str">
        <f t="shared" si="447"/>
        <v>2018/10 Contribuciones Seg. Social</v>
      </c>
      <c r="AY1268" s="11">
        <f t="shared" si="428"/>
        <v>12293.77</v>
      </c>
      <c r="AZ1268" s="11">
        <f t="shared" si="448"/>
        <v>0.10000024402603921</v>
      </c>
      <c r="BA1268" s="11" t="str">
        <f t="shared" si="430"/>
        <v>P542667 33</v>
      </c>
      <c r="BB1268" s="11">
        <f>IFERROR(IF(AW1268="","",VLOOKUP(AW1268,SUSS!R:S,2,FALSE)),AY1268*SUSS!$M$2)</f>
        <v>1475.2524000000001</v>
      </c>
      <c r="BC1268" s="11">
        <f t="shared" si="429"/>
        <v>147.52560000000003</v>
      </c>
    </row>
    <row r="1269" spans="14:55" ht="15.75" thickBot="1">
      <c r="N1269" s="3" t="s">
        <v>130</v>
      </c>
      <c r="O1269" s="82">
        <v>33</v>
      </c>
      <c r="P1269" s="85">
        <v>4770.68</v>
      </c>
      <c r="Q1269" s="83" t="s">
        <v>11</v>
      </c>
      <c r="R1269" s="83" t="s">
        <v>10</v>
      </c>
      <c r="S1269" s="83" t="s">
        <v>10</v>
      </c>
      <c r="T1269" s="82" t="s">
        <v>149</v>
      </c>
      <c r="U1269" s="82" t="s">
        <v>88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>P542667</v>
      </c>
      <c r="AU1269" s="11">
        <f t="shared" si="444"/>
        <v>33</v>
      </c>
      <c r="AV1269" s="11">
        <f t="shared" si="445"/>
        <v>4770.68</v>
      </c>
      <c r="AW1269" s="11" t="str">
        <f t="shared" si="446"/>
        <v>2018/11</v>
      </c>
      <c r="AX1269" s="11" t="str">
        <f t="shared" si="447"/>
        <v>2018/11 Contribuciones Seg. Social</v>
      </c>
      <c r="AY1269" s="11">
        <f t="shared" si="428"/>
        <v>18262.98</v>
      </c>
      <c r="AZ1269" s="11">
        <f t="shared" si="448"/>
        <v>0.26122133408677006</v>
      </c>
      <c r="BA1269" s="11" t="str">
        <f t="shared" si="430"/>
        <v>P542667 33</v>
      </c>
      <c r="BB1269" s="11">
        <f>IFERROR(IF(AW1269="","",VLOOKUP(AW1269,SUSS!R:S,2,FALSE)),AY1269*SUSS!$M$2)</f>
        <v>2191.5576000000001</v>
      </c>
      <c r="BC1269" s="11">
        <f t="shared" si="429"/>
        <v>572.48160000000007</v>
      </c>
    </row>
    <row r="1270" spans="14:55" ht="15.75" thickBot="1">
      <c r="N1270" s="3" t="s">
        <v>130</v>
      </c>
      <c r="O1270" s="82">
        <v>33</v>
      </c>
      <c r="P1270" s="85">
        <v>2007.23</v>
      </c>
      <c r="Q1270" s="83" t="s">
        <v>94</v>
      </c>
      <c r="R1270" s="83" t="s">
        <v>10</v>
      </c>
      <c r="S1270" s="83" t="s">
        <v>10</v>
      </c>
      <c r="T1270" s="82" t="s">
        <v>137</v>
      </c>
      <c r="U1270" s="82" t="s">
        <v>88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15.75" thickBot="1">
      <c r="N1271" s="3" t="s">
        <v>130</v>
      </c>
      <c r="O1271" s="82">
        <v>34</v>
      </c>
      <c r="P1271" s="85">
        <v>7688.77</v>
      </c>
      <c r="Q1271" s="83" t="s">
        <v>83</v>
      </c>
      <c r="R1271" s="83" t="s">
        <v>10</v>
      </c>
      <c r="S1271" s="83" t="s">
        <v>10</v>
      </c>
      <c r="T1271" s="82" t="s">
        <v>87</v>
      </c>
      <c r="U1271" s="82" t="s">
        <v>88</v>
      </c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130</v>
      </c>
      <c r="O1272" s="82">
        <v>34</v>
      </c>
      <c r="P1272" s="85">
        <v>6931.99</v>
      </c>
      <c r="Q1272" s="83" t="s">
        <v>11</v>
      </c>
      <c r="R1272" s="83" t="s">
        <v>10</v>
      </c>
      <c r="S1272" s="83" t="s">
        <v>10</v>
      </c>
      <c r="T1272" s="82" t="s">
        <v>149</v>
      </c>
      <c r="U1272" s="82" t="s">
        <v>88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>P542667</v>
      </c>
      <c r="AU1272" s="11">
        <f t="shared" si="444"/>
        <v>34</v>
      </c>
      <c r="AV1272" s="11">
        <f t="shared" si="445"/>
        <v>6931.99</v>
      </c>
      <c r="AW1272" s="11" t="str">
        <f t="shared" si="446"/>
        <v>2018/11</v>
      </c>
      <c r="AX1272" s="11" t="str">
        <f t="shared" si="447"/>
        <v>2018/11 Contribuciones Seg. Social</v>
      </c>
      <c r="AY1272" s="11">
        <f t="shared" si="428"/>
        <v>18262.98</v>
      </c>
      <c r="AZ1272" s="11">
        <f t="shared" si="448"/>
        <v>0.37956510930855752</v>
      </c>
      <c r="BA1272" s="11" t="str">
        <f t="shared" si="430"/>
        <v>P542667 34</v>
      </c>
      <c r="BB1272" s="11">
        <f>IFERROR(IF(AW1272="","",VLOOKUP(AW1272,SUSS!R:S,2,FALSE)),AY1272*SUSS!$M$2)</f>
        <v>2191.5576000000001</v>
      </c>
      <c r="BC1272" s="11">
        <f t="shared" si="429"/>
        <v>831.83879999999999</v>
      </c>
    </row>
    <row r="1273" spans="14:55" ht="15.75" thickBot="1">
      <c r="N1273" s="3" t="s">
        <v>130</v>
      </c>
      <c r="O1273" s="82">
        <v>34</v>
      </c>
      <c r="P1273" s="85">
        <v>2007.23</v>
      </c>
      <c r="Q1273" s="83" t="s">
        <v>94</v>
      </c>
      <c r="R1273" s="83" t="s">
        <v>10</v>
      </c>
      <c r="S1273" s="83" t="s">
        <v>10</v>
      </c>
      <c r="T1273" s="82" t="s">
        <v>137</v>
      </c>
      <c r="U1273" s="82" t="s">
        <v>88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/>
      </c>
      <c r="AU1273" s="11" t="str">
        <f t="shared" si="444"/>
        <v/>
      </c>
      <c r="AV1273" s="11" t="str">
        <f t="shared" si="445"/>
        <v/>
      </c>
      <c r="AW1273" s="11" t="str">
        <f t="shared" si="446"/>
        <v/>
      </c>
      <c r="AX1273" s="11" t="str">
        <f t="shared" si="447"/>
        <v/>
      </c>
      <c r="AY1273" s="11" t="str">
        <f t="shared" si="428"/>
        <v/>
      </c>
      <c r="AZ1273" s="11" t="str">
        <f t="shared" si="448"/>
        <v/>
      </c>
      <c r="BA1273" s="11" t="str">
        <f t="shared" si="430"/>
        <v xml:space="preserve"> </v>
      </c>
      <c r="BB1273" s="11" t="str">
        <f>IFERROR(IF(AW1273="","",VLOOKUP(AW1273,SUSS!R:S,2,FALSE)),AY1273*SUSS!$M$2)</f>
        <v/>
      </c>
      <c r="BC1273" s="11" t="str">
        <f t="shared" si="429"/>
        <v/>
      </c>
    </row>
    <row r="1274" spans="14:55" ht="15.75" thickBot="1">
      <c r="N1274" s="3" t="s">
        <v>130</v>
      </c>
      <c r="O1274" s="82">
        <v>35</v>
      </c>
      <c r="P1274" s="85">
        <v>7688.77</v>
      </c>
      <c r="Q1274" s="83" t="s">
        <v>83</v>
      </c>
      <c r="R1274" s="83" t="s">
        <v>10</v>
      </c>
      <c r="S1274" s="83" t="s">
        <v>10</v>
      </c>
      <c r="T1274" s="82" t="s">
        <v>87</v>
      </c>
      <c r="U1274" s="82" t="s">
        <v>88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/>
      </c>
      <c r="AU1274" s="11" t="str">
        <f t="shared" si="444"/>
        <v/>
      </c>
      <c r="AV1274" s="11" t="str">
        <f t="shared" si="445"/>
        <v/>
      </c>
      <c r="AW1274" s="11" t="str">
        <f t="shared" si="446"/>
        <v/>
      </c>
      <c r="AX1274" s="11" t="str">
        <f t="shared" si="447"/>
        <v/>
      </c>
      <c r="AY1274" s="11" t="str">
        <f t="shared" si="428"/>
        <v/>
      </c>
      <c r="AZ1274" s="11" t="str">
        <f t="shared" si="448"/>
        <v/>
      </c>
      <c r="BA1274" s="11" t="str">
        <f t="shared" si="430"/>
        <v xml:space="preserve"> </v>
      </c>
      <c r="BB1274" s="11" t="str">
        <f>IFERROR(IF(AW1274="","",VLOOKUP(AW1274,SUSS!R:S,2,FALSE)),AY1274*SUSS!$M$2)</f>
        <v/>
      </c>
      <c r="BC1274" s="11" t="str">
        <f t="shared" si="429"/>
        <v/>
      </c>
    </row>
    <row r="1275" spans="14:55" ht="15.75" thickBot="1">
      <c r="N1275" s="3" t="s">
        <v>130</v>
      </c>
      <c r="O1275" s="82">
        <v>35</v>
      </c>
      <c r="P1275" s="85">
        <v>6560.31</v>
      </c>
      <c r="Q1275" s="83" t="s">
        <v>11</v>
      </c>
      <c r="R1275" s="83" t="s">
        <v>10</v>
      </c>
      <c r="S1275" s="83" t="s">
        <v>10</v>
      </c>
      <c r="T1275" s="82" t="s">
        <v>149</v>
      </c>
      <c r="U1275" s="82" t="s">
        <v>88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P542667</v>
      </c>
      <c r="AU1275" s="11">
        <f t="shared" si="444"/>
        <v>35</v>
      </c>
      <c r="AV1275" s="11">
        <f t="shared" si="445"/>
        <v>6560.31</v>
      </c>
      <c r="AW1275" s="11" t="str">
        <f t="shared" si="446"/>
        <v>2018/11</v>
      </c>
      <c r="AX1275" s="11" t="str">
        <f t="shared" si="447"/>
        <v>2018/11 Contribuciones Seg. Social</v>
      </c>
      <c r="AY1275" s="11">
        <f t="shared" si="428"/>
        <v>18262.98</v>
      </c>
      <c r="AZ1275" s="11">
        <f t="shared" si="448"/>
        <v>0.35921355660467241</v>
      </c>
      <c r="BA1275" s="11" t="str">
        <f t="shared" si="430"/>
        <v>P542667 35</v>
      </c>
      <c r="BB1275" s="11">
        <f>IFERROR(IF(AW1275="","",VLOOKUP(AW1275,SUSS!R:S,2,FALSE)),AY1275*SUSS!$M$2)</f>
        <v>2191.5576000000001</v>
      </c>
      <c r="BC1275" s="11">
        <f t="shared" si="429"/>
        <v>787.23720000000003</v>
      </c>
    </row>
    <row r="1276" spans="14:55" ht="15.75" thickBot="1">
      <c r="N1276" s="3" t="s">
        <v>130</v>
      </c>
      <c r="O1276" s="82">
        <v>35</v>
      </c>
      <c r="P1276" s="86">
        <v>371.68</v>
      </c>
      <c r="Q1276" s="83" t="s">
        <v>11</v>
      </c>
      <c r="R1276" s="83" t="s">
        <v>10</v>
      </c>
      <c r="S1276" s="83" t="s">
        <v>82</v>
      </c>
      <c r="T1276" s="82" t="s">
        <v>149</v>
      </c>
      <c r="U1276" s="82" t="s">
        <v>88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P542667</v>
      </c>
      <c r="AU1276" s="11">
        <f t="shared" si="444"/>
        <v>35</v>
      </c>
      <c r="AV1276" s="11">
        <f t="shared" si="445"/>
        <v>371.68</v>
      </c>
      <c r="AW1276" s="11" t="str">
        <f t="shared" si="446"/>
        <v>2018/11</v>
      </c>
      <c r="AX1276" s="11" t="str">
        <f t="shared" si="447"/>
        <v>2018/11 Contribuciones Seg. Social</v>
      </c>
      <c r="AY1276" s="11">
        <f t="shared" si="428"/>
        <v>18262.98</v>
      </c>
      <c r="AZ1276" s="11">
        <f t="shared" si="448"/>
        <v>2.0351552703885129E-2</v>
      </c>
      <c r="BA1276" s="11" t="str">
        <f t="shared" si="430"/>
        <v>P542667 35</v>
      </c>
      <c r="BB1276" s="11">
        <f>IFERROR(IF(AW1276="","",VLOOKUP(AW1276,SUSS!R:S,2,FALSE)),AY1276*SUSS!$M$2)</f>
        <v>2191.5576000000001</v>
      </c>
      <c r="BC1276" s="11">
        <f t="shared" si="429"/>
        <v>44.601600000000005</v>
      </c>
    </row>
    <row r="1277" spans="14:55" ht="15.75" thickBot="1">
      <c r="N1277" s="3" t="s">
        <v>130</v>
      </c>
      <c r="O1277" s="82">
        <v>35</v>
      </c>
      <c r="P1277" s="85">
        <v>2007.23</v>
      </c>
      <c r="Q1277" s="83" t="s">
        <v>94</v>
      </c>
      <c r="R1277" s="83" t="s">
        <v>10</v>
      </c>
      <c r="S1277" s="83" t="s">
        <v>10</v>
      </c>
      <c r="T1277" s="82" t="s">
        <v>137</v>
      </c>
      <c r="U1277" s="82" t="s">
        <v>88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/>
      </c>
      <c r="AU1277" s="11" t="str">
        <f t="shared" si="444"/>
        <v/>
      </c>
      <c r="AV1277" s="11" t="str">
        <f t="shared" si="445"/>
        <v/>
      </c>
      <c r="AW1277" s="11" t="str">
        <f t="shared" si="446"/>
        <v/>
      </c>
      <c r="AX1277" s="11" t="str">
        <f t="shared" si="447"/>
        <v/>
      </c>
      <c r="AY1277" s="11" t="str">
        <f t="shared" si="428"/>
        <v/>
      </c>
      <c r="AZ1277" s="11" t="str">
        <f t="shared" si="448"/>
        <v/>
      </c>
      <c r="BA1277" s="11" t="str">
        <f t="shared" si="430"/>
        <v xml:space="preserve"> </v>
      </c>
      <c r="BB1277" s="11" t="str">
        <f>IFERROR(IF(AW1277="","",VLOOKUP(AW1277,SUSS!R:S,2,FALSE)),AY1277*SUSS!$M$2)</f>
        <v/>
      </c>
      <c r="BC1277" s="11" t="str">
        <f t="shared" si="429"/>
        <v/>
      </c>
    </row>
    <row r="1278" spans="14:55" ht="15.75" thickBot="1">
      <c r="N1278" s="3" t="s">
        <v>130</v>
      </c>
      <c r="O1278" s="82">
        <v>36</v>
      </c>
      <c r="P1278" s="85">
        <v>7688.77</v>
      </c>
      <c r="Q1278" s="83" t="s">
        <v>83</v>
      </c>
      <c r="R1278" s="83" t="s">
        <v>10</v>
      </c>
      <c r="S1278" s="83" t="s">
        <v>10</v>
      </c>
      <c r="T1278" s="82" t="s">
        <v>87</v>
      </c>
      <c r="U1278" s="82" t="s">
        <v>88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/>
      </c>
      <c r="AU1278" s="11" t="str">
        <f t="shared" si="444"/>
        <v/>
      </c>
      <c r="AV1278" s="11" t="str">
        <f t="shared" si="445"/>
        <v/>
      </c>
      <c r="AW1278" s="11" t="str">
        <f t="shared" si="446"/>
        <v/>
      </c>
      <c r="AX1278" s="11" t="str">
        <f t="shared" si="447"/>
        <v/>
      </c>
      <c r="AY1278" s="11" t="str">
        <f t="shared" si="428"/>
        <v/>
      </c>
      <c r="AZ1278" s="11" t="str">
        <f t="shared" si="448"/>
        <v/>
      </c>
      <c r="BA1278" s="11" t="str">
        <f t="shared" si="430"/>
        <v xml:space="preserve"> </v>
      </c>
      <c r="BB1278" s="11" t="str">
        <f>IFERROR(IF(AW1278="","",VLOOKUP(AW1278,SUSS!R:S,2,FALSE)),AY1278*SUSS!$M$2)</f>
        <v/>
      </c>
      <c r="BC1278" s="11" t="str">
        <f t="shared" si="429"/>
        <v/>
      </c>
    </row>
    <row r="1279" spans="14:55" ht="15.75" thickBot="1">
      <c r="N1279" s="3" t="s">
        <v>130</v>
      </c>
      <c r="O1279" s="82">
        <v>36</v>
      </c>
      <c r="P1279" s="85">
        <v>1454.62</v>
      </c>
      <c r="Q1279" s="83" t="s">
        <v>11</v>
      </c>
      <c r="R1279" s="83" t="s">
        <v>10</v>
      </c>
      <c r="S1279" s="83" t="s">
        <v>82</v>
      </c>
      <c r="T1279" s="82" t="s">
        <v>149</v>
      </c>
      <c r="U1279" s="82" t="s">
        <v>88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P542667</v>
      </c>
      <c r="AU1279" s="11">
        <f t="shared" si="444"/>
        <v>36</v>
      </c>
      <c r="AV1279" s="11">
        <f t="shared" si="445"/>
        <v>1454.62</v>
      </c>
      <c r="AW1279" s="11" t="str">
        <f t="shared" si="446"/>
        <v>2018/11</v>
      </c>
      <c r="AX1279" s="11" t="str">
        <f t="shared" si="447"/>
        <v>2018/11 Contribuciones Seg. Social</v>
      </c>
      <c r="AY1279" s="11">
        <f t="shared" si="428"/>
        <v>18262.98</v>
      </c>
      <c r="AZ1279" s="11">
        <f t="shared" si="448"/>
        <v>7.9648556807268026E-2</v>
      </c>
      <c r="BA1279" s="11" t="str">
        <f t="shared" si="430"/>
        <v>P542667 36</v>
      </c>
      <c r="BB1279" s="11">
        <f>IFERROR(IF(AW1279="","",VLOOKUP(AW1279,SUSS!R:S,2,FALSE)),AY1279*SUSS!$M$2)</f>
        <v>2191.5576000000001</v>
      </c>
      <c r="BC1279" s="11">
        <f t="shared" si="429"/>
        <v>174.55439999999999</v>
      </c>
    </row>
    <row r="1280" spans="14:55" ht="15.75" thickBot="1">
      <c r="N1280" s="3" t="s">
        <v>130</v>
      </c>
      <c r="O1280" s="82">
        <v>36</v>
      </c>
      <c r="P1280" s="85">
        <v>5477.37</v>
      </c>
      <c r="Q1280" s="83" t="s">
        <v>11</v>
      </c>
      <c r="R1280" s="83" t="s">
        <v>10</v>
      </c>
      <c r="S1280" s="83" t="s">
        <v>10</v>
      </c>
      <c r="T1280" s="82" t="s">
        <v>150</v>
      </c>
      <c r="U1280" s="82" t="s">
        <v>88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P542667</v>
      </c>
      <c r="AU1280" s="11">
        <f t="shared" si="444"/>
        <v>36</v>
      </c>
      <c r="AV1280" s="11">
        <f t="shared" si="445"/>
        <v>5477.37</v>
      </c>
      <c r="AW1280" s="11" t="str">
        <f t="shared" si="446"/>
        <v>2018/12</v>
      </c>
      <c r="AX1280" s="11" t="str">
        <f t="shared" si="447"/>
        <v>2018/12 Contribuciones Seg. Social</v>
      </c>
      <c r="AY1280" s="11">
        <f t="shared" si="428"/>
        <v>28765.98</v>
      </c>
      <c r="AZ1280" s="11">
        <f t="shared" si="448"/>
        <v>0.19041138177805866</v>
      </c>
      <c r="BA1280" s="11" t="str">
        <f t="shared" si="430"/>
        <v>P542667 36</v>
      </c>
      <c r="BB1280" s="11">
        <f>IFERROR(IF(AW1280="","",VLOOKUP(AW1280,SUSS!R:S,2,FALSE)),AY1280*SUSS!$M$2)</f>
        <v>3451.9175999999998</v>
      </c>
      <c r="BC1280" s="11">
        <f t="shared" si="429"/>
        <v>657.28440000000001</v>
      </c>
    </row>
    <row r="1281" spans="14:55" ht="15.75" thickBot="1">
      <c r="N1281" s="3" t="s">
        <v>130</v>
      </c>
      <c r="O1281" s="82">
        <v>36</v>
      </c>
      <c r="P1281" s="85">
        <v>2007.23</v>
      </c>
      <c r="Q1281" s="83" t="s">
        <v>94</v>
      </c>
      <c r="R1281" s="83" t="s">
        <v>10</v>
      </c>
      <c r="S1281" s="83" t="s">
        <v>10</v>
      </c>
      <c r="T1281" s="82" t="s">
        <v>137</v>
      </c>
      <c r="U1281" s="82" t="s">
        <v>88</v>
      </c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130</v>
      </c>
      <c r="O1282" s="82">
        <v>37</v>
      </c>
      <c r="P1282" s="85">
        <v>7688.77</v>
      </c>
      <c r="Q1282" s="83" t="s">
        <v>83</v>
      </c>
      <c r="R1282" s="83" t="s">
        <v>10</v>
      </c>
      <c r="S1282" s="83" t="s">
        <v>10</v>
      </c>
      <c r="T1282" s="82" t="s">
        <v>87</v>
      </c>
      <c r="U1282" s="82" t="s">
        <v>88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130</v>
      </c>
      <c r="O1283" s="82">
        <v>37</v>
      </c>
      <c r="P1283" s="85">
        <v>6931.99</v>
      </c>
      <c r="Q1283" s="83" t="s">
        <v>11</v>
      </c>
      <c r="R1283" s="83" t="s">
        <v>10</v>
      </c>
      <c r="S1283" s="83" t="s">
        <v>10</v>
      </c>
      <c r="T1283" s="82" t="s">
        <v>150</v>
      </c>
      <c r="U1283" s="82" t="s">
        <v>88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P542667</v>
      </c>
      <c r="AU1283" s="11">
        <f t="shared" si="444"/>
        <v>37</v>
      </c>
      <c r="AV1283" s="11">
        <f t="shared" si="445"/>
        <v>6931.99</v>
      </c>
      <c r="AW1283" s="11" t="str">
        <f t="shared" si="446"/>
        <v>2018/12</v>
      </c>
      <c r="AX1283" s="11" t="str">
        <f t="shared" si="447"/>
        <v>2018/12 Contribuciones Seg. Social</v>
      </c>
      <c r="AY1283" s="11">
        <f t="shared" si="428"/>
        <v>28765.98</v>
      </c>
      <c r="AZ1283" s="11">
        <f t="shared" si="448"/>
        <v>0.24097875337464603</v>
      </c>
      <c r="BA1283" s="11" t="str">
        <f t="shared" si="430"/>
        <v>P542667 37</v>
      </c>
      <c r="BB1283" s="11">
        <f>IFERROR(IF(AW1283="","",VLOOKUP(AW1283,SUSS!R:S,2,FALSE)),AY1283*SUSS!$M$2)</f>
        <v>3451.9175999999998</v>
      </c>
      <c r="BC1283" s="11">
        <f t="shared" si="429"/>
        <v>831.83879999999999</v>
      </c>
    </row>
    <row r="1284" spans="14:55" ht="15.75" thickBot="1">
      <c r="N1284" s="3" t="s">
        <v>130</v>
      </c>
      <c r="O1284" s="82">
        <v>37</v>
      </c>
      <c r="P1284" s="85">
        <v>2007.23</v>
      </c>
      <c r="Q1284" s="83" t="s">
        <v>94</v>
      </c>
      <c r="R1284" s="83" t="s">
        <v>10</v>
      </c>
      <c r="S1284" s="83" t="s">
        <v>10</v>
      </c>
      <c r="T1284" s="82" t="s">
        <v>137</v>
      </c>
      <c r="U1284" s="82" t="s">
        <v>88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/>
      </c>
      <c r="AU1284" s="11" t="str">
        <f t="shared" si="444"/>
        <v/>
      </c>
      <c r="AV1284" s="11" t="str">
        <f t="shared" si="445"/>
        <v/>
      </c>
      <c r="AW1284" s="11" t="str">
        <f t="shared" si="446"/>
        <v/>
      </c>
      <c r="AX1284" s="11" t="str">
        <f t="shared" si="447"/>
        <v/>
      </c>
      <c r="AY1284" s="11" t="str">
        <f t="shared" ref="AY1284:AY1347" si="449">VLOOKUP(AX1284,AO:AP,2,FALSE)</f>
        <v/>
      </c>
      <c r="AZ1284" s="11" t="str">
        <f t="shared" si="448"/>
        <v/>
      </c>
      <c r="BA1284" s="11" t="str">
        <f t="shared" si="430"/>
        <v xml:space="preserve"> </v>
      </c>
      <c r="BB1284" s="11" t="str">
        <f>IFERROR(IF(AW1284="","",VLOOKUP(AW1284,SUSS!R:S,2,FALSE)),AY1284*SUSS!$M$2)</f>
        <v/>
      </c>
      <c r="BC1284" s="11" t="str">
        <f t="shared" si="429"/>
        <v/>
      </c>
    </row>
    <row r="1285" spans="14:55" ht="15.75" thickBot="1">
      <c r="N1285" s="3" t="s">
        <v>130</v>
      </c>
      <c r="O1285" s="82">
        <v>38</v>
      </c>
      <c r="P1285" s="85">
        <v>7688.77</v>
      </c>
      <c r="Q1285" s="83" t="s">
        <v>83</v>
      </c>
      <c r="R1285" s="83" t="s">
        <v>10</v>
      </c>
      <c r="S1285" s="83" t="s">
        <v>10</v>
      </c>
      <c r="T1285" s="82" t="s">
        <v>87</v>
      </c>
      <c r="U1285" s="82" t="s">
        <v>88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/>
      </c>
      <c r="AU1285" s="11" t="str">
        <f t="shared" si="444"/>
        <v/>
      </c>
      <c r="AV1285" s="11" t="str">
        <f t="shared" si="445"/>
        <v/>
      </c>
      <c r="AW1285" s="11" t="str">
        <f t="shared" si="446"/>
        <v/>
      </c>
      <c r="AX1285" s="11" t="str">
        <f t="shared" si="447"/>
        <v/>
      </c>
      <c r="AY1285" s="11" t="str">
        <f t="shared" si="449"/>
        <v/>
      </c>
      <c r="AZ1285" s="11" t="str">
        <f t="shared" si="448"/>
        <v/>
      </c>
      <c r="BA1285" s="11" t="str">
        <f t="shared" si="430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0">IFERROR(IF(BB1285&lt;&gt;"",AZ1285*BB1285,""),"VER")</f>
        <v/>
      </c>
    </row>
    <row r="1286" spans="14:55" ht="15.75" thickBot="1">
      <c r="N1286" s="3" t="s">
        <v>130</v>
      </c>
      <c r="O1286" s="82">
        <v>38</v>
      </c>
      <c r="P1286" s="85">
        <v>6931.99</v>
      </c>
      <c r="Q1286" s="83" t="s">
        <v>11</v>
      </c>
      <c r="R1286" s="83" t="s">
        <v>10</v>
      </c>
      <c r="S1286" s="83" t="s">
        <v>10</v>
      </c>
      <c r="T1286" s="82" t="s">
        <v>150</v>
      </c>
      <c r="U1286" s="82" t="s">
        <v>88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P542667</v>
      </c>
      <c r="AU1286" s="11">
        <f t="shared" si="444"/>
        <v>38</v>
      </c>
      <c r="AV1286" s="11">
        <f t="shared" si="445"/>
        <v>6931.99</v>
      </c>
      <c r="AW1286" s="11" t="str">
        <f t="shared" si="446"/>
        <v>2018/12</v>
      </c>
      <c r="AX1286" s="11" t="str">
        <f t="shared" si="447"/>
        <v>2018/12 Contribuciones Seg. Social</v>
      </c>
      <c r="AY1286" s="11">
        <f t="shared" si="449"/>
        <v>28765.98</v>
      </c>
      <c r="AZ1286" s="11">
        <f t="shared" si="448"/>
        <v>0.24097875337464603</v>
      </c>
      <c r="BA1286" s="11" t="str">
        <f t="shared" si="430"/>
        <v>P542667 38</v>
      </c>
      <c r="BB1286" s="11">
        <f>IFERROR(IF(AW1286="","",VLOOKUP(AW1286,SUSS!R:S,2,FALSE)),AY1286*SUSS!$M$2)</f>
        <v>3451.9175999999998</v>
      </c>
      <c r="BC1286" s="11">
        <f t="shared" si="450"/>
        <v>831.83879999999999</v>
      </c>
    </row>
    <row r="1287" spans="14:55" ht="15.75" thickBot="1">
      <c r="N1287" s="3" t="s">
        <v>130</v>
      </c>
      <c r="O1287" s="82">
        <v>38</v>
      </c>
      <c r="P1287" s="85">
        <v>2007.23</v>
      </c>
      <c r="Q1287" s="83" t="s">
        <v>94</v>
      </c>
      <c r="R1287" s="83" t="s">
        <v>10</v>
      </c>
      <c r="S1287" s="83" t="s">
        <v>10</v>
      </c>
      <c r="T1287" s="82" t="s">
        <v>137</v>
      </c>
      <c r="U1287" s="82" t="s">
        <v>88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/>
      </c>
      <c r="AU1287" s="11" t="str">
        <f t="shared" si="444"/>
        <v/>
      </c>
      <c r="AV1287" s="11" t="str">
        <f t="shared" si="445"/>
        <v/>
      </c>
      <c r="AW1287" s="11" t="str">
        <f t="shared" si="446"/>
        <v/>
      </c>
      <c r="AX1287" s="11" t="str">
        <f t="shared" si="447"/>
        <v/>
      </c>
      <c r="AY1287" s="11" t="str">
        <f t="shared" si="449"/>
        <v/>
      </c>
      <c r="AZ1287" s="11" t="str">
        <f t="shared" si="448"/>
        <v/>
      </c>
      <c r="BA1287" s="11" t="str">
        <f t="shared" si="430"/>
        <v xml:space="preserve"> </v>
      </c>
      <c r="BB1287" s="11" t="str">
        <f>IFERROR(IF(AW1287="","",VLOOKUP(AW1287,SUSS!R:S,2,FALSE)),AY1287*SUSS!$M$2)</f>
        <v/>
      </c>
      <c r="BC1287" s="11" t="str">
        <f t="shared" si="450"/>
        <v/>
      </c>
    </row>
    <row r="1288" spans="14:55" ht="15.75" thickBot="1">
      <c r="N1288" s="3" t="s">
        <v>130</v>
      </c>
      <c r="O1288" s="82">
        <v>39</v>
      </c>
      <c r="P1288" s="85">
        <v>7688.77</v>
      </c>
      <c r="Q1288" s="83" t="s">
        <v>83</v>
      </c>
      <c r="R1288" s="83" t="s">
        <v>10</v>
      </c>
      <c r="S1288" s="83" t="s">
        <v>10</v>
      </c>
      <c r="T1288" s="82" t="s">
        <v>87</v>
      </c>
      <c r="U1288" s="82" t="s">
        <v>88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/>
      </c>
      <c r="AU1288" s="11" t="str">
        <f t="shared" si="444"/>
        <v/>
      </c>
      <c r="AV1288" s="11" t="str">
        <f t="shared" si="445"/>
        <v/>
      </c>
      <c r="AW1288" s="11" t="str">
        <f t="shared" si="446"/>
        <v/>
      </c>
      <c r="AX1288" s="11" t="str">
        <f t="shared" si="447"/>
        <v/>
      </c>
      <c r="AY1288" s="11" t="str">
        <f t="shared" si="449"/>
        <v/>
      </c>
      <c r="AZ1288" s="11" t="str">
        <f t="shared" si="448"/>
        <v/>
      </c>
      <c r="BA1288" s="11" t="str">
        <f t="shared" ref="BA1288:BA1351" si="451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0"/>
        <v/>
      </c>
    </row>
    <row r="1289" spans="14:55" ht="15.75" thickBot="1">
      <c r="N1289" s="3" t="s">
        <v>130</v>
      </c>
      <c r="O1289" s="82">
        <v>39</v>
      </c>
      <c r="P1289" s="85">
        <v>6931.99</v>
      </c>
      <c r="Q1289" s="83" t="s">
        <v>11</v>
      </c>
      <c r="R1289" s="83" t="s">
        <v>10</v>
      </c>
      <c r="S1289" s="83" t="s">
        <v>10</v>
      </c>
      <c r="T1289" s="82" t="s">
        <v>150</v>
      </c>
      <c r="U1289" s="82" t="s">
        <v>88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P542667</v>
      </c>
      <c r="AU1289" s="11">
        <f t="shared" si="444"/>
        <v>39</v>
      </c>
      <c r="AV1289" s="11">
        <f t="shared" si="445"/>
        <v>6931.99</v>
      </c>
      <c r="AW1289" s="11" t="str">
        <f t="shared" si="446"/>
        <v>2018/12</v>
      </c>
      <c r="AX1289" s="11" t="str">
        <f t="shared" si="447"/>
        <v>2018/12 Contribuciones Seg. Social</v>
      </c>
      <c r="AY1289" s="11">
        <f t="shared" si="449"/>
        <v>28765.98</v>
      </c>
      <c r="AZ1289" s="11">
        <f t="shared" si="448"/>
        <v>0.24097875337464603</v>
      </c>
      <c r="BA1289" s="11" t="str">
        <f t="shared" si="451"/>
        <v>P542667 39</v>
      </c>
      <c r="BB1289" s="11">
        <f>IFERROR(IF(AW1289="","",VLOOKUP(AW1289,SUSS!R:S,2,FALSE)),AY1289*SUSS!$M$2)</f>
        <v>3451.9175999999998</v>
      </c>
      <c r="BC1289" s="11">
        <f t="shared" si="450"/>
        <v>831.83879999999999</v>
      </c>
    </row>
    <row r="1290" spans="14:55" ht="15.75" thickBot="1">
      <c r="N1290" s="3" t="s">
        <v>130</v>
      </c>
      <c r="O1290" s="82">
        <v>39</v>
      </c>
      <c r="P1290" s="85">
        <v>2007.23</v>
      </c>
      <c r="Q1290" s="83" t="s">
        <v>94</v>
      </c>
      <c r="R1290" s="83" t="s">
        <v>10</v>
      </c>
      <c r="S1290" s="83" t="s">
        <v>10</v>
      </c>
      <c r="T1290" s="82" t="s">
        <v>137</v>
      </c>
      <c r="U1290" s="82" t="s">
        <v>88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/>
      </c>
      <c r="AU1290" s="11" t="str">
        <f t="shared" si="444"/>
        <v/>
      </c>
      <c r="AV1290" s="11" t="str">
        <f t="shared" si="445"/>
        <v/>
      </c>
      <c r="AW1290" s="11" t="str">
        <f t="shared" si="446"/>
        <v/>
      </c>
      <c r="AX1290" s="11" t="str">
        <f t="shared" si="447"/>
        <v/>
      </c>
      <c r="AY1290" s="11" t="str">
        <f t="shared" si="449"/>
        <v/>
      </c>
      <c r="AZ1290" s="11" t="str">
        <f t="shared" si="448"/>
        <v/>
      </c>
      <c r="BA1290" s="11" t="str">
        <f t="shared" si="451"/>
        <v xml:space="preserve"> </v>
      </c>
      <c r="BB1290" s="11" t="str">
        <f>IFERROR(IF(AW1290="","",VLOOKUP(AW1290,SUSS!R:S,2,FALSE)),AY1290*SUSS!$M$2)</f>
        <v/>
      </c>
      <c r="BC1290" s="11" t="str">
        <f t="shared" si="450"/>
        <v/>
      </c>
    </row>
    <row r="1291" spans="14:55" ht="15.75" thickBot="1">
      <c r="N1291" s="3" t="s">
        <v>130</v>
      </c>
      <c r="O1291" s="82">
        <v>40</v>
      </c>
      <c r="P1291" s="85">
        <v>7688.77</v>
      </c>
      <c r="Q1291" s="83" t="s">
        <v>83</v>
      </c>
      <c r="R1291" s="83" t="s">
        <v>10</v>
      </c>
      <c r="S1291" s="83" t="s">
        <v>10</v>
      </c>
      <c r="T1291" s="82" t="s">
        <v>87</v>
      </c>
      <c r="U1291" s="82" t="s">
        <v>88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/>
      </c>
      <c r="AU1291" s="11" t="str">
        <f t="shared" si="444"/>
        <v/>
      </c>
      <c r="AV1291" s="11" t="str">
        <f t="shared" si="445"/>
        <v/>
      </c>
      <c r="AW1291" s="11" t="str">
        <f t="shared" si="446"/>
        <v/>
      </c>
      <c r="AX1291" s="11" t="str">
        <f t="shared" si="447"/>
        <v/>
      </c>
      <c r="AY1291" s="11" t="str">
        <f t="shared" si="449"/>
        <v/>
      </c>
      <c r="AZ1291" s="11" t="str">
        <f t="shared" si="448"/>
        <v/>
      </c>
      <c r="BA1291" s="11" t="str">
        <f t="shared" si="451"/>
        <v xml:space="preserve"> </v>
      </c>
      <c r="BB1291" s="11" t="str">
        <f>IFERROR(IF(AW1291="","",VLOOKUP(AW1291,SUSS!R:S,2,FALSE)),AY1291*SUSS!$M$2)</f>
        <v/>
      </c>
      <c r="BC1291" s="11" t="str">
        <f t="shared" si="450"/>
        <v/>
      </c>
    </row>
    <row r="1292" spans="14:55" ht="15.75" thickBot="1">
      <c r="N1292" s="3" t="s">
        <v>130</v>
      </c>
      <c r="O1292" s="82">
        <v>40</v>
      </c>
      <c r="P1292" s="85">
        <v>2492.64</v>
      </c>
      <c r="Q1292" s="83" t="s">
        <v>11</v>
      </c>
      <c r="R1292" s="83" t="s">
        <v>10</v>
      </c>
      <c r="S1292" s="83" t="s">
        <v>10</v>
      </c>
      <c r="T1292" s="82" t="s">
        <v>150</v>
      </c>
      <c r="U1292" s="82" t="s">
        <v>88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P542667</v>
      </c>
      <c r="AU1292" s="11">
        <f t="shared" si="444"/>
        <v>40</v>
      </c>
      <c r="AV1292" s="11">
        <f t="shared" si="445"/>
        <v>2492.64</v>
      </c>
      <c r="AW1292" s="11" t="str">
        <f t="shared" si="446"/>
        <v>2018/12</v>
      </c>
      <c r="AX1292" s="11" t="str">
        <f t="shared" si="447"/>
        <v>2018/12 Contribuciones Seg. Social</v>
      </c>
      <c r="AY1292" s="11">
        <f t="shared" si="449"/>
        <v>28765.98</v>
      </c>
      <c r="AZ1292" s="11">
        <f t="shared" si="448"/>
        <v>8.6652358098003257E-2</v>
      </c>
      <c r="BA1292" s="11" t="str">
        <f t="shared" si="451"/>
        <v>P542667 40</v>
      </c>
      <c r="BB1292" s="11">
        <f>IFERROR(IF(AW1292="","",VLOOKUP(AW1292,SUSS!R:S,2,FALSE)),AY1292*SUSS!$M$2)</f>
        <v>3451.9175999999998</v>
      </c>
      <c r="BC1292" s="11">
        <f t="shared" si="450"/>
        <v>299.11679999999996</v>
      </c>
    </row>
    <row r="1293" spans="14:55" ht="15.75" thickBot="1">
      <c r="N1293" s="3" t="s">
        <v>130</v>
      </c>
      <c r="O1293" s="82">
        <v>40</v>
      </c>
      <c r="P1293" s="85">
        <v>2876.6</v>
      </c>
      <c r="Q1293" s="83" t="s">
        <v>11</v>
      </c>
      <c r="R1293" s="83" t="s">
        <v>10</v>
      </c>
      <c r="S1293" s="83" t="s">
        <v>82</v>
      </c>
      <c r="T1293" s="82" t="s">
        <v>150</v>
      </c>
      <c r="U1293" s="82" t="s">
        <v>88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P542667</v>
      </c>
      <c r="AU1293" s="11">
        <f t="shared" si="444"/>
        <v>40</v>
      </c>
      <c r="AV1293" s="11">
        <f t="shared" si="445"/>
        <v>2876.6</v>
      </c>
      <c r="AW1293" s="11" t="str">
        <f t="shared" si="446"/>
        <v>2018/12</v>
      </c>
      <c r="AX1293" s="11" t="str">
        <f t="shared" si="447"/>
        <v>2018/12 Contribuciones Seg. Social</v>
      </c>
      <c r="AY1293" s="11">
        <f t="shared" si="449"/>
        <v>28765.98</v>
      </c>
      <c r="AZ1293" s="11">
        <f t="shared" si="448"/>
        <v>0.10000006952657271</v>
      </c>
      <c r="BA1293" s="11" t="str">
        <f t="shared" si="451"/>
        <v>P542667 40</v>
      </c>
      <c r="BB1293" s="11">
        <f>IFERROR(IF(AW1293="","",VLOOKUP(AW1293,SUSS!R:S,2,FALSE)),AY1293*SUSS!$M$2)</f>
        <v>3451.9175999999998</v>
      </c>
      <c r="BC1293" s="11">
        <f t="shared" si="450"/>
        <v>345.19200000000001</v>
      </c>
    </row>
    <row r="1294" spans="14:55" ht="15.75" thickBot="1">
      <c r="N1294" s="3" t="s">
        <v>130</v>
      </c>
      <c r="O1294" s="82">
        <v>40</v>
      </c>
      <c r="P1294" s="85">
        <v>1562.75</v>
      </c>
      <c r="Q1294" s="83" t="s">
        <v>11</v>
      </c>
      <c r="R1294" s="83" t="s">
        <v>10</v>
      </c>
      <c r="S1294" s="83" t="s">
        <v>10</v>
      </c>
      <c r="T1294" s="82" t="s">
        <v>151</v>
      </c>
      <c r="U1294" s="82" t="s">
        <v>88</v>
      </c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>P542667</v>
      </c>
      <c r="AU1294" s="11">
        <f t="shared" si="444"/>
        <v>40</v>
      </c>
      <c r="AV1294" s="11">
        <f t="shared" si="445"/>
        <v>1562.75</v>
      </c>
      <c r="AW1294" s="11" t="str">
        <f t="shared" si="446"/>
        <v>2019/1</v>
      </c>
      <c r="AX1294" s="11" t="str">
        <f t="shared" si="447"/>
        <v>2019/1 Contribuciones Seg. Social</v>
      </c>
      <c r="AY1294" s="11">
        <f t="shared" si="449"/>
        <v>22215.61</v>
      </c>
      <c r="AZ1294" s="11">
        <f t="shared" si="448"/>
        <v>7.0344681059849354E-2</v>
      </c>
      <c r="BA1294" s="11" t="str">
        <f t="shared" si="451"/>
        <v>P542667 40</v>
      </c>
      <c r="BB1294" s="11">
        <f>IFERROR(IF(AW1294="","",VLOOKUP(AW1294,SUSS!R:S,2,FALSE)),AY1294*SUSS!$M$2)</f>
        <v>2665.8732</v>
      </c>
      <c r="BC1294" s="11">
        <f t="shared" si="450"/>
        <v>187.53</v>
      </c>
    </row>
    <row r="1295" spans="14:55" ht="15.75" thickBot="1">
      <c r="N1295" s="3" t="s">
        <v>130</v>
      </c>
      <c r="O1295" s="82">
        <v>40</v>
      </c>
      <c r="P1295" s="85">
        <v>2007.23</v>
      </c>
      <c r="Q1295" s="83" t="s">
        <v>94</v>
      </c>
      <c r="R1295" s="83" t="s">
        <v>10</v>
      </c>
      <c r="S1295" s="83" t="s">
        <v>10</v>
      </c>
      <c r="T1295" s="82" t="s">
        <v>137</v>
      </c>
      <c r="U1295" s="82" t="s">
        <v>88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130</v>
      </c>
      <c r="O1296" s="82">
        <v>41</v>
      </c>
      <c r="P1296" s="85">
        <v>7688.77</v>
      </c>
      <c r="Q1296" s="83" t="s">
        <v>83</v>
      </c>
      <c r="R1296" s="83" t="s">
        <v>10</v>
      </c>
      <c r="S1296" s="83" t="s">
        <v>10</v>
      </c>
      <c r="T1296" s="82" t="s">
        <v>87</v>
      </c>
      <c r="U1296" s="82" t="s">
        <v>88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/>
      </c>
      <c r="AU1296" s="11" t="str">
        <f t="shared" si="444"/>
        <v/>
      </c>
      <c r="AV1296" s="11" t="str">
        <f t="shared" si="445"/>
        <v/>
      </c>
      <c r="AW1296" s="11" t="str">
        <f t="shared" si="446"/>
        <v/>
      </c>
      <c r="AX1296" s="11" t="str">
        <f t="shared" si="447"/>
        <v/>
      </c>
      <c r="AY1296" s="11" t="str">
        <f t="shared" si="449"/>
        <v/>
      </c>
      <c r="AZ1296" s="11" t="str">
        <f t="shared" si="448"/>
        <v/>
      </c>
      <c r="BA1296" s="11" t="str">
        <f t="shared" si="451"/>
        <v xml:space="preserve"> </v>
      </c>
      <c r="BB1296" s="11" t="str">
        <f>IFERROR(IF(AW1296="","",VLOOKUP(AW1296,SUSS!R:S,2,FALSE)),AY1296*SUSS!$M$2)</f>
        <v/>
      </c>
      <c r="BC1296" s="11" t="str">
        <f t="shared" si="450"/>
        <v/>
      </c>
    </row>
    <row r="1297" spans="14:55" ht="15.75" thickBot="1">
      <c r="N1297" s="3" t="s">
        <v>130</v>
      </c>
      <c r="O1297" s="82">
        <v>41</v>
      </c>
      <c r="P1297" s="85">
        <v>6931.99</v>
      </c>
      <c r="Q1297" s="83" t="s">
        <v>11</v>
      </c>
      <c r="R1297" s="83" t="s">
        <v>10</v>
      </c>
      <c r="S1297" s="83" t="s">
        <v>10</v>
      </c>
      <c r="T1297" s="82" t="s">
        <v>151</v>
      </c>
      <c r="U1297" s="82" t="s">
        <v>88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P542667</v>
      </c>
      <c r="AU1297" s="11">
        <f t="shared" si="444"/>
        <v>41</v>
      </c>
      <c r="AV1297" s="11">
        <f t="shared" si="445"/>
        <v>6931.99</v>
      </c>
      <c r="AW1297" s="11" t="str">
        <f t="shared" si="446"/>
        <v>2019/1</v>
      </c>
      <c r="AX1297" s="11" t="str">
        <f t="shared" si="447"/>
        <v>2019/1 Contribuciones Seg. Social</v>
      </c>
      <c r="AY1297" s="11">
        <f t="shared" si="449"/>
        <v>22215.61</v>
      </c>
      <c r="AZ1297" s="11">
        <f t="shared" si="448"/>
        <v>0.3120323952392034</v>
      </c>
      <c r="BA1297" s="11" t="str">
        <f t="shared" si="451"/>
        <v>P542667 41</v>
      </c>
      <c r="BB1297" s="11">
        <f>IFERROR(IF(AW1297="","",VLOOKUP(AW1297,SUSS!R:S,2,FALSE)),AY1297*SUSS!$M$2)</f>
        <v>2665.8732</v>
      </c>
      <c r="BC1297" s="11">
        <f t="shared" si="450"/>
        <v>831.83879999999988</v>
      </c>
    </row>
    <row r="1298" spans="14:55" ht="15.75" thickBot="1">
      <c r="N1298" s="3" t="s">
        <v>130</v>
      </c>
      <c r="O1298" s="82">
        <v>41</v>
      </c>
      <c r="P1298" s="85">
        <v>2007.23</v>
      </c>
      <c r="Q1298" s="83" t="s">
        <v>94</v>
      </c>
      <c r="R1298" s="83" t="s">
        <v>10</v>
      </c>
      <c r="S1298" s="83" t="s">
        <v>10</v>
      </c>
      <c r="T1298" s="82" t="s">
        <v>137</v>
      </c>
      <c r="U1298" s="82" t="s">
        <v>88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/>
      </c>
      <c r="AU1298" s="11" t="str">
        <f t="shared" si="444"/>
        <v/>
      </c>
      <c r="AV1298" s="11" t="str">
        <f t="shared" si="445"/>
        <v/>
      </c>
      <c r="AW1298" s="11" t="str">
        <f t="shared" si="446"/>
        <v/>
      </c>
      <c r="AX1298" s="11" t="str">
        <f t="shared" si="447"/>
        <v/>
      </c>
      <c r="AY1298" s="11" t="str">
        <f t="shared" si="449"/>
        <v/>
      </c>
      <c r="AZ1298" s="11" t="str">
        <f t="shared" si="448"/>
        <v/>
      </c>
      <c r="BA1298" s="11" t="str">
        <f t="shared" si="451"/>
        <v xml:space="preserve"> </v>
      </c>
      <c r="BB1298" s="11" t="str">
        <f>IFERROR(IF(AW1298="","",VLOOKUP(AW1298,SUSS!R:S,2,FALSE)),AY1298*SUSS!$M$2)</f>
        <v/>
      </c>
      <c r="BC1298" s="11" t="str">
        <f t="shared" si="450"/>
        <v/>
      </c>
    </row>
    <row r="1299" spans="14:55" ht="15.75" thickBot="1">
      <c r="N1299" s="3" t="s">
        <v>130</v>
      </c>
      <c r="O1299" s="82">
        <v>42</v>
      </c>
      <c r="P1299" s="85">
        <v>7688.77</v>
      </c>
      <c r="Q1299" s="83" t="s">
        <v>83</v>
      </c>
      <c r="R1299" s="83" t="s">
        <v>10</v>
      </c>
      <c r="S1299" s="83" t="s">
        <v>10</v>
      </c>
      <c r="T1299" s="82" t="s">
        <v>87</v>
      </c>
      <c r="U1299" s="82" t="s">
        <v>88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/>
      </c>
      <c r="AU1299" s="11" t="str">
        <f t="shared" si="444"/>
        <v/>
      </c>
      <c r="AV1299" s="11" t="str">
        <f t="shared" si="445"/>
        <v/>
      </c>
      <c r="AW1299" s="11" t="str">
        <f t="shared" si="446"/>
        <v/>
      </c>
      <c r="AX1299" s="11" t="str">
        <f t="shared" si="447"/>
        <v/>
      </c>
      <c r="AY1299" s="11" t="str">
        <f t="shared" si="449"/>
        <v/>
      </c>
      <c r="AZ1299" s="11" t="str">
        <f t="shared" si="448"/>
        <v/>
      </c>
      <c r="BA1299" s="11" t="str">
        <f t="shared" si="451"/>
        <v xml:space="preserve"> </v>
      </c>
      <c r="BB1299" s="11" t="str">
        <f>IFERROR(IF(AW1299="","",VLOOKUP(AW1299,SUSS!R:S,2,FALSE)),AY1299*SUSS!$M$2)</f>
        <v/>
      </c>
      <c r="BC1299" s="11" t="str">
        <f t="shared" si="450"/>
        <v/>
      </c>
    </row>
    <row r="1300" spans="14:55" ht="15.75" thickBot="1">
      <c r="N1300" s="3" t="s">
        <v>130</v>
      </c>
      <c r="O1300" s="82">
        <v>42</v>
      </c>
      <c r="P1300" s="85">
        <v>6931.99</v>
      </c>
      <c r="Q1300" s="83" t="s">
        <v>11</v>
      </c>
      <c r="R1300" s="83" t="s">
        <v>10</v>
      </c>
      <c r="S1300" s="83" t="s">
        <v>10</v>
      </c>
      <c r="T1300" s="82" t="s">
        <v>151</v>
      </c>
      <c r="U1300" s="82" t="s">
        <v>88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P542667</v>
      </c>
      <c r="AU1300" s="11">
        <f t="shared" si="444"/>
        <v>42</v>
      </c>
      <c r="AV1300" s="11">
        <f t="shared" si="445"/>
        <v>6931.99</v>
      </c>
      <c r="AW1300" s="11" t="str">
        <f t="shared" si="446"/>
        <v>2019/1</v>
      </c>
      <c r="AX1300" s="11" t="str">
        <f t="shared" si="447"/>
        <v>2019/1 Contribuciones Seg. Social</v>
      </c>
      <c r="AY1300" s="11">
        <f t="shared" si="449"/>
        <v>22215.61</v>
      </c>
      <c r="AZ1300" s="11">
        <f t="shared" si="448"/>
        <v>0.3120323952392034</v>
      </c>
      <c r="BA1300" s="11" t="str">
        <f t="shared" si="451"/>
        <v>P542667 42</v>
      </c>
      <c r="BB1300" s="11">
        <f>IFERROR(IF(AW1300="","",VLOOKUP(AW1300,SUSS!R:S,2,FALSE)),AY1300*SUSS!$M$2)</f>
        <v>2665.8732</v>
      </c>
      <c r="BC1300" s="11">
        <f t="shared" si="450"/>
        <v>831.83879999999988</v>
      </c>
    </row>
    <row r="1301" spans="14:55" ht="15.75" thickBot="1">
      <c r="N1301" s="3" t="s">
        <v>130</v>
      </c>
      <c r="O1301" s="82">
        <v>42</v>
      </c>
      <c r="P1301" s="85">
        <v>2007.23</v>
      </c>
      <c r="Q1301" s="83" t="s">
        <v>94</v>
      </c>
      <c r="R1301" s="83" t="s">
        <v>10</v>
      </c>
      <c r="S1301" s="83" t="s">
        <v>10</v>
      </c>
      <c r="T1301" s="82" t="s">
        <v>137</v>
      </c>
      <c r="U1301" s="82" t="s">
        <v>88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/>
      </c>
      <c r="AU1301" s="11" t="str">
        <f t="shared" si="444"/>
        <v/>
      </c>
      <c r="AV1301" s="11" t="str">
        <f t="shared" si="445"/>
        <v/>
      </c>
      <c r="AW1301" s="11" t="str">
        <f t="shared" si="446"/>
        <v/>
      </c>
      <c r="AX1301" s="11" t="str">
        <f t="shared" si="447"/>
        <v/>
      </c>
      <c r="AY1301" s="11" t="str">
        <f t="shared" si="449"/>
        <v/>
      </c>
      <c r="AZ1301" s="11" t="str">
        <f t="shared" si="448"/>
        <v/>
      </c>
      <c r="BA1301" s="11" t="str">
        <f t="shared" si="451"/>
        <v xml:space="preserve"> </v>
      </c>
      <c r="BB1301" s="11" t="str">
        <f>IFERROR(IF(AW1301="","",VLOOKUP(AW1301,SUSS!R:S,2,FALSE)),AY1301*SUSS!$M$2)</f>
        <v/>
      </c>
      <c r="BC1301" s="11" t="str">
        <f t="shared" si="450"/>
        <v/>
      </c>
    </row>
    <row r="1302" spans="14:55" ht="15.75" thickBot="1">
      <c r="N1302" s="3" t="s">
        <v>130</v>
      </c>
      <c r="O1302" s="82">
        <v>43</v>
      </c>
      <c r="P1302" s="85">
        <v>7688.77</v>
      </c>
      <c r="Q1302" s="83" t="s">
        <v>83</v>
      </c>
      <c r="R1302" s="83" t="s">
        <v>10</v>
      </c>
      <c r="S1302" s="83" t="s">
        <v>10</v>
      </c>
      <c r="T1302" s="82" t="s">
        <v>87</v>
      </c>
      <c r="U1302" s="82" t="s">
        <v>88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/>
      </c>
      <c r="AU1302" s="11" t="str">
        <f t="shared" si="444"/>
        <v/>
      </c>
      <c r="AV1302" s="11" t="str">
        <f t="shared" si="445"/>
        <v/>
      </c>
      <c r="AW1302" s="11" t="str">
        <f t="shared" si="446"/>
        <v/>
      </c>
      <c r="AX1302" s="11" t="str">
        <f t="shared" si="447"/>
        <v/>
      </c>
      <c r="AY1302" s="11" t="str">
        <f t="shared" si="449"/>
        <v/>
      </c>
      <c r="AZ1302" s="11" t="str">
        <f t="shared" si="448"/>
        <v/>
      </c>
      <c r="BA1302" s="11" t="str">
        <f t="shared" si="451"/>
        <v xml:space="preserve"> </v>
      </c>
      <c r="BB1302" s="11" t="str">
        <f>IFERROR(IF(AW1302="","",VLOOKUP(AW1302,SUSS!R:S,2,FALSE)),AY1302*SUSS!$M$2)</f>
        <v/>
      </c>
      <c r="BC1302" s="11" t="str">
        <f t="shared" si="450"/>
        <v/>
      </c>
    </row>
    <row r="1303" spans="14:55" ht="15.75" thickBot="1">
      <c r="N1303" s="3" t="s">
        <v>130</v>
      </c>
      <c r="O1303" s="82">
        <v>43</v>
      </c>
      <c r="P1303" s="85">
        <v>6788.88</v>
      </c>
      <c r="Q1303" s="83" t="s">
        <v>11</v>
      </c>
      <c r="R1303" s="83" t="s">
        <v>10</v>
      </c>
      <c r="S1303" s="83" t="s">
        <v>10</v>
      </c>
      <c r="T1303" s="82" t="s">
        <v>151</v>
      </c>
      <c r="U1303" s="82" t="s">
        <v>88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P542667</v>
      </c>
      <c r="AU1303" s="11">
        <f t="shared" si="444"/>
        <v>43</v>
      </c>
      <c r="AV1303" s="11">
        <f t="shared" si="445"/>
        <v>6788.88</v>
      </c>
      <c r="AW1303" s="11" t="str">
        <f t="shared" si="446"/>
        <v>2019/1</v>
      </c>
      <c r="AX1303" s="11" t="str">
        <f t="shared" si="447"/>
        <v>2019/1 Contribuciones Seg. Social</v>
      </c>
      <c r="AY1303" s="11">
        <f t="shared" si="449"/>
        <v>22215.61</v>
      </c>
      <c r="AZ1303" s="11">
        <f t="shared" si="448"/>
        <v>0.30559052846174378</v>
      </c>
      <c r="BA1303" s="11" t="str">
        <f t="shared" si="451"/>
        <v>P542667 43</v>
      </c>
      <c r="BB1303" s="11">
        <f>IFERROR(IF(AW1303="","",VLOOKUP(AW1303,SUSS!R:S,2,FALSE)),AY1303*SUSS!$M$2)</f>
        <v>2665.8732</v>
      </c>
      <c r="BC1303" s="11">
        <f t="shared" si="450"/>
        <v>814.66559999999993</v>
      </c>
    </row>
    <row r="1304" spans="14:55" ht="15.75" thickBot="1">
      <c r="N1304" s="3" t="s">
        <v>130</v>
      </c>
      <c r="O1304" s="82">
        <v>43</v>
      </c>
      <c r="P1304" s="86">
        <v>143.11000000000001</v>
      </c>
      <c r="Q1304" s="83" t="s">
        <v>11</v>
      </c>
      <c r="R1304" s="83" t="s">
        <v>10</v>
      </c>
      <c r="S1304" s="83" t="s">
        <v>82</v>
      </c>
      <c r="T1304" s="82" t="s">
        <v>151</v>
      </c>
      <c r="U1304" s="82" t="s">
        <v>88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P542667</v>
      </c>
      <c r="AU1304" s="11">
        <f t="shared" si="444"/>
        <v>43</v>
      </c>
      <c r="AV1304" s="11">
        <f t="shared" si="445"/>
        <v>143.11000000000001</v>
      </c>
      <c r="AW1304" s="11" t="str">
        <f t="shared" si="446"/>
        <v>2019/1</v>
      </c>
      <c r="AX1304" s="11" t="str">
        <f t="shared" si="447"/>
        <v>2019/1 Contribuciones Seg. Social</v>
      </c>
      <c r="AY1304" s="11">
        <f t="shared" si="449"/>
        <v>22215.61</v>
      </c>
      <c r="AZ1304" s="11">
        <f t="shared" si="448"/>
        <v>6.4418667774596332E-3</v>
      </c>
      <c r="BA1304" s="11" t="str">
        <f t="shared" si="451"/>
        <v>P542667 43</v>
      </c>
      <c r="BB1304" s="11">
        <f>IFERROR(IF(AW1304="","",VLOOKUP(AW1304,SUSS!R:S,2,FALSE)),AY1304*SUSS!$M$2)</f>
        <v>2665.8732</v>
      </c>
      <c r="BC1304" s="11">
        <f t="shared" si="450"/>
        <v>17.173200000000001</v>
      </c>
    </row>
    <row r="1305" spans="14:55" ht="15.75" thickBot="1">
      <c r="N1305" s="3" t="s">
        <v>130</v>
      </c>
      <c r="O1305" s="82">
        <v>43</v>
      </c>
      <c r="P1305" s="85">
        <v>2007.23</v>
      </c>
      <c r="Q1305" s="83" t="s">
        <v>94</v>
      </c>
      <c r="R1305" s="83" t="s">
        <v>10</v>
      </c>
      <c r="S1305" s="83" t="s">
        <v>10</v>
      </c>
      <c r="T1305" s="82" t="s">
        <v>137</v>
      </c>
      <c r="U1305" s="82" t="s">
        <v>88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/>
      </c>
      <c r="AU1305" s="11" t="str">
        <f t="shared" si="444"/>
        <v/>
      </c>
      <c r="AV1305" s="11" t="str">
        <f t="shared" si="445"/>
        <v/>
      </c>
      <c r="AW1305" s="11" t="str">
        <f t="shared" si="446"/>
        <v/>
      </c>
      <c r="AX1305" s="11" t="str">
        <f t="shared" si="447"/>
        <v/>
      </c>
      <c r="AY1305" s="11" t="str">
        <f t="shared" si="449"/>
        <v/>
      </c>
      <c r="AZ1305" s="11" t="str">
        <f t="shared" si="448"/>
        <v/>
      </c>
      <c r="BA1305" s="11" t="str">
        <f t="shared" si="451"/>
        <v xml:space="preserve"> </v>
      </c>
      <c r="BB1305" s="11" t="str">
        <f>IFERROR(IF(AW1305="","",VLOOKUP(AW1305,SUSS!R:S,2,FALSE)),AY1305*SUSS!$M$2)</f>
        <v/>
      </c>
      <c r="BC1305" s="11" t="str">
        <f t="shared" si="450"/>
        <v/>
      </c>
    </row>
    <row r="1306" spans="14:55" ht="15.75" thickBot="1">
      <c r="N1306" s="3" t="s">
        <v>130</v>
      </c>
      <c r="O1306" s="82">
        <v>44</v>
      </c>
      <c r="P1306" s="85">
        <v>7688.77</v>
      </c>
      <c r="Q1306" s="83" t="s">
        <v>83</v>
      </c>
      <c r="R1306" s="83" t="s">
        <v>10</v>
      </c>
      <c r="S1306" s="83" t="s">
        <v>10</v>
      </c>
      <c r="T1306" s="82" t="s">
        <v>87</v>
      </c>
      <c r="U1306" s="82" t="s">
        <v>88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/>
      </c>
      <c r="AU1306" s="11" t="str">
        <f t="shared" si="444"/>
        <v/>
      </c>
      <c r="AV1306" s="11" t="str">
        <f t="shared" si="445"/>
        <v/>
      </c>
      <c r="AW1306" s="11" t="str">
        <f t="shared" si="446"/>
        <v/>
      </c>
      <c r="AX1306" s="11" t="str">
        <f t="shared" si="447"/>
        <v/>
      </c>
      <c r="AY1306" s="11" t="str">
        <f t="shared" si="449"/>
        <v/>
      </c>
      <c r="AZ1306" s="11" t="str">
        <f t="shared" si="448"/>
        <v/>
      </c>
      <c r="BA1306" s="11" t="str">
        <f t="shared" si="451"/>
        <v xml:space="preserve"> </v>
      </c>
      <c r="BB1306" s="11" t="str">
        <f>IFERROR(IF(AW1306="","",VLOOKUP(AW1306,SUSS!R:S,2,FALSE)),AY1306*SUSS!$M$2)</f>
        <v/>
      </c>
      <c r="BC1306" s="11" t="str">
        <f t="shared" si="450"/>
        <v/>
      </c>
    </row>
    <row r="1307" spans="14:55" ht="15.75" thickBot="1">
      <c r="N1307" s="3" t="s">
        <v>130</v>
      </c>
      <c r="O1307" s="82">
        <v>44</v>
      </c>
      <c r="P1307" s="85">
        <v>2078.4499999999998</v>
      </c>
      <c r="Q1307" s="83" t="s">
        <v>11</v>
      </c>
      <c r="R1307" s="83" t="s">
        <v>10</v>
      </c>
      <c r="S1307" s="83" t="s">
        <v>82</v>
      </c>
      <c r="T1307" s="82" t="s">
        <v>151</v>
      </c>
      <c r="U1307" s="82" t="s">
        <v>88</v>
      </c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>P542667</v>
      </c>
      <c r="AU1307" s="11">
        <f t="shared" si="444"/>
        <v>44</v>
      </c>
      <c r="AV1307" s="11">
        <f t="shared" si="445"/>
        <v>2078.4499999999998</v>
      </c>
      <c r="AW1307" s="11" t="str">
        <f t="shared" si="446"/>
        <v>2019/1</v>
      </c>
      <c r="AX1307" s="11" t="str">
        <f t="shared" si="447"/>
        <v>2019/1 Contribuciones Seg. Social</v>
      </c>
      <c r="AY1307" s="11">
        <f t="shared" si="449"/>
        <v>22215.61</v>
      </c>
      <c r="AZ1307" s="11">
        <f t="shared" si="448"/>
        <v>9.3558088209146614E-2</v>
      </c>
      <c r="BA1307" s="11" t="str">
        <f t="shared" si="451"/>
        <v>P542667 44</v>
      </c>
      <c r="BB1307" s="11">
        <f>IFERROR(IF(AW1307="","",VLOOKUP(AW1307,SUSS!R:S,2,FALSE)),AY1307*SUSS!$M$2)</f>
        <v>2665.8732</v>
      </c>
      <c r="BC1307" s="11">
        <f t="shared" si="450"/>
        <v>249.41399999999996</v>
      </c>
    </row>
    <row r="1308" spans="14:55" ht="15.75" thickBot="1">
      <c r="N1308" s="3" t="s">
        <v>130</v>
      </c>
      <c r="O1308" s="82">
        <v>44</v>
      </c>
      <c r="P1308" s="85">
        <v>4853.54</v>
      </c>
      <c r="Q1308" s="83" t="s">
        <v>11</v>
      </c>
      <c r="R1308" s="83" t="s">
        <v>10</v>
      </c>
      <c r="S1308" s="83" t="s">
        <v>10</v>
      </c>
      <c r="T1308" s="82" t="s">
        <v>152</v>
      </c>
      <c r="U1308" s="82" t="s">
        <v>88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>P542667</v>
      </c>
      <c r="AU1308" s="11">
        <f t="shared" si="444"/>
        <v>44</v>
      </c>
      <c r="AV1308" s="11">
        <f t="shared" si="445"/>
        <v>4853.54</v>
      </c>
      <c r="AW1308" s="11" t="str">
        <f t="shared" si="446"/>
        <v>2019/2</v>
      </c>
      <c r="AX1308" s="11" t="str">
        <f t="shared" si="447"/>
        <v>2019/2 Contribuciones Seg. Social</v>
      </c>
      <c r="AY1308" s="11">
        <f t="shared" si="449"/>
        <v>18371.32</v>
      </c>
      <c r="AZ1308" s="11">
        <f t="shared" si="448"/>
        <v>0.26419114140954486</v>
      </c>
      <c r="BA1308" s="11" t="str">
        <f t="shared" si="451"/>
        <v>P542667 44</v>
      </c>
      <c r="BB1308" s="11">
        <f>IFERROR(IF(AW1308="","",VLOOKUP(AW1308,SUSS!R:S,2,FALSE)),AY1308*SUSS!$M$2)</f>
        <v>2204.5583999999999</v>
      </c>
      <c r="BC1308" s="11">
        <f t="shared" si="450"/>
        <v>582.42479999999989</v>
      </c>
    </row>
    <row r="1309" spans="14:55" ht="15.75" thickBot="1">
      <c r="N1309" s="3" t="s">
        <v>130</v>
      </c>
      <c r="O1309" s="82">
        <v>44</v>
      </c>
      <c r="P1309" s="85">
        <v>2007.23</v>
      </c>
      <c r="Q1309" s="83" t="s">
        <v>94</v>
      </c>
      <c r="R1309" s="83" t="s">
        <v>10</v>
      </c>
      <c r="S1309" s="83" t="s">
        <v>10</v>
      </c>
      <c r="T1309" s="82" t="s">
        <v>137</v>
      </c>
      <c r="U1309" s="82" t="s">
        <v>88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130</v>
      </c>
      <c r="O1310" s="82">
        <v>45</v>
      </c>
      <c r="P1310" s="85">
        <v>7688.77</v>
      </c>
      <c r="Q1310" s="83" t="s">
        <v>83</v>
      </c>
      <c r="R1310" s="83" t="s">
        <v>10</v>
      </c>
      <c r="S1310" s="83" t="s">
        <v>10</v>
      </c>
      <c r="T1310" s="82" t="s">
        <v>87</v>
      </c>
      <c r="U1310" s="82" t="s">
        <v>88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130</v>
      </c>
      <c r="O1311" s="82">
        <v>45</v>
      </c>
      <c r="P1311" s="85">
        <v>6931.99</v>
      </c>
      <c r="Q1311" s="83" t="s">
        <v>11</v>
      </c>
      <c r="R1311" s="83" t="s">
        <v>10</v>
      </c>
      <c r="S1311" s="83" t="s">
        <v>10</v>
      </c>
      <c r="T1311" s="82" t="s">
        <v>152</v>
      </c>
      <c r="U1311" s="82" t="s">
        <v>88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>P542667</v>
      </c>
      <c r="AU1311" s="11">
        <f t="shared" si="465"/>
        <v>45</v>
      </c>
      <c r="AV1311" s="11">
        <f t="shared" si="466"/>
        <v>6931.99</v>
      </c>
      <c r="AW1311" s="11" t="str">
        <f t="shared" si="467"/>
        <v>2019/2</v>
      </c>
      <c r="AX1311" s="11" t="str">
        <f t="shared" si="468"/>
        <v>2019/2 Contribuciones Seg. Social</v>
      </c>
      <c r="AY1311" s="11">
        <f t="shared" si="449"/>
        <v>18371.32</v>
      </c>
      <c r="AZ1311" s="11">
        <f t="shared" si="469"/>
        <v>0.37732672448141996</v>
      </c>
      <c r="BA1311" s="11" t="str">
        <f t="shared" si="451"/>
        <v>P542667 45</v>
      </c>
      <c r="BB1311" s="11">
        <f>IFERROR(IF(AW1311="","",VLOOKUP(AW1311,SUSS!R:S,2,FALSE)),AY1311*SUSS!$M$2)</f>
        <v>2204.5583999999999</v>
      </c>
      <c r="BC1311" s="11">
        <f t="shared" si="450"/>
        <v>831.83879999999999</v>
      </c>
    </row>
    <row r="1312" spans="14:55" ht="15.75" thickBot="1">
      <c r="N1312" s="3" t="s">
        <v>130</v>
      </c>
      <c r="O1312" s="82">
        <v>45</v>
      </c>
      <c r="P1312" s="85">
        <v>2007.23</v>
      </c>
      <c r="Q1312" s="83" t="s">
        <v>94</v>
      </c>
      <c r="R1312" s="83" t="s">
        <v>10</v>
      </c>
      <c r="S1312" s="83" t="s">
        <v>10</v>
      </c>
      <c r="T1312" s="82" t="s">
        <v>137</v>
      </c>
      <c r="U1312" s="82" t="s">
        <v>88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130</v>
      </c>
      <c r="O1313" s="82">
        <v>46</v>
      </c>
      <c r="P1313" s="85">
        <v>7688.77</v>
      </c>
      <c r="Q1313" s="83" t="s">
        <v>83</v>
      </c>
      <c r="R1313" s="83" t="s">
        <v>10</v>
      </c>
      <c r="S1313" s="83" t="s">
        <v>10</v>
      </c>
      <c r="T1313" s="82" t="s">
        <v>87</v>
      </c>
      <c r="U1313" s="82" t="s">
        <v>88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130</v>
      </c>
      <c r="O1314" s="82">
        <v>46</v>
      </c>
      <c r="P1314" s="85">
        <v>6585.79</v>
      </c>
      <c r="Q1314" s="83" t="s">
        <v>11</v>
      </c>
      <c r="R1314" s="83" t="s">
        <v>10</v>
      </c>
      <c r="S1314" s="83" t="s">
        <v>10</v>
      </c>
      <c r="T1314" s="82" t="s">
        <v>152</v>
      </c>
      <c r="U1314" s="82" t="s">
        <v>88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>P542667</v>
      </c>
      <c r="AU1314" s="11">
        <f t="shared" si="465"/>
        <v>46</v>
      </c>
      <c r="AV1314" s="11">
        <f t="shared" si="466"/>
        <v>6585.79</v>
      </c>
      <c r="AW1314" s="11" t="str">
        <f t="shared" si="467"/>
        <v>2019/2</v>
      </c>
      <c r="AX1314" s="11" t="str">
        <f t="shared" si="468"/>
        <v>2019/2 Contribuciones Seg. Social</v>
      </c>
      <c r="AY1314" s="11">
        <f t="shared" si="449"/>
        <v>18371.32</v>
      </c>
      <c r="AZ1314" s="11">
        <f t="shared" si="469"/>
        <v>0.35848213410903518</v>
      </c>
      <c r="BA1314" s="11" t="str">
        <f t="shared" si="451"/>
        <v>P542667 46</v>
      </c>
      <c r="BB1314" s="11">
        <f>IFERROR(IF(AW1314="","",VLOOKUP(AW1314,SUSS!R:S,2,FALSE)),AY1314*SUSS!$M$2)</f>
        <v>2204.5583999999999</v>
      </c>
      <c r="BC1314" s="11">
        <f t="shared" si="450"/>
        <v>790.29480000000001</v>
      </c>
    </row>
    <row r="1315" spans="14:55" ht="15.75" thickBot="1">
      <c r="N1315" s="3" t="s">
        <v>130</v>
      </c>
      <c r="O1315" s="82">
        <v>46</v>
      </c>
      <c r="P1315" s="86">
        <v>346.2</v>
      </c>
      <c r="Q1315" s="83" t="s">
        <v>11</v>
      </c>
      <c r="R1315" s="83" t="s">
        <v>10</v>
      </c>
      <c r="S1315" s="83" t="s">
        <v>82</v>
      </c>
      <c r="T1315" s="82" t="s">
        <v>152</v>
      </c>
      <c r="U1315" s="82" t="s">
        <v>88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>P542667</v>
      </c>
      <c r="AU1315" s="11">
        <f t="shared" si="465"/>
        <v>46</v>
      </c>
      <c r="AV1315" s="11">
        <f t="shared" si="466"/>
        <v>346.2</v>
      </c>
      <c r="AW1315" s="11" t="str">
        <f t="shared" si="467"/>
        <v>2019/2</v>
      </c>
      <c r="AX1315" s="11" t="str">
        <f t="shared" si="468"/>
        <v>2019/2 Contribuciones Seg. Social</v>
      </c>
      <c r="AY1315" s="11">
        <f t="shared" si="449"/>
        <v>18371.32</v>
      </c>
      <c r="AZ1315" s="11">
        <f t="shared" si="469"/>
        <v>1.8844590372384781E-2</v>
      </c>
      <c r="BA1315" s="11" t="str">
        <f t="shared" si="451"/>
        <v>P542667 46</v>
      </c>
      <c r="BB1315" s="11">
        <f>IFERROR(IF(AW1315="","",VLOOKUP(AW1315,SUSS!R:S,2,FALSE)),AY1315*SUSS!$M$2)</f>
        <v>2204.5583999999999</v>
      </c>
      <c r="BC1315" s="11">
        <f t="shared" si="450"/>
        <v>41.543999999999997</v>
      </c>
    </row>
    <row r="1316" spans="14:55" ht="15.75" thickBot="1">
      <c r="N1316" s="3" t="s">
        <v>130</v>
      </c>
      <c r="O1316" s="82">
        <v>46</v>
      </c>
      <c r="P1316" s="85">
        <v>2007.23</v>
      </c>
      <c r="Q1316" s="83" t="s">
        <v>94</v>
      </c>
      <c r="R1316" s="83" t="s">
        <v>10</v>
      </c>
      <c r="S1316" s="83" t="s">
        <v>10</v>
      </c>
      <c r="T1316" s="82" t="s">
        <v>137</v>
      </c>
      <c r="U1316" s="82" t="s">
        <v>88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130</v>
      </c>
      <c r="O1317" s="82">
        <v>47</v>
      </c>
      <c r="P1317" s="85">
        <v>7688.77</v>
      </c>
      <c r="Q1317" s="83" t="s">
        <v>83</v>
      </c>
      <c r="R1317" s="83" t="s">
        <v>10</v>
      </c>
      <c r="S1317" s="83" t="s">
        <v>10</v>
      </c>
      <c r="T1317" s="82" t="s">
        <v>87</v>
      </c>
      <c r="U1317" s="82" t="s">
        <v>88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 ht="15.75" thickBot="1">
      <c r="N1318" s="3" t="s">
        <v>130</v>
      </c>
      <c r="O1318" s="82">
        <v>47</v>
      </c>
      <c r="P1318" s="85">
        <v>1490.93</v>
      </c>
      <c r="Q1318" s="83" t="s">
        <v>11</v>
      </c>
      <c r="R1318" s="83" t="s">
        <v>10</v>
      </c>
      <c r="S1318" s="83" t="s">
        <v>82</v>
      </c>
      <c r="T1318" s="82" t="s">
        <v>152</v>
      </c>
      <c r="U1318" s="82" t="s">
        <v>88</v>
      </c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>P542667</v>
      </c>
      <c r="AU1318" s="11">
        <f t="shared" si="465"/>
        <v>47</v>
      </c>
      <c r="AV1318" s="11">
        <f t="shared" si="466"/>
        <v>1490.93</v>
      </c>
      <c r="AW1318" s="11" t="str">
        <f t="shared" si="467"/>
        <v>2019/2</v>
      </c>
      <c r="AX1318" s="11" t="str">
        <f t="shared" si="468"/>
        <v>2019/2 Contribuciones Seg. Social</v>
      </c>
      <c r="AY1318" s="11">
        <f t="shared" si="449"/>
        <v>18371.32</v>
      </c>
      <c r="AZ1318" s="11">
        <f t="shared" si="469"/>
        <v>8.1155300762275118E-2</v>
      </c>
      <c r="BA1318" s="11" t="str">
        <f t="shared" si="451"/>
        <v>P542667 47</v>
      </c>
      <c r="BB1318" s="11">
        <f>IFERROR(IF(AW1318="","",VLOOKUP(AW1318,SUSS!R:S,2,FALSE)),AY1318*SUSS!$M$2)</f>
        <v>2204.5583999999999</v>
      </c>
      <c r="BC1318" s="11">
        <f t="shared" si="450"/>
        <v>178.91159999999999</v>
      </c>
    </row>
    <row r="1319" spans="14:55" ht="15.75" thickBot="1">
      <c r="N1319" s="3" t="s">
        <v>130</v>
      </c>
      <c r="O1319" s="82">
        <v>47</v>
      </c>
      <c r="P1319" s="85">
        <v>5441.06</v>
      </c>
      <c r="Q1319" s="83" t="s">
        <v>11</v>
      </c>
      <c r="R1319" s="83" t="s">
        <v>10</v>
      </c>
      <c r="S1319" s="83" t="s">
        <v>10</v>
      </c>
      <c r="T1319" s="82" t="s">
        <v>153</v>
      </c>
      <c r="U1319" s="82" t="s">
        <v>88</v>
      </c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>P542667</v>
      </c>
      <c r="AU1319" s="11">
        <f t="shared" si="465"/>
        <v>47</v>
      </c>
      <c r="AV1319" s="11">
        <f t="shared" si="466"/>
        <v>5441.06</v>
      </c>
      <c r="AW1319" s="11" t="str">
        <f t="shared" si="467"/>
        <v>2019/3</v>
      </c>
      <c r="AX1319" s="11" t="str">
        <f t="shared" si="468"/>
        <v>2019/3 Contribuciones Seg. Social</v>
      </c>
      <c r="AY1319" s="11">
        <f t="shared" si="449"/>
        <v>20292.29</v>
      </c>
      <c r="AZ1319" s="11">
        <f t="shared" si="469"/>
        <v>0.2681343505341191</v>
      </c>
      <c r="BA1319" s="11" t="str">
        <f t="shared" si="451"/>
        <v>P542667 47</v>
      </c>
      <c r="BB1319" s="11">
        <f>IFERROR(IF(AW1319="","",VLOOKUP(AW1319,SUSS!R:S,2,FALSE)),AY1319*SUSS!$M$2)</f>
        <v>2435.0747999999999</v>
      </c>
      <c r="BC1319" s="11">
        <f t="shared" si="450"/>
        <v>652.92719999999997</v>
      </c>
    </row>
    <row r="1320" spans="14:55" ht="15.75" thickBot="1">
      <c r="N1320" s="3" t="s">
        <v>130</v>
      </c>
      <c r="O1320" s="82">
        <v>47</v>
      </c>
      <c r="P1320" s="85">
        <v>2007.23</v>
      </c>
      <c r="Q1320" s="83" t="s">
        <v>94</v>
      </c>
      <c r="R1320" s="83" t="s">
        <v>10</v>
      </c>
      <c r="S1320" s="83" t="s">
        <v>10</v>
      </c>
      <c r="T1320" s="82" t="s">
        <v>137</v>
      </c>
      <c r="U1320" s="82" t="s">
        <v>88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130</v>
      </c>
      <c r="O1321" s="82">
        <v>48</v>
      </c>
      <c r="P1321" s="85">
        <v>7688.77</v>
      </c>
      <c r="Q1321" s="83" t="s">
        <v>83</v>
      </c>
      <c r="R1321" s="83" t="s">
        <v>10</v>
      </c>
      <c r="S1321" s="83" t="s">
        <v>10</v>
      </c>
      <c r="T1321" s="82" t="s">
        <v>87</v>
      </c>
      <c r="U1321" s="82" t="s">
        <v>88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130</v>
      </c>
      <c r="O1322" s="82">
        <v>48</v>
      </c>
      <c r="P1322" s="85">
        <v>6931.99</v>
      </c>
      <c r="Q1322" s="83" t="s">
        <v>11</v>
      </c>
      <c r="R1322" s="83" t="s">
        <v>10</v>
      </c>
      <c r="S1322" s="83" t="s">
        <v>10</v>
      </c>
      <c r="T1322" s="82" t="s">
        <v>153</v>
      </c>
      <c r="U1322" s="82" t="s">
        <v>88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>P542667</v>
      </c>
      <c r="AU1322" s="11">
        <f t="shared" si="465"/>
        <v>48</v>
      </c>
      <c r="AV1322" s="11">
        <f t="shared" si="466"/>
        <v>6931.99</v>
      </c>
      <c r="AW1322" s="11" t="str">
        <f t="shared" si="467"/>
        <v>2019/3</v>
      </c>
      <c r="AX1322" s="11" t="str">
        <f t="shared" si="468"/>
        <v>2019/3 Contribuciones Seg. Social</v>
      </c>
      <c r="AY1322" s="11">
        <f t="shared" si="449"/>
        <v>20292.29</v>
      </c>
      <c r="AZ1322" s="11">
        <f t="shared" si="469"/>
        <v>0.34160708328138417</v>
      </c>
      <c r="BA1322" s="11" t="str">
        <f t="shared" si="451"/>
        <v>P542667 48</v>
      </c>
      <c r="BB1322" s="11">
        <f>IFERROR(IF(AW1322="","",VLOOKUP(AW1322,SUSS!R:S,2,FALSE)),AY1322*SUSS!$M$2)</f>
        <v>2435.0747999999999</v>
      </c>
      <c r="BC1322" s="11">
        <f t="shared" si="450"/>
        <v>831.83879999999988</v>
      </c>
    </row>
    <row r="1323" spans="14:55" ht="15.75" thickBot="1">
      <c r="N1323" s="3" t="s">
        <v>130</v>
      </c>
      <c r="O1323" s="82">
        <v>48</v>
      </c>
      <c r="P1323" s="85">
        <v>2007.23</v>
      </c>
      <c r="Q1323" s="83" t="s">
        <v>94</v>
      </c>
      <c r="R1323" s="83" t="s">
        <v>10</v>
      </c>
      <c r="S1323" s="83" t="s">
        <v>10</v>
      </c>
      <c r="T1323" s="82" t="s">
        <v>137</v>
      </c>
      <c r="U1323" s="82" t="s">
        <v>88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130</v>
      </c>
      <c r="O1324" s="82">
        <v>49</v>
      </c>
      <c r="P1324" s="85">
        <v>7688.77</v>
      </c>
      <c r="Q1324" s="83" t="s">
        <v>83</v>
      </c>
      <c r="R1324" s="83" t="s">
        <v>10</v>
      </c>
      <c r="S1324" s="83" t="s">
        <v>10</v>
      </c>
      <c r="T1324" s="82" t="s">
        <v>87</v>
      </c>
      <c r="U1324" s="82" t="s">
        <v>88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130</v>
      </c>
      <c r="O1325" s="82">
        <v>49</v>
      </c>
      <c r="P1325" s="85">
        <v>6931.99</v>
      </c>
      <c r="Q1325" s="83" t="s">
        <v>11</v>
      </c>
      <c r="R1325" s="83" t="s">
        <v>10</v>
      </c>
      <c r="S1325" s="83" t="s">
        <v>10</v>
      </c>
      <c r="T1325" s="82" t="s">
        <v>153</v>
      </c>
      <c r="U1325" s="82" t="s">
        <v>88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>P542667</v>
      </c>
      <c r="AU1325" s="11">
        <f t="shared" si="465"/>
        <v>49</v>
      </c>
      <c r="AV1325" s="11">
        <f t="shared" si="466"/>
        <v>6931.99</v>
      </c>
      <c r="AW1325" s="11" t="str">
        <f t="shared" si="467"/>
        <v>2019/3</v>
      </c>
      <c r="AX1325" s="11" t="str">
        <f t="shared" si="468"/>
        <v>2019/3 Contribuciones Seg. Social</v>
      </c>
      <c r="AY1325" s="11">
        <f t="shared" si="449"/>
        <v>20292.29</v>
      </c>
      <c r="AZ1325" s="11">
        <f t="shared" si="469"/>
        <v>0.34160708328138417</v>
      </c>
      <c r="BA1325" s="11" t="str">
        <f t="shared" si="451"/>
        <v>P542667 49</v>
      </c>
      <c r="BB1325" s="11">
        <f>IFERROR(IF(AW1325="","",VLOOKUP(AW1325,SUSS!R:S,2,FALSE)),AY1325*SUSS!$M$2)</f>
        <v>2435.0747999999999</v>
      </c>
      <c r="BC1325" s="11">
        <f t="shared" si="450"/>
        <v>831.83879999999988</v>
      </c>
    </row>
    <row r="1326" spans="14:55" ht="15.75" thickBot="1">
      <c r="N1326" s="3" t="s">
        <v>130</v>
      </c>
      <c r="O1326" s="82">
        <v>49</v>
      </c>
      <c r="P1326" s="85">
        <v>2007.23</v>
      </c>
      <c r="Q1326" s="83" t="s">
        <v>94</v>
      </c>
      <c r="R1326" s="83" t="s">
        <v>10</v>
      </c>
      <c r="S1326" s="83" t="s">
        <v>10</v>
      </c>
      <c r="T1326" s="82" t="s">
        <v>137</v>
      </c>
      <c r="U1326" s="82" t="s">
        <v>88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130</v>
      </c>
      <c r="O1327" s="82">
        <v>50</v>
      </c>
      <c r="P1327" s="85">
        <v>7688.77</v>
      </c>
      <c r="Q1327" s="83" t="s">
        <v>83</v>
      </c>
      <c r="R1327" s="83" t="s">
        <v>10</v>
      </c>
      <c r="S1327" s="83" t="s">
        <v>10</v>
      </c>
      <c r="T1327" s="82" t="s">
        <v>87</v>
      </c>
      <c r="U1327" s="82" t="s">
        <v>88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130</v>
      </c>
      <c r="O1328" s="82">
        <v>50</v>
      </c>
      <c r="P1328" s="86">
        <v>987.25</v>
      </c>
      <c r="Q1328" s="83" t="s">
        <v>11</v>
      </c>
      <c r="R1328" s="83" t="s">
        <v>10</v>
      </c>
      <c r="S1328" s="83" t="s">
        <v>10</v>
      </c>
      <c r="T1328" s="82" t="s">
        <v>153</v>
      </c>
      <c r="U1328" s="82" t="s">
        <v>88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>P542667</v>
      </c>
      <c r="AU1328" s="11">
        <f t="shared" si="465"/>
        <v>50</v>
      </c>
      <c r="AV1328" s="11">
        <f t="shared" si="466"/>
        <v>987.25</v>
      </c>
      <c r="AW1328" s="11" t="str">
        <f t="shared" si="467"/>
        <v>2019/3</v>
      </c>
      <c r="AX1328" s="11" t="str">
        <f t="shared" si="468"/>
        <v>2019/3 Contribuciones Seg. Social</v>
      </c>
      <c r="AY1328" s="11">
        <f t="shared" si="449"/>
        <v>20292.29</v>
      </c>
      <c r="AZ1328" s="11">
        <f t="shared" si="469"/>
        <v>4.8651482903112463E-2</v>
      </c>
      <c r="BA1328" s="11" t="str">
        <f t="shared" si="451"/>
        <v>P542667 50</v>
      </c>
      <c r="BB1328" s="11">
        <f>IFERROR(IF(AW1328="","",VLOOKUP(AW1328,SUSS!R:S,2,FALSE)),AY1328*SUSS!$M$2)</f>
        <v>2435.0747999999999</v>
      </c>
      <c r="BC1328" s="11">
        <f t="shared" si="450"/>
        <v>118.47</v>
      </c>
    </row>
    <row r="1329" spans="14:55" ht="15.75" thickBot="1">
      <c r="N1329" s="3" t="s">
        <v>130</v>
      </c>
      <c r="O1329" s="82">
        <v>50</v>
      </c>
      <c r="P1329" s="85">
        <v>2029.23</v>
      </c>
      <c r="Q1329" s="83" t="s">
        <v>11</v>
      </c>
      <c r="R1329" s="83" t="s">
        <v>10</v>
      </c>
      <c r="S1329" s="83" t="s">
        <v>82</v>
      </c>
      <c r="T1329" s="82" t="s">
        <v>153</v>
      </c>
      <c r="U1329" s="82" t="s">
        <v>88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>P542667</v>
      </c>
      <c r="AU1329" s="11">
        <f t="shared" si="465"/>
        <v>50</v>
      </c>
      <c r="AV1329" s="11">
        <f t="shared" si="466"/>
        <v>2029.23</v>
      </c>
      <c r="AW1329" s="11" t="str">
        <f t="shared" si="467"/>
        <v>2019/3</v>
      </c>
      <c r="AX1329" s="11" t="str">
        <f t="shared" si="468"/>
        <v>2019/3 Contribuciones Seg. Social</v>
      </c>
      <c r="AY1329" s="11">
        <f t="shared" si="449"/>
        <v>20292.29</v>
      </c>
      <c r="AZ1329" s="11">
        <f t="shared" si="469"/>
        <v>0.10000004927980036</v>
      </c>
      <c r="BA1329" s="11" t="str">
        <f t="shared" si="451"/>
        <v>P542667 50</v>
      </c>
      <c r="BB1329" s="11">
        <f>IFERROR(IF(AW1329="","",VLOOKUP(AW1329,SUSS!R:S,2,FALSE)),AY1329*SUSS!$M$2)</f>
        <v>2435.0747999999999</v>
      </c>
      <c r="BC1329" s="11">
        <f t="shared" si="450"/>
        <v>243.5076</v>
      </c>
    </row>
    <row r="1330" spans="14:55" ht="15.75" thickBot="1">
      <c r="N1330" s="3" t="s">
        <v>130</v>
      </c>
      <c r="O1330" s="82">
        <v>50</v>
      </c>
      <c r="P1330" s="85">
        <v>3915.51</v>
      </c>
      <c r="Q1330" s="83" t="s">
        <v>11</v>
      </c>
      <c r="R1330" s="83" t="s">
        <v>10</v>
      </c>
      <c r="S1330" s="83" t="s">
        <v>10</v>
      </c>
      <c r="T1330" s="82" t="s">
        <v>154</v>
      </c>
      <c r="U1330" s="82" t="s">
        <v>88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>P542667</v>
      </c>
      <c r="AU1330" s="11">
        <f t="shared" si="465"/>
        <v>50</v>
      </c>
      <c r="AV1330" s="11">
        <f t="shared" si="466"/>
        <v>3915.51</v>
      </c>
      <c r="AW1330" s="11" t="str">
        <f t="shared" si="467"/>
        <v>2019/4</v>
      </c>
      <c r="AX1330" s="11" t="str">
        <f t="shared" si="468"/>
        <v>2019/4 Contribuciones Seg. Social</v>
      </c>
      <c r="AY1330" s="11">
        <f t="shared" si="449"/>
        <v>19855.810000000001</v>
      </c>
      <c r="AZ1330" s="11">
        <f t="shared" si="469"/>
        <v>0.19719719316411669</v>
      </c>
      <c r="BA1330" s="11" t="str">
        <f t="shared" si="451"/>
        <v>P542667 50</v>
      </c>
      <c r="BB1330" s="11">
        <f>IFERROR(IF(AW1330="","",VLOOKUP(AW1330,SUSS!R:S,2,FALSE)),AY1330*SUSS!$M$2)</f>
        <v>2382.6972000000001</v>
      </c>
      <c r="BC1330" s="11">
        <f t="shared" si="450"/>
        <v>469.8612</v>
      </c>
    </row>
    <row r="1331" spans="14:55" ht="15.75" thickBot="1">
      <c r="N1331" s="3" t="s">
        <v>130</v>
      </c>
      <c r="O1331" s="82">
        <v>50</v>
      </c>
      <c r="P1331" s="85">
        <v>2007.23</v>
      </c>
      <c r="Q1331" s="83" t="s">
        <v>94</v>
      </c>
      <c r="R1331" s="83" t="s">
        <v>10</v>
      </c>
      <c r="S1331" s="83" t="s">
        <v>10</v>
      </c>
      <c r="T1331" s="82" t="s">
        <v>137</v>
      </c>
      <c r="U1331" s="82" t="s">
        <v>88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130</v>
      </c>
      <c r="O1332" s="82">
        <v>51</v>
      </c>
      <c r="P1332" s="85">
        <v>7688.77</v>
      </c>
      <c r="Q1332" s="83" t="s">
        <v>83</v>
      </c>
      <c r="R1332" s="83" t="s">
        <v>10</v>
      </c>
      <c r="S1332" s="83" t="s">
        <v>10</v>
      </c>
      <c r="T1332" s="82" t="s">
        <v>87</v>
      </c>
      <c r="U1332" s="82" t="s">
        <v>88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130</v>
      </c>
      <c r="O1333" s="82">
        <v>51</v>
      </c>
      <c r="P1333" s="85">
        <v>6931.99</v>
      </c>
      <c r="Q1333" s="83" t="s">
        <v>11</v>
      </c>
      <c r="R1333" s="83" t="s">
        <v>10</v>
      </c>
      <c r="S1333" s="83" t="s">
        <v>10</v>
      </c>
      <c r="T1333" s="82" t="s">
        <v>154</v>
      </c>
      <c r="U1333" s="82" t="s">
        <v>88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>P542667</v>
      </c>
      <c r="AU1333" s="11">
        <f t="shared" si="465"/>
        <v>51</v>
      </c>
      <c r="AV1333" s="11">
        <f t="shared" si="466"/>
        <v>6931.99</v>
      </c>
      <c r="AW1333" s="11" t="str">
        <f t="shared" si="467"/>
        <v>2019/4</v>
      </c>
      <c r="AX1333" s="11" t="str">
        <f t="shared" si="468"/>
        <v>2019/4 Contribuciones Seg. Social</v>
      </c>
      <c r="AY1333" s="11">
        <f t="shared" si="449"/>
        <v>19855.810000000001</v>
      </c>
      <c r="AZ1333" s="11">
        <f t="shared" si="469"/>
        <v>0.34911645508292027</v>
      </c>
      <c r="BA1333" s="11" t="str">
        <f t="shared" si="451"/>
        <v>P542667 51</v>
      </c>
      <c r="BB1333" s="11">
        <f>IFERROR(IF(AW1333="","",VLOOKUP(AW1333,SUSS!R:S,2,FALSE)),AY1333*SUSS!$M$2)</f>
        <v>2382.6972000000001</v>
      </c>
      <c r="BC1333" s="11">
        <f t="shared" si="450"/>
        <v>831.83879999999988</v>
      </c>
    </row>
    <row r="1334" spans="14:55" ht="15.75" thickBot="1">
      <c r="N1334" s="3" t="s">
        <v>130</v>
      </c>
      <c r="O1334" s="82">
        <v>51</v>
      </c>
      <c r="P1334" s="85">
        <v>2007.23</v>
      </c>
      <c r="Q1334" s="83" t="s">
        <v>94</v>
      </c>
      <c r="R1334" s="83" t="s">
        <v>10</v>
      </c>
      <c r="S1334" s="83" t="s">
        <v>10</v>
      </c>
      <c r="T1334" s="82" t="s">
        <v>137</v>
      </c>
      <c r="U1334" s="82" t="s">
        <v>88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130</v>
      </c>
      <c r="O1335" s="82">
        <v>52</v>
      </c>
      <c r="P1335" s="85">
        <v>7688.77</v>
      </c>
      <c r="Q1335" s="83" t="s">
        <v>83</v>
      </c>
      <c r="R1335" s="83" t="s">
        <v>10</v>
      </c>
      <c r="S1335" s="83" t="s">
        <v>10</v>
      </c>
      <c r="T1335" s="82" t="s">
        <v>87</v>
      </c>
      <c r="U1335" s="82" t="s">
        <v>88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130</v>
      </c>
      <c r="O1336" s="82">
        <v>52</v>
      </c>
      <c r="P1336" s="85">
        <v>6931.99</v>
      </c>
      <c r="Q1336" s="83" t="s">
        <v>11</v>
      </c>
      <c r="R1336" s="83" t="s">
        <v>10</v>
      </c>
      <c r="S1336" s="83" t="s">
        <v>10</v>
      </c>
      <c r="T1336" s="82" t="s">
        <v>154</v>
      </c>
      <c r="U1336" s="82" t="s">
        <v>88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>P542667</v>
      </c>
      <c r="AU1336" s="11">
        <f t="shared" si="465"/>
        <v>52</v>
      </c>
      <c r="AV1336" s="11">
        <f t="shared" si="466"/>
        <v>6931.99</v>
      </c>
      <c r="AW1336" s="11" t="str">
        <f t="shared" si="467"/>
        <v>2019/4</v>
      </c>
      <c r="AX1336" s="11" t="str">
        <f t="shared" si="468"/>
        <v>2019/4 Contribuciones Seg. Social</v>
      </c>
      <c r="AY1336" s="11">
        <f t="shared" si="449"/>
        <v>19855.810000000001</v>
      </c>
      <c r="AZ1336" s="11">
        <f t="shared" si="469"/>
        <v>0.34911645508292027</v>
      </c>
      <c r="BA1336" s="11" t="str">
        <f t="shared" si="451"/>
        <v>P542667 52</v>
      </c>
      <c r="BB1336" s="11">
        <f>IFERROR(IF(AW1336="","",VLOOKUP(AW1336,SUSS!R:S,2,FALSE)),AY1336*SUSS!$M$2)</f>
        <v>2382.6972000000001</v>
      </c>
      <c r="BC1336" s="11">
        <f t="shared" si="450"/>
        <v>831.83879999999988</v>
      </c>
    </row>
    <row r="1337" spans="14:55" ht="15.75" thickBot="1">
      <c r="N1337" s="3" t="s">
        <v>130</v>
      </c>
      <c r="O1337" s="82">
        <v>52</v>
      </c>
      <c r="P1337" s="85">
        <v>2007.23</v>
      </c>
      <c r="Q1337" s="83" t="s">
        <v>94</v>
      </c>
      <c r="R1337" s="83" t="s">
        <v>10</v>
      </c>
      <c r="S1337" s="83" t="s">
        <v>10</v>
      </c>
      <c r="T1337" s="82" t="s">
        <v>137</v>
      </c>
      <c r="U1337" s="82" t="s">
        <v>88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130</v>
      </c>
      <c r="O1338" s="82">
        <v>53</v>
      </c>
      <c r="P1338" s="85">
        <v>7688.77</v>
      </c>
      <c r="Q1338" s="83" t="s">
        <v>83</v>
      </c>
      <c r="R1338" s="83" t="s">
        <v>10</v>
      </c>
      <c r="S1338" s="83" t="s">
        <v>10</v>
      </c>
      <c r="T1338" s="82" t="s">
        <v>87</v>
      </c>
      <c r="U1338" s="82" t="s">
        <v>88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130</v>
      </c>
      <c r="O1339" s="82">
        <v>53</v>
      </c>
      <c r="P1339" s="85">
        <v>2076.3200000000002</v>
      </c>
      <c r="Q1339" s="83" t="s">
        <v>11</v>
      </c>
      <c r="R1339" s="83" t="s">
        <v>10</v>
      </c>
      <c r="S1339" s="83" t="s">
        <v>10</v>
      </c>
      <c r="T1339" s="82" t="s">
        <v>154</v>
      </c>
      <c r="U1339" s="82" t="s">
        <v>88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>P542667</v>
      </c>
      <c r="AU1339" s="11">
        <f t="shared" si="465"/>
        <v>53</v>
      </c>
      <c r="AV1339" s="11">
        <f t="shared" si="466"/>
        <v>2076.3200000000002</v>
      </c>
      <c r="AW1339" s="11" t="str">
        <f t="shared" si="467"/>
        <v>2019/4</v>
      </c>
      <c r="AX1339" s="11" t="str">
        <f t="shared" si="468"/>
        <v>2019/4 Contribuciones Seg. Social</v>
      </c>
      <c r="AY1339" s="11">
        <f t="shared" si="449"/>
        <v>19855.810000000001</v>
      </c>
      <c r="AZ1339" s="11">
        <f t="shared" si="469"/>
        <v>0.10456989667004267</v>
      </c>
      <c r="BA1339" s="11" t="str">
        <f t="shared" si="451"/>
        <v>P542667 53</v>
      </c>
      <c r="BB1339" s="11">
        <f>IFERROR(IF(AW1339="","",VLOOKUP(AW1339,SUSS!R:S,2,FALSE)),AY1339*SUSS!$M$2)</f>
        <v>2382.6972000000001</v>
      </c>
      <c r="BC1339" s="11">
        <f t="shared" si="450"/>
        <v>249.1584</v>
      </c>
    </row>
    <row r="1340" spans="14:55" ht="15.75" thickBot="1">
      <c r="N1340" s="3" t="s">
        <v>130</v>
      </c>
      <c r="O1340" s="82">
        <v>53</v>
      </c>
      <c r="P1340" s="85">
        <v>1985.58</v>
      </c>
      <c r="Q1340" s="83" t="s">
        <v>11</v>
      </c>
      <c r="R1340" s="83" t="s">
        <v>10</v>
      </c>
      <c r="S1340" s="83" t="s">
        <v>82</v>
      </c>
      <c r="T1340" s="82" t="s">
        <v>154</v>
      </c>
      <c r="U1340" s="82" t="s">
        <v>88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>P542667</v>
      </c>
      <c r="AU1340" s="11">
        <f t="shared" si="465"/>
        <v>53</v>
      </c>
      <c r="AV1340" s="11">
        <f t="shared" si="466"/>
        <v>1985.58</v>
      </c>
      <c r="AW1340" s="11" t="str">
        <f t="shared" si="467"/>
        <v>2019/4</v>
      </c>
      <c r="AX1340" s="11" t="str">
        <f t="shared" si="468"/>
        <v>2019/4 Contribuciones Seg. Social</v>
      </c>
      <c r="AY1340" s="11">
        <f t="shared" si="449"/>
        <v>19855.810000000001</v>
      </c>
      <c r="AZ1340" s="11">
        <f t="shared" si="469"/>
        <v>9.9999949636907268E-2</v>
      </c>
      <c r="BA1340" s="11" t="str">
        <f t="shared" si="451"/>
        <v>P542667 53</v>
      </c>
      <c r="BB1340" s="11">
        <f>IFERROR(IF(AW1340="","",VLOOKUP(AW1340,SUSS!R:S,2,FALSE)),AY1340*SUSS!$M$2)</f>
        <v>2382.6972000000001</v>
      </c>
      <c r="BC1340" s="11">
        <f t="shared" si="450"/>
        <v>238.26959999999997</v>
      </c>
    </row>
    <row r="1341" spans="14:55" ht="15.75" thickBot="1">
      <c r="N1341" s="3" t="s">
        <v>130</v>
      </c>
      <c r="O1341" s="82">
        <v>53</v>
      </c>
      <c r="P1341" s="85">
        <v>2870.09</v>
      </c>
      <c r="Q1341" s="83" t="s">
        <v>11</v>
      </c>
      <c r="R1341" s="83" t="s">
        <v>10</v>
      </c>
      <c r="S1341" s="83" t="s">
        <v>10</v>
      </c>
      <c r="T1341" s="82" t="s">
        <v>155</v>
      </c>
      <c r="U1341" s="82" t="s">
        <v>88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>P542667</v>
      </c>
      <c r="AU1341" s="11">
        <f t="shared" si="465"/>
        <v>53</v>
      </c>
      <c r="AV1341" s="11">
        <f t="shared" si="466"/>
        <v>2870.09</v>
      </c>
      <c r="AW1341" s="11" t="str">
        <f t="shared" si="467"/>
        <v>2019/5</v>
      </c>
      <c r="AX1341" s="11" t="str">
        <f t="shared" si="468"/>
        <v>2019/5 Contribuciones Seg. Social</v>
      </c>
      <c r="AY1341" s="11">
        <f t="shared" si="449"/>
        <v>31937.64</v>
      </c>
      <c r="AZ1341" s="11">
        <f t="shared" si="469"/>
        <v>8.9865437771857917E-2</v>
      </c>
      <c r="BA1341" s="11" t="str">
        <f t="shared" si="451"/>
        <v>P542667 53</v>
      </c>
      <c r="BB1341" s="11">
        <f>IFERROR(IF(AW1341="","",VLOOKUP(AW1341,SUSS!R:S,2,FALSE)),AY1341*SUSS!$M$2)</f>
        <v>3832.5167999999999</v>
      </c>
      <c r="BC1341" s="11">
        <f t="shared" si="450"/>
        <v>344.41080000000005</v>
      </c>
    </row>
    <row r="1342" spans="14:55" ht="15.75" thickBot="1">
      <c r="N1342" s="3" t="s">
        <v>130</v>
      </c>
      <c r="O1342" s="82">
        <v>53</v>
      </c>
      <c r="P1342" s="85">
        <v>2007.23</v>
      </c>
      <c r="Q1342" s="83" t="s">
        <v>94</v>
      </c>
      <c r="R1342" s="83" t="s">
        <v>10</v>
      </c>
      <c r="S1342" s="83" t="s">
        <v>10</v>
      </c>
      <c r="T1342" s="82" t="s">
        <v>137</v>
      </c>
      <c r="U1342" s="82" t="s">
        <v>88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130</v>
      </c>
      <c r="O1343" s="82">
        <v>54</v>
      </c>
      <c r="P1343" s="85">
        <v>7688.77</v>
      </c>
      <c r="Q1343" s="83" t="s">
        <v>83</v>
      </c>
      <c r="R1343" s="83" t="s">
        <v>10</v>
      </c>
      <c r="S1343" s="83" t="s">
        <v>10</v>
      </c>
      <c r="T1343" s="82" t="s">
        <v>87</v>
      </c>
      <c r="U1343" s="82" t="s">
        <v>88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130</v>
      </c>
      <c r="O1344" s="82">
        <v>54</v>
      </c>
      <c r="P1344" s="85">
        <v>6931.99</v>
      </c>
      <c r="Q1344" s="83" t="s">
        <v>11</v>
      </c>
      <c r="R1344" s="83" t="s">
        <v>10</v>
      </c>
      <c r="S1344" s="83" t="s">
        <v>10</v>
      </c>
      <c r="T1344" s="82" t="s">
        <v>155</v>
      </c>
      <c r="U1344" s="82" t="s">
        <v>88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>P542667</v>
      </c>
      <c r="AU1344" s="11">
        <f t="shared" si="465"/>
        <v>54</v>
      </c>
      <c r="AV1344" s="11">
        <f t="shared" si="466"/>
        <v>6931.99</v>
      </c>
      <c r="AW1344" s="11" t="str">
        <f t="shared" si="467"/>
        <v>2019/5</v>
      </c>
      <c r="AX1344" s="11" t="str">
        <f t="shared" si="468"/>
        <v>2019/5 Contribuciones Seg. Social</v>
      </c>
      <c r="AY1344" s="11">
        <f t="shared" si="449"/>
        <v>31937.64</v>
      </c>
      <c r="AZ1344" s="11">
        <f t="shared" si="469"/>
        <v>0.21704765912572124</v>
      </c>
      <c r="BA1344" s="11" t="str">
        <f t="shared" si="451"/>
        <v>P542667 54</v>
      </c>
      <c r="BB1344" s="11">
        <f>IFERROR(IF(AW1344="","",VLOOKUP(AW1344,SUSS!R:S,2,FALSE)),AY1344*SUSS!$M$2)</f>
        <v>3832.5167999999999</v>
      </c>
      <c r="BC1344" s="11">
        <f t="shared" si="450"/>
        <v>831.83879999999999</v>
      </c>
    </row>
    <row r="1345" spans="14:55" ht="15.75" thickBot="1">
      <c r="N1345" s="3" t="s">
        <v>130</v>
      </c>
      <c r="O1345" s="82">
        <v>54</v>
      </c>
      <c r="P1345" s="85">
        <v>2007.23</v>
      </c>
      <c r="Q1345" s="83" t="s">
        <v>94</v>
      </c>
      <c r="R1345" s="83" t="s">
        <v>10</v>
      </c>
      <c r="S1345" s="83" t="s">
        <v>10</v>
      </c>
      <c r="T1345" s="82" t="s">
        <v>137</v>
      </c>
      <c r="U1345" s="82" t="s">
        <v>88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130</v>
      </c>
      <c r="O1346" s="82">
        <v>55</v>
      </c>
      <c r="P1346" s="85">
        <v>7688.77</v>
      </c>
      <c r="Q1346" s="83" t="s">
        <v>83</v>
      </c>
      <c r="R1346" s="83" t="s">
        <v>10</v>
      </c>
      <c r="S1346" s="83" t="s">
        <v>10</v>
      </c>
      <c r="T1346" s="82" t="s">
        <v>87</v>
      </c>
      <c r="U1346" s="82" t="s">
        <v>88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130</v>
      </c>
      <c r="O1347" s="82">
        <v>55</v>
      </c>
      <c r="P1347" s="85">
        <v>6931.99</v>
      </c>
      <c r="Q1347" s="83" t="s">
        <v>11</v>
      </c>
      <c r="R1347" s="83" t="s">
        <v>10</v>
      </c>
      <c r="S1347" s="83" t="s">
        <v>10</v>
      </c>
      <c r="T1347" s="82" t="s">
        <v>155</v>
      </c>
      <c r="U1347" s="82" t="s">
        <v>88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>P542667</v>
      </c>
      <c r="AU1347" s="11">
        <f t="shared" si="465"/>
        <v>55</v>
      </c>
      <c r="AV1347" s="11">
        <f t="shared" si="466"/>
        <v>6931.99</v>
      </c>
      <c r="AW1347" s="11" t="str">
        <f t="shared" si="467"/>
        <v>2019/5</v>
      </c>
      <c r="AX1347" s="11" t="str">
        <f t="shared" si="468"/>
        <v>2019/5 Contribuciones Seg. Social</v>
      </c>
      <c r="AY1347" s="11">
        <f t="shared" si="449"/>
        <v>31937.64</v>
      </c>
      <c r="AZ1347" s="11">
        <f t="shared" si="469"/>
        <v>0.21704765912572124</v>
      </c>
      <c r="BA1347" s="11" t="str">
        <f t="shared" si="451"/>
        <v>P542667 55</v>
      </c>
      <c r="BB1347" s="11">
        <f>IFERROR(IF(AW1347="","",VLOOKUP(AW1347,SUSS!R:S,2,FALSE)),AY1347*SUSS!$M$2)</f>
        <v>3832.5167999999999</v>
      </c>
      <c r="BC1347" s="11">
        <f t="shared" si="450"/>
        <v>831.83879999999999</v>
      </c>
    </row>
    <row r="1348" spans="14:55" ht="15.75" thickBot="1">
      <c r="N1348" s="3" t="s">
        <v>130</v>
      </c>
      <c r="O1348" s="82">
        <v>55</v>
      </c>
      <c r="P1348" s="85">
        <v>2007.23</v>
      </c>
      <c r="Q1348" s="83" t="s">
        <v>94</v>
      </c>
      <c r="R1348" s="83" t="s">
        <v>10</v>
      </c>
      <c r="S1348" s="83" t="s">
        <v>10</v>
      </c>
      <c r="T1348" s="82" t="s">
        <v>137</v>
      </c>
      <c r="U1348" s="82" t="s">
        <v>88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130</v>
      </c>
      <c r="O1349" s="82">
        <v>56</v>
      </c>
      <c r="P1349" s="85">
        <v>7688.77</v>
      </c>
      <c r="Q1349" s="83" t="s">
        <v>83</v>
      </c>
      <c r="R1349" s="83" t="s">
        <v>10</v>
      </c>
      <c r="S1349" s="83" t="s">
        <v>10</v>
      </c>
      <c r="T1349" s="82" t="s">
        <v>87</v>
      </c>
      <c r="U1349" s="82" t="s">
        <v>88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130</v>
      </c>
      <c r="O1350" s="82">
        <v>56</v>
      </c>
      <c r="P1350" s="85">
        <v>6931.99</v>
      </c>
      <c r="Q1350" s="83" t="s">
        <v>11</v>
      </c>
      <c r="R1350" s="83" t="s">
        <v>10</v>
      </c>
      <c r="S1350" s="83" t="s">
        <v>10</v>
      </c>
      <c r="T1350" s="82" t="s">
        <v>155</v>
      </c>
      <c r="U1350" s="82" t="s">
        <v>88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>P542667</v>
      </c>
      <c r="AU1350" s="11">
        <f t="shared" si="465"/>
        <v>56</v>
      </c>
      <c r="AV1350" s="11">
        <f t="shared" si="466"/>
        <v>6931.99</v>
      </c>
      <c r="AW1350" s="11" t="str">
        <f t="shared" si="467"/>
        <v>2019/5</v>
      </c>
      <c r="AX1350" s="11" t="str">
        <f t="shared" si="468"/>
        <v>2019/5 Contribuciones Seg. Social</v>
      </c>
      <c r="AY1350" s="11">
        <f t="shared" si="470"/>
        <v>31937.64</v>
      </c>
      <c r="AZ1350" s="11">
        <f t="shared" si="469"/>
        <v>0.21704765912572124</v>
      </c>
      <c r="BA1350" s="11" t="str">
        <f t="shared" si="451"/>
        <v>P542667 56</v>
      </c>
      <c r="BB1350" s="11">
        <f>IFERROR(IF(AW1350="","",VLOOKUP(AW1350,SUSS!R:S,2,FALSE)),AY1350*SUSS!$M$2)</f>
        <v>3832.5167999999999</v>
      </c>
      <c r="BC1350" s="11">
        <f t="shared" si="471"/>
        <v>831.83879999999999</v>
      </c>
    </row>
    <row r="1351" spans="14:55" ht="15.75" thickBot="1">
      <c r="N1351" s="3" t="s">
        <v>130</v>
      </c>
      <c r="O1351" s="82">
        <v>56</v>
      </c>
      <c r="P1351" s="85">
        <v>2007.23</v>
      </c>
      <c r="Q1351" s="83" t="s">
        <v>94</v>
      </c>
      <c r="R1351" s="83" t="s">
        <v>10</v>
      </c>
      <c r="S1351" s="83" t="s">
        <v>10</v>
      </c>
      <c r="T1351" s="82" t="s">
        <v>137</v>
      </c>
      <c r="U1351" s="82" t="s">
        <v>88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130</v>
      </c>
      <c r="O1352" s="82">
        <v>57</v>
      </c>
      <c r="P1352" s="85">
        <v>7688.77</v>
      </c>
      <c r="Q1352" s="83" t="s">
        <v>83</v>
      </c>
      <c r="R1352" s="83" t="s">
        <v>10</v>
      </c>
      <c r="S1352" s="83" t="s">
        <v>10</v>
      </c>
      <c r="T1352" s="82" t="s">
        <v>87</v>
      </c>
      <c r="U1352" s="82" t="s">
        <v>88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130</v>
      </c>
      <c r="O1353" s="82">
        <v>57</v>
      </c>
      <c r="P1353" s="85">
        <v>6931.99</v>
      </c>
      <c r="Q1353" s="83" t="s">
        <v>11</v>
      </c>
      <c r="R1353" s="83" t="s">
        <v>10</v>
      </c>
      <c r="S1353" s="83" t="s">
        <v>10</v>
      </c>
      <c r="T1353" s="82" t="s">
        <v>155</v>
      </c>
      <c r="U1353" s="82" t="s">
        <v>88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>P542667</v>
      </c>
      <c r="AU1353" s="11">
        <f t="shared" si="465"/>
        <v>57</v>
      </c>
      <c r="AV1353" s="11">
        <f t="shared" si="466"/>
        <v>6931.99</v>
      </c>
      <c r="AW1353" s="11" t="str">
        <f t="shared" si="467"/>
        <v>2019/5</v>
      </c>
      <c r="AX1353" s="11" t="str">
        <f t="shared" si="468"/>
        <v>2019/5 Contribuciones Seg. Social</v>
      </c>
      <c r="AY1353" s="11">
        <f t="shared" si="470"/>
        <v>31937.64</v>
      </c>
      <c r="AZ1353" s="11">
        <f t="shared" si="469"/>
        <v>0.21704765912572124</v>
      </c>
      <c r="BA1353" s="11" t="str">
        <f t="shared" si="472"/>
        <v>P542667 57</v>
      </c>
      <c r="BB1353" s="11">
        <f>IFERROR(IF(AW1353="","",VLOOKUP(AW1353,SUSS!R:S,2,FALSE)),AY1353*SUSS!$M$2)</f>
        <v>3832.5167999999999</v>
      </c>
      <c r="BC1353" s="11">
        <f t="shared" si="471"/>
        <v>831.83879999999999</v>
      </c>
    </row>
    <row r="1354" spans="14:55" ht="15.75" thickBot="1">
      <c r="N1354" s="3" t="s">
        <v>130</v>
      </c>
      <c r="O1354" s="82">
        <v>57</v>
      </c>
      <c r="P1354" s="85">
        <v>2007.23</v>
      </c>
      <c r="Q1354" s="83" t="s">
        <v>94</v>
      </c>
      <c r="R1354" s="83" t="s">
        <v>10</v>
      </c>
      <c r="S1354" s="83" t="s">
        <v>10</v>
      </c>
      <c r="T1354" s="82" t="s">
        <v>137</v>
      </c>
      <c r="U1354" s="82" t="s">
        <v>88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130</v>
      </c>
      <c r="O1355" s="82">
        <v>58</v>
      </c>
      <c r="P1355" s="85">
        <v>7688.77</v>
      </c>
      <c r="Q1355" s="83" t="s">
        <v>83</v>
      </c>
      <c r="R1355" s="83" t="s">
        <v>10</v>
      </c>
      <c r="S1355" s="83" t="s">
        <v>10</v>
      </c>
      <c r="T1355" s="82" t="s">
        <v>87</v>
      </c>
      <c r="U1355" s="82" t="s">
        <v>88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130</v>
      </c>
      <c r="O1356" s="82">
        <v>58</v>
      </c>
      <c r="P1356" s="85">
        <v>1339.59</v>
      </c>
      <c r="Q1356" s="83" t="s">
        <v>11</v>
      </c>
      <c r="R1356" s="83" t="s">
        <v>10</v>
      </c>
      <c r="S1356" s="83" t="s">
        <v>10</v>
      </c>
      <c r="T1356" s="82" t="s">
        <v>155</v>
      </c>
      <c r="U1356" s="82" t="s">
        <v>88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>P542667</v>
      </c>
      <c r="AU1356" s="11">
        <f t="shared" si="465"/>
        <v>58</v>
      </c>
      <c r="AV1356" s="11">
        <f t="shared" si="466"/>
        <v>1339.59</v>
      </c>
      <c r="AW1356" s="11" t="str">
        <f t="shared" si="467"/>
        <v>2019/5</v>
      </c>
      <c r="AX1356" s="11" t="str">
        <f t="shared" si="468"/>
        <v>2019/5 Contribuciones Seg. Social</v>
      </c>
      <c r="AY1356" s="11">
        <f t="shared" si="470"/>
        <v>31937.64</v>
      </c>
      <c r="AZ1356" s="11">
        <f t="shared" si="469"/>
        <v>4.194392572525709E-2</v>
      </c>
      <c r="BA1356" s="11" t="str">
        <f t="shared" si="472"/>
        <v>P542667 58</v>
      </c>
      <c r="BB1356" s="11">
        <f>IFERROR(IF(AW1356="","",VLOOKUP(AW1356,SUSS!R:S,2,FALSE)),AY1356*SUSS!$M$2)</f>
        <v>3832.5167999999999</v>
      </c>
      <c r="BC1356" s="11">
        <f t="shared" si="471"/>
        <v>160.75079999999997</v>
      </c>
    </row>
    <row r="1357" spans="14:55" ht="15.75" thickBot="1">
      <c r="N1357" s="3" t="s">
        <v>130</v>
      </c>
      <c r="O1357" s="82">
        <v>58</v>
      </c>
      <c r="P1357" s="85">
        <v>3193.76</v>
      </c>
      <c r="Q1357" s="83" t="s">
        <v>11</v>
      </c>
      <c r="R1357" s="83" t="s">
        <v>10</v>
      </c>
      <c r="S1357" s="83" t="s">
        <v>82</v>
      </c>
      <c r="T1357" s="82" t="s">
        <v>155</v>
      </c>
      <c r="U1357" s="82" t="s">
        <v>88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>P542667</v>
      </c>
      <c r="AU1357" s="11">
        <f t="shared" si="465"/>
        <v>58</v>
      </c>
      <c r="AV1357" s="11">
        <f t="shared" si="466"/>
        <v>3193.76</v>
      </c>
      <c r="AW1357" s="11" t="str">
        <f t="shared" si="467"/>
        <v>2019/5</v>
      </c>
      <c r="AX1357" s="11" t="str">
        <f t="shared" si="468"/>
        <v>2019/5 Contribuciones Seg. Social</v>
      </c>
      <c r="AY1357" s="11">
        <f t="shared" si="470"/>
        <v>31937.64</v>
      </c>
      <c r="AZ1357" s="11">
        <f t="shared" si="469"/>
        <v>9.9999874755930626E-2</v>
      </c>
      <c r="BA1357" s="11" t="str">
        <f t="shared" si="472"/>
        <v>P542667 58</v>
      </c>
      <c r="BB1357" s="11">
        <f>IFERROR(IF(AW1357="","",VLOOKUP(AW1357,SUSS!R:S,2,FALSE)),AY1357*SUSS!$M$2)</f>
        <v>3832.5167999999999</v>
      </c>
      <c r="BC1357" s="11">
        <f t="shared" si="471"/>
        <v>383.25120000000004</v>
      </c>
    </row>
    <row r="1358" spans="14:55" ht="15.75" thickBot="1">
      <c r="N1358" s="3" t="s">
        <v>130</v>
      </c>
      <c r="O1358" s="82">
        <v>58</v>
      </c>
      <c r="P1358" s="85">
        <v>2398.64</v>
      </c>
      <c r="Q1358" s="83" t="s">
        <v>11</v>
      </c>
      <c r="R1358" s="83" t="s">
        <v>10</v>
      </c>
      <c r="S1358" s="83" t="s">
        <v>10</v>
      </c>
      <c r="T1358" s="82" t="s">
        <v>156</v>
      </c>
      <c r="U1358" s="82" t="s">
        <v>88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>P542667</v>
      </c>
      <c r="AU1358" s="11">
        <f t="shared" si="465"/>
        <v>58</v>
      </c>
      <c r="AV1358" s="11">
        <f t="shared" si="466"/>
        <v>2398.64</v>
      </c>
      <c r="AW1358" s="11" t="str">
        <f t="shared" si="467"/>
        <v>2019/6</v>
      </c>
      <c r="AX1358" s="11" t="str">
        <f t="shared" si="468"/>
        <v>2019/6 Contribuciones Seg. Social</v>
      </c>
      <c r="AY1358" s="11">
        <f t="shared" si="470"/>
        <v>35611.21</v>
      </c>
      <c r="AZ1358" s="11">
        <f t="shared" si="469"/>
        <v>6.7356318417711725E-2</v>
      </c>
      <c r="BA1358" s="11" t="str">
        <f t="shared" si="472"/>
        <v>P542667 58</v>
      </c>
      <c r="BB1358" s="11">
        <f>IFERROR(IF(AW1358="","",VLOOKUP(AW1358,SUSS!R:S,2,FALSE)),AY1358*SUSS!$M$2)</f>
        <v>4273.3451999999997</v>
      </c>
      <c r="BC1358" s="11">
        <f t="shared" si="471"/>
        <v>287.83679999999998</v>
      </c>
    </row>
    <row r="1359" spans="14:55" ht="15.75" thickBot="1">
      <c r="N1359" s="3" t="s">
        <v>130</v>
      </c>
      <c r="O1359" s="82">
        <v>58</v>
      </c>
      <c r="P1359" s="85">
        <v>2007.23</v>
      </c>
      <c r="Q1359" s="83" t="s">
        <v>94</v>
      </c>
      <c r="R1359" s="83" t="s">
        <v>10</v>
      </c>
      <c r="S1359" s="83" t="s">
        <v>10</v>
      </c>
      <c r="T1359" s="82" t="s">
        <v>137</v>
      </c>
      <c r="U1359" s="82" t="s">
        <v>88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130</v>
      </c>
      <c r="O1360" s="82">
        <v>59</v>
      </c>
      <c r="P1360" s="85">
        <v>7688.77</v>
      </c>
      <c r="Q1360" s="83" t="s">
        <v>83</v>
      </c>
      <c r="R1360" s="83" t="s">
        <v>10</v>
      </c>
      <c r="S1360" s="83" t="s">
        <v>10</v>
      </c>
      <c r="T1360" s="82" t="s">
        <v>87</v>
      </c>
      <c r="U1360" s="82" t="s">
        <v>88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130</v>
      </c>
      <c r="O1361" s="82">
        <v>59</v>
      </c>
      <c r="P1361" s="85">
        <v>6931.99</v>
      </c>
      <c r="Q1361" s="83" t="s">
        <v>11</v>
      </c>
      <c r="R1361" s="83" t="s">
        <v>10</v>
      </c>
      <c r="S1361" s="83" t="s">
        <v>10</v>
      </c>
      <c r="T1361" s="82" t="s">
        <v>156</v>
      </c>
      <c r="U1361" s="82" t="s">
        <v>88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>P542667</v>
      </c>
      <c r="AU1361" s="11">
        <f t="shared" si="465"/>
        <v>59</v>
      </c>
      <c r="AV1361" s="11">
        <f t="shared" si="466"/>
        <v>6931.99</v>
      </c>
      <c r="AW1361" s="11" t="str">
        <f t="shared" si="467"/>
        <v>2019/6</v>
      </c>
      <c r="AX1361" s="11" t="str">
        <f t="shared" si="468"/>
        <v>2019/6 Contribuciones Seg. Social</v>
      </c>
      <c r="AY1361" s="11">
        <f t="shared" si="470"/>
        <v>35611.21</v>
      </c>
      <c r="AZ1361" s="11">
        <f t="shared" si="469"/>
        <v>0.19465752497598368</v>
      </c>
      <c r="BA1361" s="11" t="str">
        <f t="shared" si="472"/>
        <v>P542667 59</v>
      </c>
      <c r="BB1361" s="11">
        <f>IFERROR(IF(AW1361="","",VLOOKUP(AW1361,SUSS!R:S,2,FALSE)),AY1361*SUSS!$M$2)</f>
        <v>4273.3451999999997</v>
      </c>
      <c r="BC1361" s="11">
        <f t="shared" si="471"/>
        <v>831.83879999999988</v>
      </c>
    </row>
    <row r="1362" spans="14:55" ht="15.75" thickBot="1">
      <c r="N1362" s="3" t="s">
        <v>130</v>
      </c>
      <c r="O1362" s="82">
        <v>59</v>
      </c>
      <c r="P1362" s="85">
        <v>2007.23</v>
      </c>
      <c r="Q1362" s="83" t="s">
        <v>94</v>
      </c>
      <c r="R1362" s="83" t="s">
        <v>10</v>
      </c>
      <c r="S1362" s="83" t="s">
        <v>10</v>
      </c>
      <c r="T1362" s="82" t="s">
        <v>137</v>
      </c>
      <c r="U1362" s="82" t="s">
        <v>88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130</v>
      </c>
      <c r="O1363" s="82">
        <v>60</v>
      </c>
      <c r="P1363" s="85">
        <v>7688.77</v>
      </c>
      <c r="Q1363" s="83" t="s">
        <v>83</v>
      </c>
      <c r="R1363" s="83" t="s">
        <v>10</v>
      </c>
      <c r="S1363" s="83" t="s">
        <v>10</v>
      </c>
      <c r="T1363" s="82" t="s">
        <v>87</v>
      </c>
      <c r="U1363" s="82" t="s">
        <v>88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130</v>
      </c>
      <c r="O1364" s="82">
        <v>60</v>
      </c>
      <c r="P1364" s="85">
        <v>6931.99</v>
      </c>
      <c r="Q1364" s="83" t="s">
        <v>11</v>
      </c>
      <c r="R1364" s="83" t="s">
        <v>10</v>
      </c>
      <c r="S1364" s="83" t="s">
        <v>10</v>
      </c>
      <c r="T1364" s="82" t="s">
        <v>156</v>
      </c>
      <c r="U1364" s="82" t="s">
        <v>88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>P542667</v>
      </c>
      <c r="AU1364" s="11">
        <f t="shared" si="465"/>
        <v>60</v>
      </c>
      <c r="AV1364" s="11">
        <f t="shared" si="466"/>
        <v>6931.99</v>
      </c>
      <c r="AW1364" s="11" t="str">
        <f t="shared" si="467"/>
        <v>2019/6</v>
      </c>
      <c r="AX1364" s="11" t="str">
        <f t="shared" si="468"/>
        <v>2019/6 Contribuciones Seg. Social</v>
      </c>
      <c r="AY1364" s="11">
        <f t="shared" si="470"/>
        <v>35611.21</v>
      </c>
      <c r="AZ1364" s="11">
        <f t="shared" si="469"/>
        <v>0.19465752497598368</v>
      </c>
      <c r="BA1364" s="11" t="str">
        <f t="shared" si="472"/>
        <v>P542667 60</v>
      </c>
      <c r="BB1364" s="11">
        <f>IFERROR(IF(AW1364="","",VLOOKUP(AW1364,SUSS!R:S,2,FALSE)),AY1364*SUSS!$M$2)</f>
        <v>4273.3451999999997</v>
      </c>
      <c r="BC1364" s="11">
        <f t="shared" si="471"/>
        <v>831.83879999999988</v>
      </c>
    </row>
    <row r="1365" spans="14:55" ht="15.75" thickBot="1">
      <c r="N1365" s="3" t="s">
        <v>130</v>
      </c>
      <c r="O1365" s="82">
        <v>60</v>
      </c>
      <c r="P1365" s="85">
        <v>2007.23</v>
      </c>
      <c r="Q1365" s="83" t="s">
        <v>94</v>
      </c>
      <c r="R1365" s="83" t="s">
        <v>10</v>
      </c>
      <c r="S1365" s="83" t="s">
        <v>10</v>
      </c>
      <c r="T1365" s="82" t="s">
        <v>137</v>
      </c>
      <c r="U1365" s="82" t="s">
        <v>88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130</v>
      </c>
      <c r="O1366" s="82">
        <v>61</v>
      </c>
      <c r="P1366" s="85">
        <v>7688.77</v>
      </c>
      <c r="Q1366" s="83" t="s">
        <v>83</v>
      </c>
      <c r="R1366" s="83" t="s">
        <v>10</v>
      </c>
      <c r="S1366" s="83" t="s">
        <v>10</v>
      </c>
      <c r="T1366" s="82" t="s">
        <v>87</v>
      </c>
      <c r="U1366" s="82" t="s">
        <v>88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130</v>
      </c>
      <c r="O1367" s="82">
        <v>61</v>
      </c>
      <c r="P1367" s="85">
        <v>6931.99</v>
      </c>
      <c r="Q1367" s="83" t="s">
        <v>11</v>
      </c>
      <c r="R1367" s="83" t="s">
        <v>10</v>
      </c>
      <c r="S1367" s="83" t="s">
        <v>10</v>
      </c>
      <c r="T1367" s="82" t="s">
        <v>156</v>
      </c>
      <c r="U1367" s="82" t="s">
        <v>88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>P542667</v>
      </c>
      <c r="AU1367" s="11">
        <f t="shared" si="465"/>
        <v>61</v>
      </c>
      <c r="AV1367" s="11">
        <f t="shared" si="466"/>
        <v>6931.99</v>
      </c>
      <c r="AW1367" s="11" t="str">
        <f t="shared" si="467"/>
        <v>2019/6</v>
      </c>
      <c r="AX1367" s="11" t="str">
        <f t="shared" si="468"/>
        <v>2019/6 Contribuciones Seg. Social</v>
      </c>
      <c r="AY1367" s="11">
        <f t="shared" si="470"/>
        <v>35611.21</v>
      </c>
      <c r="AZ1367" s="11">
        <f t="shared" si="469"/>
        <v>0.19465752497598368</v>
      </c>
      <c r="BA1367" s="11" t="str">
        <f t="shared" si="472"/>
        <v>P542667 61</v>
      </c>
      <c r="BB1367" s="11">
        <f>IFERROR(IF(AW1367="","",VLOOKUP(AW1367,SUSS!R:S,2,FALSE)),AY1367*SUSS!$M$2)</f>
        <v>4273.3451999999997</v>
      </c>
      <c r="BC1367" s="11">
        <f t="shared" si="471"/>
        <v>831.83879999999988</v>
      </c>
    </row>
    <row r="1368" spans="14:55" ht="15.75" thickBot="1">
      <c r="N1368" s="3" t="s">
        <v>130</v>
      </c>
      <c r="O1368" s="82">
        <v>61</v>
      </c>
      <c r="P1368" s="85">
        <v>2007.23</v>
      </c>
      <c r="Q1368" s="83" t="s">
        <v>94</v>
      </c>
      <c r="R1368" s="83" t="s">
        <v>10</v>
      </c>
      <c r="S1368" s="83" t="s">
        <v>10</v>
      </c>
      <c r="T1368" s="82" t="s">
        <v>137</v>
      </c>
      <c r="U1368" s="82" t="s">
        <v>88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130</v>
      </c>
      <c r="O1369" s="82">
        <v>62</v>
      </c>
      <c r="P1369" s="85">
        <v>7688.77</v>
      </c>
      <c r="Q1369" s="83" t="s">
        <v>83</v>
      </c>
      <c r="R1369" s="83" t="s">
        <v>10</v>
      </c>
      <c r="S1369" s="83" t="s">
        <v>10</v>
      </c>
      <c r="T1369" s="82" t="s">
        <v>87</v>
      </c>
      <c r="U1369" s="82" t="s">
        <v>88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130</v>
      </c>
      <c r="O1370" s="82">
        <v>62</v>
      </c>
      <c r="P1370" s="85">
        <v>6931.99</v>
      </c>
      <c r="Q1370" s="83" t="s">
        <v>11</v>
      </c>
      <c r="R1370" s="83" t="s">
        <v>10</v>
      </c>
      <c r="S1370" s="83" t="s">
        <v>10</v>
      </c>
      <c r="T1370" s="82" t="s">
        <v>156</v>
      </c>
      <c r="U1370" s="82" t="s">
        <v>88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>P542667</v>
      </c>
      <c r="AU1370" s="11">
        <f t="shared" si="465"/>
        <v>62</v>
      </c>
      <c r="AV1370" s="11">
        <f t="shared" si="466"/>
        <v>6931.99</v>
      </c>
      <c r="AW1370" s="11" t="str">
        <f t="shared" si="467"/>
        <v>2019/6</v>
      </c>
      <c r="AX1370" s="11" t="str">
        <f t="shared" si="468"/>
        <v>2019/6 Contribuciones Seg. Social</v>
      </c>
      <c r="AY1370" s="11">
        <f t="shared" si="470"/>
        <v>35611.21</v>
      </c>
      <c r="AZ1370" s="11">
        <f t="shared" si="469"/>
        <v>0.19465752497598368</v>
      </c>
      <c r="BA1370" s="11" t="str">
        <f t="shared" si="472"/>
        <v>P542667 62</v>
      </c>
      <c r="BB1370" s="11">
        <f>IFERROR(IF(AW1370="","",VLOOKUP(AW1370,SUSS!R:S,2,FALSE)),AY1370*SUSS!$M$2)</f>
        <v>4273.3451999999997</v>
      </c>
      <c r="BC1370" s="11">
        <f t="shared" si="471"/>
        <v>831.83879999999988</v>
      </c>
    </row>
    <row r="1371" spans="14:55" ht="15.75" thickBot="1">
      <c r="N1371" s="3" t="s">
        <v>130</v>
      </c>
      <c r="O1371" s="82">
        <v>62</v>
      </c>
      <c r="P1371" s="85">
        <v>2007.23</v>
      </c>
      <c r="Q1371" s="83" t="s">
        <v>94</v>
      </c>
      <c r="R1371" s="83" t="s">
        <v>10</v>
      </c>
      <c r="S1371" s="83" t="s">
        <v>10</v>
      </c>
      <c r="T1371" s="82" t="s">
        <v>137</v>
      </c>
      <c r="U1371" s="82" t="s">
        <v>88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130</v>
      </c>
      <c r="O1372" s="82">
        <v>63</v>
      </c>
      <c r="P1372" s="85">
        <v>7688.77</v>
      </c>
      <c r="Q1372" s="83" t="s">
        <v>83</v>
      </c>
      <c r="R1372" s="83" t="s">
        <v>10</v>
      </c>
      <c r="S1372" s="83" t="s">
        <v>10</v>
      </c>
      <c r="T1372" s="82" t="s">
        <v>87</v>
      </c>
      <c r="U1372" s="82" t="s">
        <v>88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130</v>
      </c>
      <c r="O1373" s="82">
        <v>63</v>
      </c>
      <c r="P1373" s="85">
        <v>5484.61</v>
      </c>
      <c r="Q1373" s="83" t="s">
        <v>11</v>
      </c>
      <c r="R1373" s="83" t="s">
        <v>10</v>
      </c>
      <c r="S1373" s="83" t="s">
        <v>10</v>
      </c>
      <c r="T1373" s="82" t="s">
        <v>156</v>
      </c>
      <c r="U1373" s="82" t="s">
        <v>88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>P542667</v>
      </c>
      <c r="AU1373" s="11">
        <f t="shared" si="465"/>
        <v>63</v>
      </c>
      <c r="AV1373" s="11">
        <f t="shared" si="466"/>
        <v>5484.61</v>
      </c>
      <c r="AW1373" s="11" t="str">
        <f t="shared" si="467"/>
        <v>2019/6</v>
      </c>
      <c r="AX1373" s="11" t="str">
        <f t="shared" si="468"/>
        <v>2019/6 Contribuciones Seg. Social</v>
      </c>
      <c r="AY1373" s="11">
        <f t="shared" si="470"/>
        <v>35611.21</v>
      </c>
      <c r="AZ1373" s="11">
        <f t="shared" si="469"/>
        <v>0.15401358167835352</v>
      </c>
      <c r="BA1373" s="11" t="str">
        <f t="shared" si="472"/>
        <v>P542667 63</v>
      </c>
      <c r="BB1373" s="11">
        <f>IFERROR(IF(AW1373="","",VLOOKUP(AW1373,SUSS!R:S,2,FALSE)),AY1373*SUSS!$M$2)</f>
        <v>4273.3451999999997</v>
      </c>
      <c r="BC1373" s="11">
        <f t="shared" si="471"/>
        <v>658.15319999999997</v>
      </c>
    </row>
    <row r="1374" spans="14:55" ht="15.75" thickBot="1">
      <c r="N1374" s="3" t="s">
        <v>130</v>
      </c>
      <c r="O1374" s="82">
        <v>63</v>
      </c>
      <c r="P1374" s="85">
        <v>1447.38</v>
      </c>
      <c r="Q1374" s="83" t="s">
        <v>11</v>
      </c>
      <c r="R1374" s="83" t="s">
        <v>10</v>
      </c>
      <c r="S1374" s="83" t="s">
        <v>82</v>
      </c>
      <c r="T1374" s="82" t="s">
        <v>156</v>
      </c>
      <c r="U1374" s="82" t="s">
        <v>88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>P542667</v>
      </c>
      <c r="AU1374" s="11">
        <f t="shared" ref="AU1374:AU1437" si="486">IF($Q1374=$AD$1,O1374,"")</f>
        <v>63</v>
      </c>
      <c r="AV1374" s="11">
        <f t="shared" ref="AV1374:AV1437" si="487">IF($Q1374=$AD$1,P1374,"")</f>
        <v>1447.38</v>
      </c>
      <c r="AW1374" s="11" t="str">
        <f t="shared" ref="AW1374:AW1437" si="488">IF($Q1374=$AD$1,T1374,"")</f>
        <v>2019/6</v>
      </c>
      <c r="AX1374" s="11" t="str">
        <f t="shared" ref="AX1374:AX1437" si="489">IF(AW1374&lt;&gt;"",AW1374&amp;" "&amp;$AD$1,"")</f>
        <v>2019/6 Contribuciones Seg. Social</v>
      </c>
      <c r="AY1374" s="11">
        <f t="shared" si="470"/>
        <v>35611.21</v>
      </c>
      <c r="AZ1374" s="11">
        <f t="shared" ref="AZ1374:AZ1437" si="490">IF(AY1374="","",AV1374/AY1374)</f>
        <v>4.0643943297630158E-2</v>
      </c>
      <c r="BA1374" s="11" t="str">
        <f t="shared" si="472"/>
        <v>P542667 63</v>
      </c>
      <c r="BB1374" s="11">
        <f>IFERROR(IF(AW1374="","",VLOOKUP(AW1374,SUSS!R:S,2,FALSE)),AY1374*SUSS!$M$2)</f>
        <v>4273.3451999999997</v>
      </c>
      <c r="BC1374" s="11">
        <f t="shared" si="471"/>
        <v>173.68559999999999</v>
      </c>
    </row>
    <row r="1375" spans="14:55" ht="15.75" thickBot="1">
      <c r="N1375" s="3" t="s">
        <v>130</v>
      </c>
      <c r="O1375" s="82">
        <v>63</v>
      </c>
      <c r="P1375" s="85">
        <v>2007.23</v>
      </c>
      <c r="Q1375" s="83" t="s">
        <v>94</v>
      </c>
      <c r="R1375" s="83" t="s">
        <v>10</v>
      </c>
      <c r="S1375" s="83" t="s">
        <v>10</v>
      </c>
      <c r="T1375" s="82" t="s">
        <v>137</v>
      </c>
      <c r="U1375" s="82" t="s">
        <v>88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130</v>
      </c>
      <c r="O1376" s="82">
        <v>64</v>
      </c>
      <c r="P1376" s="85">
        <v>7688.77</v>
      </c>
      <c r="Q1376" s="83" t="s">
        <v>83</v>
      </c>
      <c r="R1376" s="83" t="s">
        <v>10</v>
      </c>
      <c r="S1376" s="83" t="s">
        <v>10</v>
      </c>
      <c r="T1376" s="82" t="s">
        <v>87</v>
      </c>
      <c r="U1376" s="82" t="s">
        <v>88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130</v>
      </c>
      <c r="O1377" s="82">
        <v>64</v>
      </c>
      <c r="P1377" s="85">
        <v>2113.7399999999998</v>
      </c>
      <c r="Q1377" s="83" t="s">
        <v>11</v>
      </c>
      <c r="R1377" s="83" t="s">
        <v>10</v>
      </c>
      <c r="S1377" s="83" t="s">
        <v>82</v>
      </c>
      <c r="T1377" s="82" t="s">
        <v>156</v>
      </c>
      <c r="U1377" s="82" t="s">
        <v>88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>P542667</v>
      </c>
      <c r="AU1377" s="11">
        <f t="shared" si="486"/>
        <v>64</v>
      </c>
      <c r="AV1377" s="11">
        <f t="shared" si="487"/>
        <v>2113.7399999999998</v>
      </c>
      <c r="AW1377" s="11" t="str">
        <f t="shared" si="488"/>
        <v>2019/6</v>
      </c>
      <c r="AX1377" s="11" t="str">
        <f t="shared" si="489"/>
        <v>2019/6 Contribuciones Seg. Social</v>
      </c>
      <c r="AY1377" s="11">
        <f t="shared" si="470"/>
        <v>35611.21</v>
      </c>
      <c r="AZ1377" s="11">
        <f t="shared" si="490"/>
        <v>5.9356028621324573E-2</v>
      </c>
      <c r="BA1377" s="11" t="str">
        <f t="shared" si="472"/>
        <v>P542667 64</v>
      </c>
      <c r="BB1377" s="11">
        <f>IFERROR(IF(AW1377="","",VLOOKUP(AW1377,SUSS!R:S,2,FALSE)),AY1377*SUSS!$M$2)</f>
        <v>4273.3451999999997</v>
      </c>
      <c r="BC1377" s="11">
        <f t="shared" si="471"/>
        <v>253.64879999999997</v>
      </c>
    </row>
    <row r="1378" spans="14:55" ht="15.75" thickBot="1">
      <c r="N1378" s="3" t="s">
        <v>130</v>
      </c>
      <c r="O1378" s="82">
        <v>64</v>
      </c>
      <c r="P1378" s="85">
        <v>4818.25</v>
      </c>
      <c r="Q1378" s="83" t="s">
        <v>11</v>
      </c>
      <c r="R1378" s="83" t="s">
        <v>10</v>
      </c>
      <c r="S1378" s="83" t="s">
        <v>10</v>
      </c>
      <c r="T1378" s="82" t="s">
        <v>157</v>
      </c>
      <c r="U1378" s="82" t="s">
        <v>88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>P542667</v>
      </c>
      <c r="AU1378" s="11">
        <f t="shared" si="486"/>
        <v>64</v>
      </c>
      <c r="AV1378" s="11">
        <f t="shared" si="487"/>
        <v>4818.25</v>
      </c>
      <c r="AW1378" s="11" t="str">
        <f t="shared" si="488"/>
        <v>2019/7</v>
      </c>
      <c r="AX1378" s="11" t="str">
        <f t="shared" si="489"/>
        <v>2019/7 Contribuciones Seg. Social</v>
      </c>
      <c r="AY1378" s="11">
        <f t="shared" si="470"/>
        <v>28706.91</v>
      </c>
      <c r="AZ1378" s="11">
        <f t="shared" si="490"/>
        <v>0.16784286431385337</v>
      </c>
      <c r="BA1378" s="11" t="str">
        <f t="shared" si="472"/>
        <v>P542667 64</v>
      </c>
      <c r="BB1378" s="11">
        <f>IFERROR(IF(AW1378="","",VLOOKUP(AW1378,SUSS!R:S,2,FALSE)),AY1378*SUSS!$M$2)</f>
        <v>3444.8291999999997</v>
      </c>
      <c r="BC1378" s="11">
        <f t="shared" si="471"/>
        <v>578.18999999999994</v>
      </c>
    </row>
    <row r="1379" spans="14:55" ht="15.75" thickBot="1">
      <c r="N1379" s="3" t="s">
        <v>130</v>
      </c>
      <c r="O1379" s="82">
        <v>64</v>
      </c>
      <c r="P1379" s="85">
        <v>2007.23</v>
      </c>
      <c r="Q1379" s="83" t="s">
        <v>94</v>
      </c>
      <c r="R1379" s="83" t="s">
        <v>10</v>
      </c>
      <c r="S1379" s="83" t="s">
        <v>10</v>
      </c>
      <c r="T1379" s="82" t="s">
        <v>137</v>
      </c>
      <c r="U1379" s="82" t="s">
        <v>88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130</v>
      </c>
      <c r="O1380" s="82">
        <v>65</v>
      </c>
      <c r="P1380" s="85">
        <v>7688.77</v>
      </c>
      <c r="Q1380" s="83" t="s">
        <v>83</v>
      </c>
      <c r="R1380" s="83" t="s">
        <v>10</v>
      </c>
      <c r="S1380" s="83" t="s">
        <v>10</v>
      </c>
      <c r="T1380" s="82" t="s">
        <v>87</v>
      </c>
      <c r="U1380" s="82" t="s">
        <v>88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130</v>
      </c>
      <c r="O1381" s="82">
        <v>65</v>
      </c>
      <c r="P1381" s="85">
        <v>6931.99</v>
      </c>
      <c r="Q1381" s="83" t="s">
        <v>11</v>
      </c>
      <c r="R1381" s="83" t="s">
        <v>10</v>
      </c>
      <c r="S1381" s="83" t="s">
        <v>10</v>
      </c>
      <c r="T1381" s="82" t="s">
        <v>157</v>
      </c>
      <c r="U1381" s="82" t="s">
        <v>88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>P542667</v>
      </c>
      <c r="AU1381" s="11">
        <f t="shared" si="486"/>
        <v>65</v>
      </c>
      <c r="AV1381" s="11">
        <f t="shared" si="487"/>
        <v>6931.99</v>
      </c>
      <c r="AW1381" s="11" t="str">
        <f t="shared" si="488"/>
        <v>2019/7</v>
      </c>
      <c r="AX1381" s="11" t="str">
        <f t="shared" si="489"/>
        <v>2019/7 Contribuciones Seg. Social</v>
      </c>
      <c r="AY1381" s="11">
        <f t="shared" si="470"/>
        <v>28706.91</v>
      </c>
      <c r="AZ1381" s="11">
        <f t="shared" si="490"/>
        <v>0.24147461360348432</v>
      </c>
      <c r="BA1381" s="11" t="str">
        <f t="shared" si="472"/>
        <v>P542667 65</v>
      </c>
      <c r="BB1381" s="11">
        <f>IFERROR(IF(AW1381="","",VLOOKUP(AW1381,SUSS!R:S,2,FALSE)),AY1381*SUSS!$M$2)</f>
        <v>3444.8291999999997</v>
      </c>
      <c r="BC1381" s="11">
        <f t="shared" si="471"/>
        <v>831.83879999999999</v>
      </c>
    </row>
    <row r="1382" spans="14:55" ht="15.75" thickBot="1">
      <c r="N1382" s="3" t="s">
        <v>130</v>
      </c>
      <c r="O1382" s="82">
        <v>65</v>
      </c>
      <c r="P1382" s="85">
        <v>2007.23</v>
      </c>
      <c r="Q1382" s="83" t="s">
        <v>94</v>
      </c>
      <c r="R1382" s="83" t="s">
        <v>10</v>
      </c>
      <c r="S1382" s="83" t="s">
        <v>10</v>
      </c>
      <c r="T1382" s="82" t="s">
        <v>137</v>
      </c>
      <c r="U1382" s="82" t="s">
        <v>88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130</v>
      </c>
      <c r="O1383" s="82">
        <v>66</v>
      </c>
      <c r="P1383" s="85">
        <v>7688.77</v>
      </c>
      <c r="Q1383" s="83" t="s">
        <v>83</v>
      </c>
      <c r="R1383" s="83" t="s">
        <v>10</v>
      </c>
      <c r="S1383" s="83" t="s">
        <v>10</v>
      </c>
      <c r="T1383" s="82" t="s">
        <v>87</v>
      </c>
      <c r="U1383" s="82" t="s">
        <v>88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130</v>
      </c>
      <c r="O1384" s="82">
        <v>66</v>
      </c>
      <c r="P1384" s="85">
        <v>6931.99</v>
      </c>
      <c r="Q1384" s="83" t="s">
        <v>11</v>
      </c>
      <c r="R1384" s="83" t="s">
        <v>10</v>
      </c>
      <c r="S1384" s="83" t="s">
        <v>10</v>
      </c>
      <c r="T1384" s="82" t="s">
        <v>157</v>
      </c>
      <c r="U1384" s="82" t="s">
        <v>88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>P542667</v>
      </c>
      <c r="AU1384" s="11">
        <f t="shared" si="486"/>
        <v>66</v>
      </c>
      <c r="AV1384" s="11">
        <f t="shared" si="487"/>
        <v>6931.99</v>
      </c>
      <c r="AW1384" s="11" t="str">
        <f t="shared" si="488"/>
        <v>2019/7</v>
      </c>
      <c r="AX1384" s="11" t="str">
        <f t="shared" si="489"/>
        <v>2019/7 Contribuciones Seg. Social</v>
      </c>
      <c r="AY1384" s="11">
        <f t="shared" si="470"/>
        <v>28706.91</v>
      </c>
      <c r="AZ1384" s="11">
        <f t="shared" si="490"/>
        <v>0.24147461360348432</v>
      </c>
      <c r="BA1384" s="11" t="str">
        <f t="shared" si="472"/>
        <v>P542667 66</v>
      </c>
      <c r="BB1384" s="11">
        <f>IFERROR(IF(AW1384="","",VLOOKUP(AW1384,SUSS!R:S,2,FALSE)),AY1384*SUSS!$M$2)</f>
        <v>3444.8291999999997</v>
      </c>
      <c r="BC1384" s="11">
        <f t="shared" si="471"/>
        <v>831.83879999999999</v>
      </c>
    </row>
    <row r="1385" spans="14:55" ht="15.75" thickBot="1">
      <c r="N1385" s="3" t="s">
        <v>130</v>
      </c>
      <c r="O1385" s="82">
        <v>66</v>
      </c>
      <c r="P1385" s="85">
        <v>2007.23</v>
      </c>
      <c r="Q1385" s="83" t="s">
        <v>94</v>
      </c>
      <c r="R1385" s="83" t="s">
        <v>10</v>
      </c>
      <c r="S1385" s="83" t="s">
        <v>10</v>
      </c>
      <c r="T1385" s="82" t="s">
        <v>137</v>
      </c>
      <c r="U1385" s="82" t="s">
        <v>88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130</v>
      </c>
      <c r="O1386" s="82">
        <v>67</v>
      </c>
      <c r="P1386" s="85">
        <v>7688.77</v>
      </c>
      <c r="Q1386" s="83" t="s">
        <v>83</v>
      </c>
      <c r="R1386" s="83" t="s">
        <v>10</v>
      </c>
      <c r="S1386" s="83" t="s">
        <v>10</v>
      </c>
      <c r="T1386" s="82" t="s">
        <v>87</v>
      </c>
      <c r="U1386" s="82" t="s">
        <v>88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130</v>
      </c>
      <c r="O1387" s="82">
        <v>67</v>
      </c>
      <c r="P1387" s="85">
        <v>6931.99</v>
      </c>
      <c r="Q1387" s="83" t="s">
        <v>11</v>
      </c>
      <c r="R1387" s="83" t="s">
        <v>10</v>
      </c>
      <c r="S1387" s="83" t="s">
        <v>10</v>
      </c>
      <c r="T1387" s="82" t="s">
        <v>157</v>
      </c>
      <c r="U1387" s="82" t="s">
        <v>88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>P542667</v>
      </c>
      <c r="AU1387" s="11">
        <f t="shared" si="486"/>
        <v>67</v>
      </c>
      <c r="AV1387" s="11">
        <f t="shared" si="487"/>
        <v>6931.99</v>
      </c>
      <c r="AW1387" s="11" t="str">
        <f t="shared" si="488"/>
        <v>2019/7</v>
      </c>
      <c r="AX1387" s="11" t="str">
        <f t="shared" si="489"/>
        <v>2019/7 Contribuciones Seg. Social</v>
      </c>
      <c r="AY1387" s="11">
        <f t="shared" si="470"/>
        <v>28706.91</v>
      </c>
      <c r="AZ1387" s="11">
        <f t="shared" si="490"/>
        <v>0.24147461360348432</v>
      </c>
      <c r="BA1387" s="11" t="str">
        <f t="shared" si="472"/>
        <v>P542667 67</v>
      </c>
      <c r="BB1387" s="11">
        <f>IFERROR(IF(AW1387="","",VLOOKUP(AW1387,SUSS!R:S,2,FALSE)),AY1387*SUSS!$M$2)</f>
        <v>3444.8291999999997</v>
      </c>
      <c r="BC1387" s="11">
        <f t="shared" si="471"/>
        <v>831.83879999999999</v>
      </c>
    </row>
    <row r="1388" spans="14:55" ht="15.75" thickBot="1">
      <c r="N1388" s="3" t="s">
        <v>130</v>
      </c>
      <c r="O1388" s="82">
        <v>67</v>
      </c>
      <c r="P1388" s="85">
        <v>2007.23</v>
      </c>
      <c r="Q1388" s="83" t="s">
        <v>94</v>
      </c>
      <c r="R1388" s="83" t="s">
        <v>10</v>
      </c>
      <c r="S1388" s="83" t="s">
        <v>10</v>
      </c>
      <c r="T1388" s="82" t="s">
        <v>137</v>
      </c>
      <c r="U1388" s="82" t="s">
        <v>88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130</v>
      </c>
      <c r="O1389" s="82">
        <v>68</v>
      </c>
      <c r="P1389" s="85">
        <v>7688.77</v>
      </c>
      <c r="Q1389" s="83" t="s">
        <v>83</v>
      </c>
      <c r="R1389" s="83" t="s">
        <v>10</v>
      </c>
      <c r="S1389" s="83" t="s">
        <v>10</v>
      </c>
      <c r="T1389" s="82" t="s">
        <v>87</v>
      </c>
      <c r="U1389" s="82" t="s">
        <v>88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130</v>
      </c>
      <c r="O1390" s="82">
        <v>68</v>
      </c>
      <c r="P1390" s="85">
        <v>3092.69</v>
      </c>
      <c r="Q1390" s="83" t="s">
        <v>11</v>
      </c>
      <c r="R1390" s="83" t="s">
        <v>10</v>
      </c>
      <c r="S1390" s="83" t="s">
        <v>10</v>
      </c>
      <c r="T1390" s="82" t="s">
        <v>157</v>
      </c>
      <c r="U1390" s="82" t="s">
        <v>88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>P542667</v>
      </c>
      <c r="AU1390" s="11">
        <f t="shared" si="486"/>
        <v>68</v>
      </c>
      <c r="AV1390" s="11">
        <f t="shared" si="487"/>
        <v>3092.69</v>
      </c>
      <c r="AW1390" s="11" t="str">
        <f t="shared" si="488"/>
        <v>2019/7</v>
      </c>
      <c r="AX1390" s="11" t="str">
        <f t="shared" si="489"/>
        <v>2019/7 Contribuciones Seg. Social</v>
      </c>
      <c r="AY1390" s="11">
        <f t="shared" si="470"/>
        <v>28706.91</v>
      </c>
      <c r="AZ1390" s="11">
        <f t="shared" si="490"/>
        <v>0.10773329487569369</v>
      </c>
      <c r="BA1390" s="11" t="str">
        <f t="shared" si="472"/>
        <v>P542667 68</v>
      </c>
      <c r="BB1390" s="11">
        <f>IFERROR(IF(AW1390="","",VLOOKUP(AW1390,SUSS!R:S,2,FALSE)),AY1390*SUSS!$M$2)</f>
        <v>3444.8291999999997</v>
      </c>
      <c r="BC1390" s="11">
        <f t="shared" si="471"/>
        <v>371.12279999999998</v>
      </c>
    </row>
    <row r="1391" spans="14:55" ht="15.75" thickBot="1">
      <c r="N1391" s="3" t="s">
        <v>130</v>
      </c>
      <c r="O1391" s="82">
        <v>68</v>
      </c>
      <c r="P1391" s="85">
        <v>2870.69</v>
      </c>
      <c r="Q1391" s="83" t="s">
        <v>11</v>
      </c>
      <c r="R1391" s="83" t="s">
        <v>10</v>
      </c>
      <c r="S1391" s="83" t="s">
        <v>82</v>
      </c>
      <c r="T1391" s="82" t="s">
        <v>157</v>
      </c>
      <c r="U1391" s="82" t="s">
        <v>88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>P542667</v>
      </c>
      <c r="AU1391" s="11">
        <f t="shared" si="486"/>
        <v>68</v>
      </c>
      <c r="AV1391" s="11">
        <f t="shared" si="487"/>
        <v>2870.69</v>
      </c>
      <c r="AW1391" s="11" t="str">
        <f t="shared" si="488"/>
        <v>2019/7</v>
      </c>
      <c r="AX1391" s="11" t="str">
        <f t="shared" si="489"/>
        <v>2019/7 Contribuciones Seg. Social</v>
      </c>
      <c r="AY1391" s="11">
        <f t="shared" si="470"/>
        <v>28706.91</v>
      </c>
      <c r="AZ1391" s="11">
        <f t="shared" si="490"/>
        <v>9.999996516518149E-2</v>
      </c>
      <c r="BA1391" s="11" t="str">
        <f t="shared" si="472"/>
        <v>P542667 68</v>
      </c>
      <c r="BB1391" s="11">
        <f>IFERROR(IF(AW1391="","",VLOOKUP(AW1391,SUSS!R:S,2,FALSE)),AY1391*SUSS!$M$2)</f>
        <v>3444.8291999999997</v>
      </c>
      <c r="BC1391" s="11">
        <f t="shared" si="471"/>
        <v>344.4828</v>
      </c>
    </row>
    <row r="1392" spans="14:55" ht="15.75" thickBot="1">
      <c r="N1392" s="3" t="s">
        <v>130</v>
      </c>
      <c r="O1392" s="82">
        <v>68</v>
      </c>
      <c r="P1392" s="86">
        <v>968.61</v>
      </c>
      <c r="Q1392" s="83" t="s">
        <v>11</v>
      </c>
      <c r="R1392" s="83" t="s">
        <v>10</v>
      </c>
      <c r="S1392" s="83" t="s">
        <v>10</v>
      </c>
      <c r="T1392" s="82" t="s">
        <v>158</v>
      </c>
      <c r="U1392" s="82" t="s">
        <v>88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>P542667</v>
      </c>
      <c r="AU1392" s="11">
        <f t="shared" si="486"/>
        <v>68</v>
      </c>
      <c r="AV1392" s="11">
        <f t="shared" si="487"/>
        <v>968.61</v>
      </c>
      <c r="AW1392" s="11" t="str">
        <f t="shared" si="488"/>
        <v>2019/8</v>
      </c>
      <c r="AX1392" s="11" t="str">
        <f t="shared" si="489"/>
        <v>2019/8 Contribuciones Seg. Social</v>
      </c>
      <c r="AY1392" s="11">
        <f t="shared" si="470"/>
        <v>28072.17</v>
      </c>
      <c r="AZ1392" s="11">
        <f t="shared" si="490"/>
        <v>3.4504279505289406E-2</v>
      </c>
      <c r="BA1392" s="11" t="str">
        <f t="shared" si="472"/>
        <v>P542667 68</v>
      </c>
      <c r="BB1392" s="11">
        <f>IFERROR(IF(AW1392="","",VLOOKUP(AW1392,SUSS!R:S,2,FALSE)),AY1392*SUSS!$M$2)</f>
        <v>3368.6603999999998</v>
      </c>
      <c r="BC1392" s="11">
        <f t="shared" si="471"/>
        <v>116.23320000000001</v>
      </c>
    </row>
    <row r="1393" spans="14:55" ht="15.75" thickBot="1">
      <c r="N1393" s="3" t="s">
        <v>130</v>
      </c>
      <c r="O1393" s="82">
        <v>68</v>
      </c>
      <c r="P1393" s="85">
        <v>2007.23</v>
      </c>
      <c r="Q1393" s="83" t="s">
        <v>94</v>
      </c>
      <c r="R1393" s="83" t="s">
        <v>10</v>
      </c>
      <c r="S1393" s="83" t="s">
        <v>10</v>
      </c>
      <c r="T1393" s="82" t="s">
        <v>137</v>
      </c>
      <c r="U1393" s="82" t="s">
        <v>88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130</v>
      </c>
      <c r="O1394" s="82">
        <v>69</v>
      </c>
      <c r="P1394" s="85">
        <v>7688.77</v>
      </c>
      <c r="Q1394" s="83" t="s">
        <v>83</v>
      </c>
      <c r="R1394" s="83" t="s">
        <v>10</v>
      </c>
      <c r="S1394" s="83" t="s">
        <v>10</v>
      </c>
      <c r="T1394" s="82" t="s">
        <v>87</v>
      </c>
      <c r="U1394" s="82" t="s">
        <v>88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130</v>
      </c>
      <c r="O1395" s="82">
        <v>69</v>
      </c>
      <c r="P1395" s="85">
        <v>6931.99</v>
      </c>
      <c r="Q1395" s="83" t="s">
        <v>11</v>
      </c>
      <c r="R1395" s="83" t="s">
        <v>10</v>
      </c>
      <c r="S1395" s="83" t="s">
        <v>10</v>
      </c>
      <c r="T1395" s="82" t="s">
        <v>158</v>
      </c>
      <c r="U1395" s="82" t="s">
        <v>88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>P542667</v>
      </c>
      <c r="AU1395" s="11">
        <f t="shared" si="486"/>
        <v>69</v>
      </c>
      <c r="AV1395" s="11">
        <f t="shared" si="487"/>
        <v>6931.99</v>
      </c>
      <c r="AW1395" s="11" t="str">
        <f t="shared" si="488"/>
        <v>2019/8</v>
      </c>
      <c r="AX1395" s="11" t="str">
        <f t="shared" si="489"/>
        <v>2019/8 Contribuciones Seg. Social</v>
      </c>
      <c r="AY1395" s="11">
        <f t="shared" si="470"/>
        <v>28072.17</v>
      </c>
      <c r="AZ1395" s="11">
        <f t="shared" si="490"/>
        <v>0.24693459750350616</v>
      </c>
      <c r="BA1395" s="11" t="str">
        <f t="shared" si="472"/>
        <v>P542667 69</v>
      </c>
      <c r="BB1395" s="11">
        <f>IFERROR(IF(AW1395="","",VLOOKUP(AW1395,SUSS!R:S,2,FALSE)),AY1395*SUSS!$M$2)</f>
        <v>3368.6603999999998</v>
      </c>
      <c r="BC1395" s="11">
        <f t="shared" si="471"/>
        <v>831.83879999999999</v>
      </c>
    </row>
    <row r="1396" spans="14:55" ht="15.75" thickBot="1">
      <c r="N1396" s="3" t="s">
        <v>130</v>
      </c>
      <c r="O1396" s="82">
        <v>69</v>
      </c>
      <c r="P1396" s="85">
        <v>2007.23</v>
      </c>
      <c r="Q1396" s="83" t="s">
        <v>94</v>
      </c>
      <c r="R1396" s="83" t="s">
        <v>10</v>
      </c>
      <c r="S1396" s="83" t="s">
        <v>10</v>
      </c>
      <c r="T1396" s="82" t="s">
        <v>137</v>
      </c>
      <c r="U1396" s="82" t="s">
        <v>88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130</v>
      </c>
      <c r="O1397" s="82">
        <v>70</v>
      </c>
      <c r="P1397" s="85">
        <v>7688.77</v>
      </c>
      <c r="Q1397" s="83" t="s">
        <v>83</v>
      </c>
      <c r="R1397" s="83" t="s">
        <v>10</v>
      </c>
      <c r="S1397" s="83" t="s">
        <v>10</v>
      </c>
      <c r="T1397" s="82" t="s">
        <v>87</v>
      </c>
      <c r="U1397" s="82" t="s">
        <v>88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130</v>
      </c>
      <c r="O1398" s="82">
        <v>70</v>
      </c>
      <c r="P1398" s="85">
        <v>6931.99</v>
      </c>
      <c r="Q1398" s="83" t="s">
        <v>11</v>
      </c>
      <c r="R1398" s="83" t="s">
        <v>10</v>
      </c>
      <c r="S1398" s="83" t="s">
        <v>10</v>
      </c>
      <c r="T1398" s="82" t="s">
        <v>158</v>
      </c>
      <c r="U1398" s="82" t="s">
        <v>88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>P542667</v>
      </c>
      <c r="AU1398" s="11">
        <f t="shared" si="486"/>
        <v>70</v>
      </c>
      <c r="AV1398" s="11">
        <f t="shared" si="487"/>
        <v>6931.99</v>
      </c>
      <c r="AW1398" s="11" t="str">
        <f t="shared" si="488"/>
        <v>2019/8</v>
      </c>
      <c r="AX1398" s="11" t="str">
        <f t="shared" si="489"/>
        <v>2019/8 Contribuciones Seg. Social</v>
      </c>
      <c r="AY1398" s="11">
        <f t="shared" si="470"/>
        <v>28072.17</v>
      </c>
      <c r="AZ1398" s="11">
        <f t="shared" si="490"/>
        <v>0.24693459750350616</v>
      </c>
      <c r="BA1398" s="11" t="str">
        <f t="shared" si="472"/>
        <v>P542667 70</v>
      </c>
      <c r="BB1398" s="11">
        <f>IFERROR(IF(AW1398="","",VLOOKUP(AW1398,SUSS!R:S,2,FALSE)),AY1398*SUSS!$M$2)</f>
        <v>3368.6603999999998</v>
      </c>
      <c r="BC1398" s="11">
        <f t="shared" si="471"/>
        <v>831.83879999999999</v>
      </c>
    </row>
    <row r="1399" spans="14:55" ht="15.75" thickBot="1">
      <c r="N1399" s="3" t="s">
        <v>130</v>
      </c>
      <c r="O1399" s="82">
        <v>70</v>
      </c>
      <c r="P1399" s="85">
        <v>2007.23</v>
      </c>
      <c r="Q1399" s="83" t="s">
        <v>94</v>
      </c>
      <c r="R1399" s="83" t="s">
        <v>10</v>
      </c>
      <c r="S1399" s="83" t="s">
        <v>10</v>
      </c>
      <c r="T1399" s="82" t="s">
        <v>137</v>
      </c>
      <c r="U1399" s="82" t="s">
        <v>88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130</v>
      </c>
      <c r="O1400" s="82">
        <v>71</v>
      </c>
      <c r="P1400" s="85">
        <v>7688.77</v>
      </c>
      <c r="Q1400" s="83" t="s">
        <v>83</v>
      </c>
      <c r="R1400" s="83" t="s">
        <v>10</v>
      </c>
      <c r="S1400" s="83" t="s">
        <v>10</v>
      </c>
      <c r="T1400" s="82" t="s">
        <v>87</v>
      </c>
      <c r="U1400" s="82" t="s">
        <v>88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130</v>
      </c>
      <c r="O1401" s="82">
        <v>71</v>
      </c>
      <c r="P1401" s="85">
        <v>6931.99</v>
      </c>
      <c r="Q1401" s="83" t="s">
        <v>11</v>
      </c>
      <c r="R1401" s="83" t="s">
        <v>10</v>
      </c>
      <c r="S1401" s="83" t="s">
        <v>10</v>
      </c>
      <c r="T1401" s="82" t="s">
        <v>158</v>
      </c>
      <c r="U1401" s="82" t="s">
        <v>88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>P542667</v>
      </c>
      <c r="AU1401" s="11">
        <f t="shared" si="486"/>
        <v>71</v>
      </c>
      <c r="AV1401" s="11">
        <f t="shared" si="487"/>
        <v>6931.99</v>
      </c>
      <c r="AW1401" s="11" t="str">
        <f t="shared" si="488"/>
        <v>2019/8</v>
      </c>
      <c r="AX1401" s="11" t="str">
        <f t="shared" si="489"/>
        <v>2019/8 Contribuciones Seg. Social</v>
      </c>
      <c r="AY1401" s="11">
        <f t="shared" si="470"/>
        <v>28072.17</v>
      </c>
      <c r="AZ1401" s="11">
        <f t="shared" si="490"/>
        <v>0.24693459750350616</v>
      </c>
      <c r="BA1401" s="11" t="str">
        <f t="shared" si="472"/>
        <v>P542667 71</v>
      </c>
      <c r="BB1401" s="11">
        <f>IFERROR(IF(AW1401="","",VLOOKUP(AW1401,SUSS!R:S,2,FALSE)),AY1401*SUSS!$M$2)</f>
        <v>3368.6603999999998</v>
      </c>
      <c r="BC1401" s="11">
        <f t="shared" si="471"/>
        <v>831.83879999999999</v>
      </c>
    </row>
    <row r="1402" spans="14:55" ht="15.75" thickBot="1">
      <c r="N1402" s="3" t="s">
        <v>130</v>
      </c>
      <c r="O1402" s="82">
        <v>71</v>
      </c>
      <c r="P1402" s="85">
        <v>2007.23</v>
      </c>
      <c r="Q1402" s="83" t="s">
        <v>94</v>
      </c>
      <c r="R1402" s="83" t="s">
        <v>10</v>
      </c>
      <c r="S1402" s="83" t="s">
        <v>10</v>
      </c>
      <c r="T1402" s="82" t="s">
        <v>137</v>
      </c>
      <c r="U1402" s="82" t="s">
        <v>88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130</v>
      </c>
      <c r="O1403" s="82">
        <v>72</v>
      </c>
      <c r="P1403" s="85">
        <v>7688.77</v>
      </c>
      <c r="Q1403" s="83" t="s">
        <v>83</v>
      </c>
      <c r="R1403" s="83" t="s">
        <v>10</v>
      </c>
      <c r="S1403" s="83" t="s">
        <v>10</v>
      </c>
      <c r="T1403" s="82" t="s">
        <v>87</v>
      </c>
      <c r="U1403" s="82" t="s">
        <v>88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130</v>
      </c>
      <c r="O1404" s="82">
        <v>72</v>
      </c>
      <c r="P1404" s="85">
        <v>6307.59</v>
      </c>
      <c r="Q1404" s="83" t="s">
        <v>11</v>
      </c>
      <c r="R1404" s="83" t="s">
        <v>10</v>
      </c>
      <c r="S1404" s="83" t="s">
        <v>10</v>
      </c>
      <c r="T1404" s="82" t="s">
        <v>158</v>
      </c>
      <c r="U1404" s="82" t="s">
        <v>88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>P542667</v>
      </c>
      <c r="AU1404" s="11">
        <f t="shared" si="486"/>
        <v>72</v>
      </c>
      <c r="AV1404" s="11">
        <f t="shared" si="487"/>
        <v>6307.59</v>
      </c>
      <c r="AW1404" s="11" t="str">
        <f t="shared" si="488"/>
        <v>2019/8</v>
      </c>
      <c r="AX1404" s="11" t="str">
        <f t="shared" si="489"/>
        <v>2019/8 Contribuciones Seg. Social</v>
      </c>
      <c r="AY1404" s="11">
        <f t="shared" si="470"/>
        <v>28072.17</v>
      </c>
      <c r="AZ1404" s="11">
        <f t="shared" si="490"/>
        <v>0.22469192798419219</v>
      </c>
      <c r="BA1404" s="11" t="str">
        <f t="shared" si="472"/>
        <v>P542667 72</v>
      </c>
      <c r="BB1404" s="11">
        <f>IFERROR(IF(AW1404="","",VLOOKUP(AW1404,SUSS!R:S,2,FALSE)),AY1404*SUSS!$M$2)</f>
        <v>3368.6603999999998</v>
      </c>
      <c r="BC1404" s="11">
        <f t="shared" si="471"/>
        <v>756.91079999999999</v>
      </c>
    </row>
    <row r="1405" spans="14:55" ht="15.75" thickBot="1">
      <c r="N1405" s="3" t="s">
        <v>130</v>
      </c>
      <c r="O1405" s="82">
        <v>72</v>
      </c>
      <c r="P1405" s="86">
        <v>624.4</v>
      </c>
      <c r="Q1405" s="83" t="s">
        <v>11</v>
      </c>
      <c r="R1405" s="83" t="s">
        <v>10</v>
      </c>
      <c r="S1405" s="83" t="s">
        <v>82</v>
      </c>
      <c r="T1405" s="82" t="s">
        <v>158</v>
      </c>
      <c r="U1405" s="82" t="s">
        <v>88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>P542667</v>
      </c>
      <c r="AU1405" s="11">
        <f t="shared" si="486"/>
        <v>72</v>
      </c>
      <c r="AV1405" s="11">
        <f t="shared" si="487"/>
        <v>624.4</v>
      </c>
      <c r="AW1405" s="11" t="str">
        <f t="shared" si="488"/>
        <v>2019/8</v>
      </c>
      <c r="AX1405" s="11" t="str">
        <f t="shared" si="489"/>
        <v>2019/8 Contribuciones Seg. Social</v>
      </c>
      <c r="AY1405" s="11">
        <f t="shared" si="470"/>
        <v>28072.17</v>
      </c>
      <c r="AZ1405" s="11">
        <f t="shared" si="490"/>
        <v>2.224266951931397E-2</v>
      </c>
      <c r="BA1405" s="11" t="str">
        <f t="shared" si="472"/>
        <v>P542667 72</v>
      </c>
      <c r="BB1405" s="11">
        <f>IFERROR(IF(AW1405="","",VLOOKUP(AW1405,SUSS!R:S,2,FALSE)),AY1405*SUSS!$M$2)</f>
        <v>3368.6603999999998</v>
      </c>
      <c r="BC1405" s="11">
        <f t="shared" si="471"/>
        <v>74.927999999999997</v>
      </c>
    </row>
    <row r="1406" spans="14:55" ht="15.75" thickBot="1">
      <c r="N1406" s="3" t="s">
        <v>130</v>
      </c>
      <c r="O1406" s="82">
        <v>72</v>
      </c>
      <c r="P1406" s="85">
        <v>2007.23</v>
      </c>
      <c r="Q1406" s="83" t="s">
        <v>94</v>
      </c>
      <c r="R1406" s="83" t="s">
        <v>10</v>
      </c>
      <c r="S1406" s="83" t="s">
        <v>10</v>
      </c>
      <c r="T1406" s="82" t="s">
        <v>137</v>
      </c>
      <c r="U1406" s="82" t="s">
        <v>88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130</v>
      </c>
      <c r="O1407" s="82">
        <v>73</v>
      </c>
      <c r="P1407" s="85">
        <v>7688.77</v>
      </c>
      <c r="Q1407" s="83" t="s">
        <v>83</v>
      </c>
      <c r="R1407" s="83" t="s">
        <v>10</v>
      </c>
      <c r="S1407" s="83" t="s">
        <v>10</v>
      </c>
      <c r="T1407" s="82" t="s">
        <v>87</v>
      </c>
      <c r="U1407" s="82" t="s">
        <v>88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130</v>
      </c>
      <c r="O1408" s="82">
        <v>73</v>
      </c>
      <c r="P1408" s="85">
        <v>2182.8200000000002</v>
      </c>
      <c r="Q1408" s="83" t="s">
        <v>11</v>
      </c>
      <c r="R1408" s="83" t="s">
        <v>10</v>
      </c>
      <c r="S1408" s="83" t="s">
        <v>82</v>
      </c>
      <c r="T1408" s="82" t="s">
        <v>158</v>
      </c>
      <c r="U1408" s="82" t="s">
        <v>88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>P542667</v>
      </c>
      <c r="AU1408" s="11">
        <f t="shared" si="486"/>
        <v>73</v>
      </c>
      <c r="AV1408" s="11">
        <f t="shared" si="487"/>
        <v>2182.8200000000002</v>
      </c>
      <c r="AW1408" s="11" t="str">
        <f t="shared" si="488"/>
        <v>2019/8</v>
      </c>
      <c r="AX1408" s="11" t="str">
        <f t="shared" si="489"/>
        <v>2019/8 Contribuciones Seg. Social</v>
      </c>
      <c r="AY1408" s="11">
        <f t="shared" si="470"/>
        <v>28072.17</v>
      </c>
      <c r="AZ1408" s="11">
        <f t="shared" si="490"/>
        <v>7.7757437348092442E-2</v>
      </c>
      <c r="BA1408" s="11" t="str">
        <f t="shared" si="472"/>
        <v>P542667 73</v>
      </c>
      <c r="BB1408" s="11">
        <f>IFERROR(IF(AW1408="","",VLOOKUP(AW1408,SUSS!R:S,2,FALSE)),AY1408*SUSS!$M$2)</f>
        <v>3368.6603999999998</v>
      </c>
      <c r="BC1408" s="11">
        <f t="shared" si="471"/>
        <v>261.9384</v>
      </c>
    </row>
    <row r="1409" spans="14:55" ht="15.75" thickBot="1">
      <c r="N1409" s="3" t="s">
        <v>130</v>
      </c>
      <c r="O1409" s="82">
        <v>73</v>
      </c>
      <c r="P1409" s="85">
        <v>4749.17</v>
      </c>
      <c r="Q1409" s="83" t="s">
        <v>11</v>
      </c>
      <c r="R1409" s="83" t="s">
        <v>10</v>
      </c>
      <c r="S1409" s="83" t="s">
        <v>10</v>
      </c>
      <c r="T1409" s="82" t="s">
        <v>159</v>
      </c>
      <c r="U1409" s="82" t="s">
        <v>88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>P542667</v>
      </c>
      <c r="AU1409" s="11">
        <f t="shared" si="486"/>
        <v>73</v>
      </c>
      <c r="AV1409" s="11">
        <f t="shared" si="487"/>
        <v>4749.17</v>
      </c>
      <c r="AW1409" s="11" t="str">
        <f t="shared" si="488"/>
        <v>2019/9</v>
      </c>
      <c r="AX1409" s="11" t="str">
        <f t="shared" si="489"/>
        <v>2019/9 Contribuciones Seg. Social</v>
      </c>
      <c r="AY1409" s="11">
        <f t="shared" si="470"/>
        <v>20982.63</v>
      </c>
      <c r="AZ1409" s="11">
        <f t="shared" si="490"/>
        <v>0.22633816637857121</v>
      </c>
      <c r="BA1409" s="11" t="str">
        <f t="shared" si="472"/>
        <v>P542667 73</v>
      </c>
      <c r="BB1409" s="11">
        <f>IFERROR(IF(AW1409="","",VLOOKUP(AW1409,SUSS!R:S,2,FALSE)),AY1409*SUSS!$M$2)</f>
        <v>2517.9155999999998</v>
      </c>
      <c r="BC1409" s="11">
        <f t="shared" si="471"/>
        <v>569.90039999999988</v>
      </c>
    </row>
    <row r="1410" spans="14:55" ht="15.75" thickBot="1">
      <c r="N1410" s="3" t="s">
        <v>130</v>
      </c>
      <c r="O1410" s="82">
        <v>73</v>
      </c>
      <c r="P1410" s="85">
        <v>2007.23</v>
      </c>
      <c r="Q1410" s="83" t="s">
        <v>94</v>
      </c>
      <c r="R1410" s="83" t="s">
        <v>10</v>
      </c>
      <c r="S1410" s="83" t="s">
        <v>10</v>
      </c>
      <c r="T1410" s="82" t="s">
        <v>137</v>
      </c>
      <c r="U1410" s="82" t="s">
        <v>88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130</v>
      </c>
      <c r="O1411" s="82">
        <v>74</v>
      </c>
      <c r="P1411" s="85">
        <v>7688.77</v>
      </c>
      <c r="Q1411" s="83" t="s">
        <v>83</v>
      </c>
      <c r="R1411" s="83" t="s">
        <v>10</v>
      </c>
      <c r="S1411" s="83" t="s">
        <v>10</v>
      </c>
      <c r="T1411" s="82" t="s">
        <v>87</v>
      </c>
      <c r="U1411" s="82" t="s">
        <v>88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130</v>
      </c>
      <c r="O1412" s="82">
        <v>74</v>
      </c>
      <c r="P1412" s="85">
        <v>6931.99</v>
      </c>
      <c r="Q1412" s="83" t="s">
        <v>11</v>
      </c>
      <c r="R1412" s="83" t="s">
        <v>10</v>
      </c>
      <c r="S1412" s="83" t="s">
        <v>10</v>
      </c>
      <c r="T1412" s="82" t="s">
        <v>159</v>
      </c>
      <c r="U1412" s="82" t="s">
        <v>88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>P542667</v>
      </c>
      <c r="AU1412" s="11">
        <f t="shared" si="486"/>
        <v>74</v>
      </c>
      <c r="AV1412" s="11">
        <f t="shared" si="487"/>
        <v>6931.99</v>
      </c>
      <c r="AW1412" s="11" t="str">
        <f t="shared" si="488"/>
        <v>2019/9</v>
      </c>
      <c r="AX1412" s="11" t="str">
        <f t="shared" si="489"/>
        <v>2019/9 Contribuciones Seg. Social</v>
      </c>
      <c r="AY1412" s="11">
        <f t="shared" ref="AY1412:AY1475" si="491">VLOOKUP(AX1412,AO:AP,2,FALSE)</f>
        <v>20982.63</v>
      </c>
      <c r="AZ1412" s="11">
        <f t="shared" si="490"/>
        <v>0.33036802345559158</v>
      </c>
      <c r="BA1412" s="11" t="str">
        <f t="shared" si="472"/>
        <v>P542667 74</v>
      </c>
      <c r="BB1412" s="11">
        <f>IFERROR(IF(AW1412="","",VLOOKUP(AW1412,SUSS!R:S,2,FALSE)),AY1412*SUSS!$M$2)</f>
        <v>2517.9155999999998</v>
      </c>
      <c r="BC1412" s="11">
        <f t="shared" si="471"/>
        <v>831.83879999999988</v>
      </c>
    </row>
    <row r="1413" spans="14:55" ht="15.75" thickBot="1">
      <c r="N1413" s="3" t="s">
        <v>130</v>
      </c>
      <c r="O1413" s="82">
        <v>74</v>
      </c>
      <c r="P1413" s="85">
        <v>2007.23</v>
      </c>
      <c r="Q1413" s="83" t="s">
        <v>94</v>
      </c>
      <c r="R1413" s="83" t="s">
        <v>10</v>
      </c>
      <c r="S1413" s="83" t="s">
        <v>10</v>
      </c>
      <c r="T1413" s="82" t="s">
        <v>137</v>
      </c>
      <c r="U1413" s="82" t="s">
        <v>88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130</v>
      </c>
      <c r="O1414" s="82">
        <v>75</v>
      </c>
      <c r="P1414" s="85">
        <v>7688.77</v>
      </c>
      <c r="Q1414" s="83" t="s">
        <v>83</v>
      </c>
      <c r="R1414" s="83" t="s">
        <v>10</v>
      </c>
      <c r="S1414" s="83" t="s">
        <v>10</v>
      </c>
      <c r="T1414" s="82" t="s">
        <v>87</v>
      </c>
      <c r="U1414" s="82" t="s">
        <v>88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130</v>
      </c>
      <c r="O1415" s="82">
        <v>75</v>
      </c>
      <c r="P1415" s="85">
        <v>6931.99</v>
      </c>
      <c r="Q1415" s="83" t="s">
        <v>11</v>
      </c>
      <c r="R1415" s="83" t="s">
        <v>10</v>
      </c>
      <c r="S1415" s="83" t="s">
        <v>10</v>
      </c>
      <c r="T1415" s="82" t="s">
        <v>159</v>
      </c>
      <c r="U1415" s="82" t="s">
        <v>88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>P542667</v>
      </c>
      <c r="AU1415" s="11">
        <f t="shared" si="486"/>
        <v>75</v>
      </c>
      <c r="AV1415" s="11">
        <f t="shared" si="487"/>
        <v>6931.99</v>
      </c>
      <c r="AW1415" s="11" t="str">
        <f t="shared" si="488"/>
        <v>2019/9</v>
      </c>
      <c r="AX1415" s="11" t="str">
        <f t="shared" si="489"/>
        <v>2019/9 Contribuciones Seg. Social</v>
      </c>
      <c r="AY1415" s="11">
        <f t="shared" si="491"/>
        <v>20982.63</v>
      </c>
      <c r="AZ1415" s="11">
        <f t="shared" si="490"/>
        <v>0.33036802345559158</v>
      </c>
      <c r="BA1415" s="11" t="str">
        <f t="shared" si="472"/>
        <v>P542667 75</v>
      </c>
      <c r="BB1415" s="11">
        <f>IFERROR(IF(AW1415="","",VLOOKUP(AW1415,SUSS!R:S,2,FALSE)),AY1415*SUSS!$M$2)</f>
        <v>2517.9155999999998</v>
      </c>
      <c r="BC1415" s="11">
        <f t="shared" si="492"/>
        <v>831.83879999999988</v>
      </c>
    </row>
    <row r="1416" spans="14:55" ht="15.75" thickBot="1">
      <c r="N1416" s="3" t="s">
        <v>130</v>
      </c>
      <c r="O1416" s="82">
        <v>75</v>
      </c>
      <c r="P1416" s="85">
        <v>2007.23</v>
      </c>
      <c r="Q1416" s="83" t="s">
        <v>94</v>
      </c>
      <c r="R1416" s="83" t="s">
        <v>10</v>
      </c>
      <c r="S1416" s="83" t="s">
        <v>10</v>
      </c>
      <c r="T1416" s="82" t="s">
        <v>137</v>
      </c>
      <c r="U1416" s="82" t="s">
        <v>88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130</v>
      </c>
      <c r="O1417" s="82">
        <v>76</v>
      </c>
      <c r="P1417" s="85">
        <v>7688.77</v>
      </c>
      <c r="Q1417" s="83" t="s">
        <v>83</v>
      </c>
      <c r="R1417" s="83" t="s">
        <v>10</v>
      </c>
      <c r="S1417" s="83" t="s">
        <v>10</v>
      </c>
      <c r="T1417" s="82" t="s">
        <v>87</v>
      </c>
      <c r="U1417" s="82" t="s">
        <v>88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130</v>
      </c>
      <c r="O1418" s="82">
        <v>76</v>
      </c>
      <c r="P1418" s="85">
        <v>2369.48</v>
      </c>
      <c r="Q1418" s="83" t="s">
        <v>11</v>
      </c>
      <c r="R1418" s="83" t="s">
        <v>10</v>
      </c>
      <c r="S1418" s="83" t="s">
        <v>10</v>
      </c>
      <c r="T1418" s="82" t="s">
        <v>159</v>
      </c>
      <c r="U1418" s="82" t="s">
        <v>88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>P542667</v>
      </c>
      <c r="AU1418" s="11">
        <f t="shared" si="486"/>
        <v>76</v>
      </c>
      <c r="AV1418" s="11">
        <f t="shared" si="487"/>
        <v>2369.48</v>
      </c>
      <c r="AW1418" s="11" t="str">
        <f t="shared" si="488"/>
        <v>2019/9</v>
      </c>
      <c r="AX1418" s="11" t="str">
        <f t="shared" si="489"/>
        <v>2019/9 Contribuciones Seg. Social</v>
      </c>
      <c r="AY1418" s="11">
        <f t="shared" si="491"/>
        <v>20982.63</v>
      </c>
      <c r="AZ1418" s="11">
        <f t="shared" si="490"/>
        <v>0.11292578671024557</v>
      </c>
      <c r="BA1418" s="11" t="str">
        <f t="shared" si="493"/>
        <v>P542667 76</v>
      </c>
      <c r="BB1418" s="11">
        <f>IFERROR(IF(AW1418="","",VLOOKUP(AW1418,SUSS!R:S,2,FALSE)),AY1418*SUSS!$M$2)</f>
        <v>2517.9155999999998</v>
      </c>
      <c r="BC1418" s="11">
        <f t="shared" si="492"/>
        <v>284.33760000000001</v>
      </c>
    </row>
    <row r="1419" spans="14:55" ht="15.75" thickBot="1">
      <c r="N1419" s="3" t="s">
        <v>130</v>
      </c>
      <c r="O1419" s="82">
        <v>76</v>
      </c>
      <c r="P1419" s="85">
        <v>2098.2600000000002</v>
      </c>
      <c r="Q1419" s="83" t="s">
        <v>11</v>
      </c>
      <c r="R1419" s="83" t="s">
        <v>10</v>
      </c>
      <c r="S1419" s="83" t="s">
        <v>82</v>
      </c>
      <c r="T1419" s="82" t="s">
        <v>159</v>
      </c>
      <c r="U1419" s="82" t="s">
        <v>88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>P542667</v>
      </c>
      <c r="AU1419" s="11">
        <f t="shared" si="486"/>
        <v>76</v>
      </c>
      <c r="AV1419" s="11">
        <f t="shared" si="487"/>
        <v>2098.2600000000002</v>
      </c>
      <c r="AW1419" s="11" t="str">
        <f t="shared" si="488"/>
        <v>2019/9</v>
      </c>
      <c r="AX1419" s="11" t="str">
        <f t="shared" si="489"/>
        <v>2019/9 Contribuciones Seg. Social</v>
      </c>
      <c r="AY1419" s="11">
        <f t="shared" si="491"/>
        <v>20982.63</v>
      </c>
      <c r="AZ1419" s="11">
        <f t="shared" si="490"/>
        <v>9.9999857024596059E-2</v>
      </c>
      <c r="BA1419" s="11" t="str">
        <f t="shared" si="493"/>
        <v>P542667 76</v>
      </c>
      <c r="BB1419" s="11">
        <f>IFERROR(IF(AW1419="","",VLOOKUP(AW1419,SUSS!R:S,2,FALSE)),AY1419*SUSS!$M$2)</f>
        <v>2517.9155999999998</v>
      </c>
      <c r="BC1419" s="11">
        <f t="shared" si="492"/>
        <v>251.79119999999998</v>
      </c>
    </row>
    <row r="1420" spans="14:55" ht="15.75" thickBot="1">
      <c r="N1420" s="3" t="s">
        <v>130</v>
      </c>
      <c r="O1420" s="82">
        <v>76</v>
      </c>
      <c r="P1420" s="85">
        <v>2464.25</v>
      </c>
      <c r="Q1420" s="83" t="s">
        <v>11</v>
      </c>
      <c r="R1420" s="83" t="s">
        <v>10</v>
      </c>
      <c r="S1420" s="83" t="s">
        <v>10</v>
      </c>
      <c r="T1420" s="82" t="s">
        <v>160</v>
      </c>
      <c r="U1420" s="82" t="s">
        <v>88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>P542667</v>
      </c>
      <c r="AU1420" s="11">
        <f t="shared" si="486"/>
        <v>76</v>
      </c>
      <c r="AV1420" s="11">
        <f t="shared" si="487"/>
        <v>2464.25</v>
      </c>
      <c r="AW1420" s="11" t="str">
        <f t="shared" si="488"/>
        <v>2019/10</v>
      </c>
      <c r="AX1420" s="11" t="str">
        <f t="shared" si="489"/>
        <v>2019/10 Contribuciones Seg. Social</v>
      </c>
      <c r="AY1420" s="11">
        <f t="shared" si="491"/>
        <v>26595.439999999999</v>
      </c>
      <c r="AZ1420" s="11">
        <f t="shared" si="490"/>
        <v>9.2656861477005081E-2</v>
      </c>
      <c r="BA1420" s="11" t="str">
        <f t="shared" si="493"/>
        <v>P542667 76</v>
      </c>
      <c r="BB1420" s="11">
        <f>IFERROR(IF(AW1420="","",VLOOKUP(AW1420,SUSS!R:S,2,FALSE)),AY1420*SUSS!$M$2)</f>
        <v>3191.4527999999996</v>
      </c>
      <c r="BC1420" s="11">
        <f t="shared" si="492"/>
        <v>295.70999999999998</v>
      </c>
    </row>
    <row r="1421" spans="14:55" ht="15.75" thickBot="1">
      <c r="N1421" s="3" t="s">
        <v>130</v>
      </c>
      <c r="O1421" s="82">
        <v>76</v>
      </c>
      <c r="P1421" s="85">
        <v>2007.23</v>
      </c>
      <c r="Q1421" s="83" t="s">
        <v>94</v>
      </c>
      <c r="R1421" s="83" t="s">
        <v>10</v>
      </c>
      <c r="S1421" s="83" t="s">
        <v>10</v>
      </c>
      <c r="T1421" s="82" t="s">
        <v>137</v>
      </c>
      <c r="U1421" s="82" t="s">
        <v>88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130</v>
      </c>
      <c r="O1422" s="82">
        <v>77</v>
      </c>
      <c r="P1422" s="85">
        <v>7688.77</v>
      </c>
      <c r="Q1422" s="83" t="s">
        <v>83</v>
      </c>
      <c r="R1422" s="83" t="s">
        <v>10</v>
      </c>
      <c r="S1422" s="83" t="s">
        <v>10</v>
      </c>
      <c r="T1422" s="82" t="s">
        <v>87</v>
      </c>
      <c r="U1422" s="82" t="s">
        <v>88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130</v>
      </c>
      <c r="O1423" s="82">
        <v>77</v>
      </c>
      <c r="P1423" s="85">
        <v>6931.99</v>
      </c>
      <c r="Q1423" s="83" t="s">
        <v>11</v>
      </c>
      <c r="R1423" s="83" t="s">
        <v>10</v>
      </c>
      <c r="S1423" s="83" t="s">
        <v>10</v>
      </c>
      <c r="T1423" s="82" t="s">
        <v>160</v>
      </c>
      <c r="U1423" s="82" t="s">
        <v>88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>P542667</v>
      </c>
      <c r="AU1423" s="11">
        <f t="shared" si="486"/>
        <v>77</v>
      </c>
      <c r="AV1423" s="11">
        <f t="shared" si="487"/>
        <v>6931.99</v>
      </c>
      <c r="AW1423" s="11" t="str">
        <f t="shared" si="488"/>
        <v>2019/10</v>
      </c>
      <c r="AX1423" s="11" t="str">
        <f t="shared" si="489"/>
        <v>2019/10 Contribuciones Seg. Social</v>
      </c>
      <c r="AY1423" s="11">
        <f t="shared" si="491"/>
        <v>26595.439999999999</v>
      </c>
      <c r="AZ1423" s="11">
        <f t="shared" si="490"/>
        <v>0.26064580995839887</v>
      </c>
      <c r="BA1423" s="11" t="str">
        <f t="shared" si="493"/>
        <v>P542667 77</v>
      </c>
      <c r="BB1423" s="11">
        <f>IFERROR(IF(AW1423="","",VLOOKUP(AW1423,SUSS!R:S,2,FALSE)),AY1423*SUSS!$M$2)</f>
        <v>3191.4527999999996</v>
      </c>
      <c r="BC1423" s="11">
        <f t="shared" si="492"/>
        <v>831.83879999999988</v>
      </c>
    </row>
    <row r="1424" spans="14:55" ht="15.75" thickBot="1">
      <c r="N1424" s="3" t="s">
        <v>130</v>
      </c>
      <c r="O1424" s="82">
        <v>77</v>
      </c>
      <c r="P1424" s="85">
        <v>2007.23</v>
      </c>
      <c r="Q1424" s="83" t="s">
        <v>94</v>
      </c>
      <c r="R1424" s="83" t="s">
        <v>10</v>
      </c>
      <c r="S1424" s="83" t="s">
        <v>10</v>
      </c>
      <c r="T1424" s="82" t="s">
        <v>137</v>
      </c>
      <c r="U1424" s="82" t="s">
        <v>88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130</v>
      </c>
      <c r="O1425" s="82">
        <v>78</v>
      </c>
      <c r="P1425" s="85">
        <v>7688.77</v>
      </c>
      <c r="Q1425" s="83" t="s">
        <v>83</v>
      </c>
      <c r="R1425" s="83" t="s">
        <v>10</v>
      </c>
      <c r="S1425" s="83" t="s">
        <v>10</v>
      </c>
      <c r="T1425" s="82" t="s">
        <v>87</v>
      </c>
      <c r="U1425" s="82" t="s">
        <v>88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130</v>
      </c>
      <c r="O1426" s="82">
        <v>78</v>
      </c>
      <c r="P1426" s="85">
        <v>6931.99</v>
      </c>
      <c r="Q1426" s="83" t="s">
        <v>11</v>
      </c>
      <c r="R1426" s="83" t="s">
        <v>10</v>
      </c>
      <c r="S1426" s="83" t="s">
        <v>10</v>
      </c>
      <c r="T1426" s="82" t="s">
        <v>160</v>
      </c>
      <c r="U1426" s="82" t="s">
        <v>88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>P542667</v>
      </c>
      <c r="AU1426" s="11">
        <f t="shared" si="486"/>
        <v>78</v>
      </c>
      <c r="AV1426" s="11">
        <f t="shared" si="487"/>
        <v>6931.99</v>
      </c>
      <c r="AW1426" s="11" t="str">
        <f t="shared" si="488"/>
        <v>2019/10</v>
      </c>
      <c r="AX1426" s="11" t="str">
        <f t="shared" si="489"/>
        <v>2019/10 Contribuciones Seg. Social</v>
      </c>
      <c r="AY1426" s="11">
        <f t="shared" si="491"/>
        <v>26595.439999999999</v>
      </c>
      <c r="AZ1426" s="11">
        <f t="shared" si="490"/>
        <v>0.26064580995839887</v>
      </c>
      <c r="BA1426" s="11" t="str">
        <f t="shared" si="493"/>
        <v>P542667 78</v>
      </c>
      <c r="BB1426" s="11">
        <f>IFERROR(IF(AW1426="","",VLOOKUP(AW1426,SUSS!R:S,2,FALSE)),AY1426*SUSS!$M$2)</f>
        <v>3191.4527999999996</v>
      </c>
      <c r="BC1426" s="11">
        <f t="shared" si="492"/>
        <v>831.83879999999988</v>
      </c>
    </row>
    <row r="1427" spans="14:55" ht="15.75" thickBot="1">
      <c r="N1427" s="3" t="s">
        <v>130</v>
      </c>
      <c r="O1427" s="82">
        <v>78</v>
      </c>
      <c r="P1427" s="85">
        <v>2007.23</v>
      </c>
      <c r="Q1427" s="83" t="s">
        <v>94</v>
      </c>
      <c r="R1427" s="83" t="s">
        <v>10</v>
      </c>
      <c r="S1427" s="83" t="s">
        <v>10</v>
      </c>
      <c r="T1427" s="82" t="s">
        <v>137</v>
      </c>
      <c r="U1427" s="82" t="s">
        <v>88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130</v>
      </c>
      <c r="O1428" s="82">
        <v>79</v>
      </c>
      <c r="P1428" s="85">
        <v>7688.77</v>
      </c>
      <c r="Q1428" s="83" t="s">
        <v>83</v>
      </c>
      <c r="R1428" s="83" t="s">
        <v>10</v>
      </c>
      <c r="S1428" s="83" t="s">
        <v>10</v>
      </c>
      <c r="T1428" s="82" t="s">
        <v>87</v>
      </c>
      <c r="U1428" s="82" t="s">
        <v>88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130</v>
      </c>
      <c r="O1429" s="82">
        <v>79</v>
      </c>
      <c r="P1429" s="85">
        <v>6931.99</v>
      </c>
      <c r="Q1429" s="83" t="s">
        <v>11</v>
      </c>
      <c r="R1429" s="83" t="s">
        <v>10</v>
      </c>
      <c r="S1429" s="83" t="s">
        <v>10</v>
      </c>
      <c r="T1429" s="82" t="s">
        <v>160</v>
      </c>
      <c r="U1429" s="82" t="s">
        <v>88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>P542667</v>
      </c>
      <c r="AU1429" s="11">
        <f t="shared" si="486"/>
        <v>79</v>
      </c>
      <c r="AV1429" s="11">
        <f t="shared" si="487"/>
        <v>6931.99</v>
      </c>
      <c r="AW1429" s="11" t="str">
        <f t="shared" si="488"/>
        <v>2019/10</v>
      </c>
      <c r="AX1429" s="11" t="str">
        <f t="shared" si="489"/>
        <v>2019/10 Contribuciones Seg. Social</v>
      </c>
      <c r="AY1429" s="11">
        <f t="shared" si="491"/>
        <v>26595.439999999999</v>
      </c>
      <c r="AZ1429" s="11">
        <f t="shared" si="490"/>
        <v>0.26064580995839887</v>
      </c>
      <c r="BA1429" s="11" t="str">
        <f t="shared" si="493"/>
        <v>P542667 79</v>
      </c>
      <c r="BB1429" s="11">
        <f>IFERROR(IF(AW1429="","",VLOOKUP(AW1429,SUSS!R:S,2,FALSE)),AY1429*SUSS!$M$2)</f>
        <v>3191.4527999999996</v>
      </c>
      <c r="BC1429" s="11">
        <f t="shared" si="492"/>
        <v>831.83879999999988</v>
      </c>
    </row>
    <row r="1430" spans="14:55" ht="15.75" thickBot="1">
      <c r="N1430" s="3" t="s">
        <v>130</v>
      </c>
      <c r="O1430" s="82">
        <v>79</v>
      </c>
      <c r="P1430" s="85">
        <v>2007.23</v>
      </c>
      <c r="Q1430" s="83" t="s">
        <v>94</v>
      </c>
      <c r="R1430" s="83" t="s">
        <v>10</v>
      </c>
      <c r="S1430" s="83" t="s">
        <v>10</v>
      </c>
      <c r="T1430" s="82" t="s">
        <v>137</v>
      </c>
      <c r="U1430" s="82" t="s">
        <v>88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130</v>
      </c>
      <c r="O1431" s="82">
        <v>80</v>
      </c>
      <c r="P1431" s="85">
        <v>7688.77</v>
      </c>
      <c r="Q1431" s="83" t="s">
        <v>83</v>
      </c>
      <c r="R1431" s="83" t="s">
        <v>10</v>
      </c>
      <c r="S1431" s="83" t="s">
        <v>10</v>
      </c>
      <c r="T1431" s="82" t="s">
        <v>87</v>
      </c>
      <c r="U1431" s="82" t="s">
        <v>88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130</v>
      </c>
      <c r="O1432" s="82">
        <v>80</v>
      </c>
      <c r="P1432" s="85">
        <v>3335.22</v>
      </c>
      <c r="Q1432" s="83" t="s">
        <v>11</v>
      </c>
      <c r="R1432" s="83" t="s">
        <v>10</v>
      </c>
      <c r="S1432" s="83" t="s">
        <v>10</v>
      </c>
      <c r="T1432" s="82" t="s">
        <v>160</v>
      </c>
      <c r="U1432" s="82" t="s">
        <v>88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>P542667</v>
      </c>
      <c r="AU1432" s="11">
        <f t="shared" si="486"/>
        <v>80</v>
      </c>
      <c r="AV1432" s="11">
        <f t="shared" si="487"/>
        <v>3335.22</v>
      </c>
      <c r="AW1432" s="11" t="str">
        <f t="shared" si="488"/>
        <v>2019/10</v>
      </c>
      <c r="AX1432" s="11" t="str">
        <f t="shared" si="489"/>
        <v>2019/10 Contribuciones Seg. Social</v>
      </c>
      <c r="AY1432" s="11">
        <f t="shared" si="491"/>
        <v>26595.439999999999</v>
      </c>
      <c r="AZ1432" s="11">
        <f t="shared" si="490"/>
        <v>0.12540570864779826</v>
      </c>
      <c r="BA1432" s="11" t="str">
        <f t="shared" si="493"/>
        <v>P542667 80</v>
      </c>
      <c r="BB1432" s="11">
        <f>IFERROR(IF(AW1432="","",VLOOKUP(AW1432,SUSS!R:S,2,FALSE)),AY1432*SUSS!$M$2)</f>
        <v>3191.4527999999996</v>
      </c>
      <c r="BC1432" s="11">
        <f t="shared" si="492"/>
        <v>400.22639999999996</v>
      </c>
    </row>
    <row r="1433" spans="14:55" ht="15.75" thickBot="1">
      <c r="N1433" s="3" t="s">
        <v>130</v>
      </c>
      <c r="O1433" s="82">
        <v>80</v>
      </c>
      <c r="P1433" s="85">
        <v>2659.54</v>
      </c>
      <c r="Q1433" s="83" t="s">
        <v>11</v>
      </c>
      <c r="R1433" s="83" t="s">
        <v>10</v>
      </c>
      <c r="S1433" s="83" t="s">
        <v>82</v>
      </c>
      <c r="T1433" s="82" t="s">
        <v>160</v>
      </c>
      <c r="U1433" s="82" t="s">
        <v>88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>P542667</v>
      </c>
      <c r="AU1433" s="11">
        <f t="shared" si="486"/>
        <v>80</v>
      </c>
      <c r="AV1433" s="11">
        <f t="shared" si="487"/>
        <v>2659.54</v>
      </c>
      <c r="AW1433" s="11" t="str">
        <f t="shared" si="488"/>
        <v>2019/10</v>
      </c>
      <c r="AX1433" s="11" t="str">
        <f t="shared" si="489"/>
        <v>2019/10 Contribuciones Seg. Social</v>
      </c>
      <c r="AY1433" s="11">
        <f t="shared" si="491"/>
        <v>26595.439999999999</v>
      </c>
      <c r="AZ1433" s="11">
        <f t="shared" si="490"/>
        <v>9.9999849598276999E-2</v>
      </c>
      <c r="BA1433" s="11" t="str">
        <f t="shared" si="493"/>
        <v>P542667 80</v>
      </c>
      <c r="BB1433" s="11">
        <f>IFERROR(IF(AW1433="","",VLOOKUP(AW1433,SUSS!R:S,2,FALSE)),AY1433*SUSS!$M$2)</f>
        <v>3191.4527999999996</v>
      </c>
      <c r="BC1433" s="11">
        <f t="shared" si="492"/>
        <v>319.14479999999998</v>
      </c>
    </row>
    <row r="1434" spans="14:55" ht="15.75" thickBot="1">
      <c r="N1434" s="3" t="s">
        <v>130</v>
      </c>
      <c r="O1434" s="82">
        <v>80</v>
      </c>
      <c r="P1434" s="86">
        <v>937.23</v>
      </c>
      <c r="Q1434" s="83" t="s">
        <v>11</v>
      </c>
      <c r="R1434" s="83" t="s">
        <v>10</v>
      </c>
      <c r="S1434" s="83" t="s">
        <v>10</v>
      </c>
      <c r="T1434" s="82" t="s">
        <v>161</v>
      </c>
      <c r="U1434" s="82" t="s">
        <v>88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>P542667</v>
      </c>
      <c r="AU1434" s="11">
        <f t="shared" si="486"/>
        <v>80</v>
      </c>
      <c r="AV1434" s="11">
        <f t="shared" si="487"/>
        <v>937.23</v>
      </c>
      <c r="AW1434" s="11" t="str">
        <f t="shared" si="488"/>
        <v>2019/11</v>
      </c>
      <c r="AX1434" s="11" t="str">
        <f t="shared" si="489"/>
        <v>2019/11 Contribuciones Seg. Social</v>
      </c>
      <c r="AY1434" s="11">
        <f t="shared" si="491"/>
        <v>45470.26</v>
      </c>
      <c r="AZ1434" s="11">
        <f t="shared" si="490"/>
        <v>2.0611934042162942E-2</v>
      </c>
      <c r="BA1434" s="11" t="str">
        <f t="shared" si="493"/>
        <v>P542667 80</v>
      </c>
      <c r="BB1434" s="11">
        <f>IFERROR(IF(AW1434="","",VLOOKUP(AW1434,SUSS!R:S,2,FALSE)),AY1434*SUSS!$M$2)</f>
        <v>5456.4312</v>
      </c>
      <c r="BC1434" s="11">
        <f t="shared" si="492"/>
        <v>112.46759999999999</v>
      </c>
    </row>
    <row r="1435" spans="14:55" ht="15.75" thickBot="1">
      <c r="N1435" s="3" t="s">
        <v>130</v>
      </c>
      <c r="O1435" s="82">
        <v>80</v>
      </c>
      <c r="P1435" s="85">
        <v>2007.23</v>
      </c>
      <c r="Q1435" s="83" t="s">
        <v>94</v>
      </c>
      <c r="R1435" s="83" t="s">
        <v>10</v>
      </c>
      <c r="S1435" s="83" t="s">
        <v>10</v>
      </c>
      <c r="T1435" s="82" t="s">
        <v>137</v>
      </c>
      <c r="U1435" s="82" t="s">
        <v>88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130</v>
      </c>
      <c r="O1436" s="82">
        <v>81</v>
      </c>
      <c r="P1436" s="85">
        <v>7688.77</v>
      </c>
      <c r="Q1436" s="83" t="s">
        <v>83</v>
      </c>
      <c r="R1436" s="83" t="s">
        <v>10</v>
      </c>
      <c r="S1436" s="83" t="s">
        <v>10</v>
      </c>
      <c r="T1436" s="82" t="s">
        <v>87</v>
      </c>
      <c r="U1436" s="82" t="s">
        <v>88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130</v>
      </c>
      <c r="O1437" s="82">
        <v>81</v>
      </c>
      <c r="P1437" s="85">
        <v>6931.99</v>
      </c>
      <c r="Q1437" s="83" t="s">
        <v>11</v>
      </c>
      <c r="R1437" s="83" t="s">
        <v>10</v>
      </c>
      <c r="S1437" s="83" t="s">
        <v>10</v>
      </c>
      <c r="T1437" s="82" t="s">
        <v>161</v>
      </c>
      <c r="U1437" s="82" t="s">
        <v>88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>P542667</v>
      </c>
      <c r="AU1437" s="11">
        <f t="shared" si="486"/>
        <v>81</v>
      </c>
      <c r="AV1437" s="11">
        <f t="shared" si="487"/>
        <v>6931.99</v>
      </c>
      <c r="AW1437" s="11" t="str">
        <f t="shared" si="488"/>
        <v>2019/11</v>
      </c>
      <c r="AX1437" s="11" t="str">
        <f t="shared" si="489"/>
        <v>2019/11 Contribuciones Seg. Social</v>
      </c>
      <c r="AY1437" s="11">
        <f t="shared" si="491"/>
        <v>45470.26</v>
      </c>
      <c r="AZ1437" s="11">
        <f t="shared" si="490"/>
        <v>0.15245107461448426</v>
      </c>
      <c r="BA1437" s="11" t="str">
        <f t="shared" si="493"/>
        <v>P542667 81</v>
      </c>
      <c r="BB1437" s="11">
        <f>IFERROR(IF(AW1437="","",VLOOKUP(AW1437,SUSS!R:S,2,FALSE)),AY1437*SUSS!$M$2)</f>
        <v>5456.4312</v>
      </c>
      <c r="BC1437" s="11">
        <f t="shared" si="492"/>
        <v>831.83879999999988</v>
      </c>
    </row>
    <row r="1438" spans="14:55" ht="15.75" thickBot="1">
      <c r="N1438" s="3" t="s">
        <v>130</v>
      </c>
      <c r="O1438" s="82">
        <v>81</v>
      </c>
      <c r="P1438" s="85">
        <v>2007.23</v>
      </c>
      <c r="Q1438" s="83" t="s">
        <v>94</v>
      </c>
      <c r="R1438" s="83" t="s">
        <v>10</v>
      </c>
      <c r="S1438" s="83" t="s">
        <v>10</v>
      </c>
      <c r="T1438" s="82" t="s">
        <v>137</v>
      </c>
      <c r="U1438" s="82" t="s">
        <v>88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130</v>
      </c>
      <c r="O1439" s="82">
        <v>82</v>
      </c>
      <c r="P1439" s="85">
        <v>7688.77</v>
      </c>
      <c r="Q1439" s="83" t="s">
        <v>83</v>
      </c>
      <c r="R1439" s="83" t="s">
        <v>10</v>
      </c>
      <c r="S1439" s="83" t="s">
        <v>10</v>
      </c>
      <c r="T1439" s="82" t="s">
        <v>87</v>
      </c>
      <c r="U1439" s="82" t="s">
        <v>88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130</v>
      </c>
      <c r="O1440" s="82">
        <v>82</v>
      </c>
      <c r="P1440" s="85">
        <v>6931.99</v>
      </c>
      <c r="Q1440" s="83" t="s">
        <v>11</v>
      </c>
      <c r="R1440" s="83" t="s">
        <v>10</v>
      </c>
      <c r="S1440" s="83" t="s">
        <v>10</v>
      </c>
      <c r="T1440" s="82" t="s">
        <v>161</v>
      </c>
      <c r="U1440" s="82" t="s">
        <v>88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>P542667</v>
      </c>
      <c r="AU1440" s="11">
        <f t="shared" si="507"/>
        <v>82</v>
      </c>
      <c r="AV1440" s="11">
        <f t="shared" si="508"/>
        <v>6931.99</v>
      </c>
      <c r="AW1440" s="11" t="str">
        <f t="shared" si="509"/>
        <v>2019/11</v>
      </c>
      <c r="AX1440" s="11" t="str">
        <f t="shared" si="510"/>
        <v>2019/11 Contribuciones Seg. Social</v>
      </c>
      <c r="AY1440" s="11">
        <f t="shared" si="491"/>
        <v>45470.26</v>
      </c>
      <c r="AZ1440" s="11">
        <f t="shared" si="511"/>
        <v>0.15245107461448426</v>
      </c>
      <c r="BA1440" s="11" t="str">
        <f t="shared" si="493"/>
        <v>P542667 82</v>
      </c>
      <c r="BB1440" s="11">
        <f>IFERROR(IF(AW1440="","",VLOOKUP(AW1440,SUSS!R:S,2,FALSE)),AY1440*SUSS!$M$2)</f>
        <v>5456.4312</v>
      </c>
      <c r="BC1440" s="11">
        <f t="shared" si="492"/>
        <v>831.83879999999988</v>
      </c>
    </row>
    <row r="1441" spans="14:55" ht="15.75" thickBot="1">
      <c r="N1441" s="3" t="s">
        <v>130</v>
      </c>
      <c r="O1441" s="82">
        <v>82</v>
      </c>
      <c r="P1441" s="85">
        <v>2007.23</v>
      </c>
      <c r="Q1441" s="83" t="s">
        <v>94</v>
      </c>
      <c r="R1441" s="83" t="s">
        <v>10</v>
      </c>
      <c r="S1441" s="83" t="s">
        <v>10</v>
      </c>
      <c r="T1441" s="82" t="s">
        <v>137</v>
      </c>
      <c r="U1441" s="82" t="s">
        <v>88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130</v>
      </c>
      <c r="O1442" s="82">
        <v>83</v>
      </c>
      <c r="P1442" s="85">
        <v>7688.77</v>
      </c>
      <c r="Q1442" s="83" t="s">
        <v>83</v>
      </c>
      <c r="R1442" s="83" t="s">
        <v>10</v>
      </c>
      <c r="S1442" s="83" t="s">
        <v>10</v>
      </c>
      <c r="T1442" s="82" t="s">
        <v>87</v>
      </c>
      <c r="U1442" s="82" t="s">
        <v>88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130</v>
      </c>
      <c r="O1443" s="82">
        <v>83</v>
      </c>
      <c r="P1443" s="85">
        <v>6931.99</v>
      </c>
      <c r="Q1443" s="83" t="s">
        <v>11</v>
      </c>
      <c r="R1443" s="83" t="s">
        <v>10</v>
      </c>
      <c r="S1443" s="83" t="s">
        <v>10</v>
      </c>
      <c r="T1443" s="82" t="s">
        <v>161</v>
      </c>
      <c r="U1443" s="82" t="s">
        <v>88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>P542667</v>
      </c>
      <c r="AU1443" s="11">
        <f t="shared" si="507"/>
        <v>83</v>
      </c>
      <c r="AV1443" s="11">
        <f t="shared" si="508"/>
        <v>6931.99</v>
      </c>
      <c r="AW1443" s="11" t="str">
        <f t="shared" si="509"/>
        <v>2019/11</v>
      </c>
      <c r="AX1443" s="11" t="str">
        <f t="shared" si="510"/>
        <v>2019/11 Contribuciones Seg. Social</v>
      </c>
      <c r="AY1443" s="11">
        <f t="shared" si="491"/>
        <v>45470.26</v>
      </c>
      <c r="AZ1443" s="11">
        <f t="shared" si="511"/>
        <v>0.15245107461448426</v>
      </c>
      <c r="BA1443" s="11" t="str">
        <f t="shared" si="493"/>
        <v>P542667 83</v>
      </c>
      <c r="BB1443" s="11">
        <f>IFERROR(IF(AW1443="","",VLOOKUP(AW1443,SUSS!R:S,2,FALSE)),AY1443*SUSS!$M$2)</f>
        <v>5456.4312</v>
      </c>
      <c r="BC1443" s="11">
        <f t="shared" si="492"/>
        <v>831.83879999999988</v>
      </c>
    </row>
    <row r="1444" spans="14:55" ht="15.75" thickBot="1">
      <c r="N1444" s="3" t="s">
        <v>130</v>
      </c>
      <c r="O1444" s="82">
        <v>83</v>
      </c>
      <c r="P1444" s="85">
        <v>2007.23</v>
      </c>
      <c r="Q1444" s="83" t="s">
        <v>94</v>
      </c>
      <c r="R1444" s="83" t="s">
        <v>10</v>
      </c>
      <c r="S1444" s="83" t="s">
        <v>10</v>
      </c>
      <c r="T1444" s="82" t="s">
        <v>137</v>
      </c>
      <c r="U1444" s="82" t="s">
        <v>88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130</v>
      </c>
      <c r="O1445" s="82">
        <v>84</v>
      </c>
      <c r="P1445" s="85">
        <v>7688.77</v>
      </c>
      <c r="Q1445" s="83" t="s">
        <v>83</v>
      </c>
      <c r="R1445" s="83" t="s">
        <v>10</v>
      </c>
      <c r="S1445" s="83" t="s">
        <v>10</v>
      </c>
      <c r="T1445" s="82" t="s">
        <v>87</v>
      </c>
      <c r="U1445" s="82" t="s">
        <v>88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130</v>
      </c>
      <c r="O1446" s="82">
        <v>84</v>
      </c>
      <c r="P1446" s="85">
        <v>6931.99</v>
      </c>
      <c r="Q1446" s="83" t="s">
        <v>11</v>
      </c>
      <c r="R1446" s="83" t="s">
        <v>10</v>
      </c>
      <c r="S1446" s="83" t="s">
        <v>10</v>
      </c>
      <c r="T1446" s="82" t="s">
        <v>161</v>
      </c>
      <c r="U1446" s="82" t="s">
        <v>88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>P542667</v>
      </c>
      <c r="AU1446" s="11">
        <f t="shared" si="507"/>
        <v>84</v>
      </c>
      <c r="AV1446" s="11">
        <f t="shared" si="508"/>
        <v>6931.99</v>
      </c>
      <c r="AW1446" s="11" t="str">
        <f t="shared" si="509"/>
        <v>2019/11</v>
      </c>
      <c r="AX1446" s="11" t="str">
        <f t="shared" si="510"/>
        <v>2019/11 Contribuciones Seg. Social</v>
      </c>
      <c r="AY1446" s="11">
        <f t="shared" si="491"/>
        <v>45470.26</v>
      </c>
      <c r="AZ1446" s="11">
        <f t="shared" si="511"/>
        <v>0.15245107461448426</v>
      </c>
      <c r="BA1446" s="11" t="str">
        <f t="shared" si="493"/>
        <v>P542667 84</v>
      </c>
      <c r="BB1446" s="11">
        <f>IFERROR(IF(AW1446="","",VLOOKUP(AW1446,SUSS!R:S,2,FALSE)),AY1446*SUSS!$M$2)</f>
        <v>5456.4312</v>
      </c>
      <c r="BC1446" s="11">
        <f t="shared" si="492"/>
        <v>831.83879999999988</v>
      </c>
    </row>
    <row r="1447" spans="14:55" ht="15.75" thickBot="1">
      <c r="N1447" s="3" t="s">
        <v>130</v>
      </c>
      <c r="O1447" s="82">
        <v>84</v>
      </c>
      <c r="P1447" s="85">
        <v>2007.23</v>
      </c>
      <c r="Q1447" s="83" t="s">
        <v>94</v>
      </c>
      <c r="R1447" s="83" t="s">
        <v>10</v>
      </c>
      <c r="S1447" s="83" t="s">
        <v>10</v>
      </c>
      <c r="T1447" s="82" t="s">
        <v>137</v>
      </c>
      <c r="U1447" s="82" t="s">
        <v>88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130</v>
      </c>
      <c r="O1448" s="82">
        <v>85</v>
      </c>
      <c r="P1448" s="85">
        <v>7688.77</v>
      </c>
      <c r="Q1448" s="83" t="s">
        <v>83</v>
      </c>
      <c r="R1448" s="83" t="s">
        <v>10</v>
      </c>
      <c r="S1448" s="83" t="s">
        <v>10</v>
      </c>
      <c r="T1448" s="82" t="s">
        <v>87</v>
      </c>
      <c r="U1448" s="82" t="s">
        <v>88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130</v>
      </c>
      <c r="O1449" s="82">
        <v>85</v>
      </c>
      <c r="P1449" s="85">
        <v>6931.99</v>
      </c>
      <c r="Q1449" s="83" t="s">
        <v>11</v>
      </c>
      <c r="R1449" s="83" t="s">
        <v>10</v>
      </c>
      <c r="S1449" s="83" t="s">
        <v>10</v>
      </c>
      <c r="T1449" s="82" t="s">
        <v>161</v>
      </c>
      <c r="U1449" s="82" t="s">
        <v>88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>P542667</v>
      </c>
      <c r="AU1449" s="11">
        <f t="shared" si="507"/>
        <v>85</v>
      </c>
      <c r="AV1449" s="11">
        <f t="shared" si="508"/>
        <v>6931.99</v>
      </c>
      <c r="AW1449" s="11" t="str">
        <f t="shared" si="509"/>
        <v>2019/11</v>
      </c>
      <c r="AX1449" s="11" t="str">
        <f t="shared" si="510"/>
        <v>2019/11 Contribuciones Seg. Social</v>
      </c>
      <c r="AY1449" s="11">
        <f t="shared" si="491"/>
        <v>45470.26</v>
      </c>
      <c r="AZ1449" s="11">
        <f t="shared" si="511"/>
        <v>0.15245107461448426</v>
      </c>
      <c r="BA1449" s="11" t="str">
        <f t="shared" si="493"/>
        <v>P542667 85</v>
      </c>
      <c r="BB1449" s="11">
        <f>IFERROR(IF(AW1449="","",VLOOKUP(AW1449,SUSS!R:S,2,FALSE)),AY1449*SUSS!$M$2)</f>
        <v>5456.4312</v>
      </c>
      <c r="BC1449" s="11">
        <f t="shared" si="492"/>
        <v>831.83879999999988</v>
      </c>
    </row>
    <row r="1450" spans="14:55" ht="15.75" thickBot="1">
      <c r="N1450" s="3" t="s">
        <v>130</v>
      </c>
      <c r="O1450" s="82">
        <v>85</v>
      </c>
      <c r="P1450" s="85">
        <v>2007.23</v>
      </c>
      <c r="Q1450" s="83" t="s">
        <v>94</v>
      </c>
      <c r="R1450" s="83" t="s">
        <v>10</v>
      </c>
      <c r="S1450" s="83" t="s">
        <v>10</v>
      </c>
      <c r="T1450" s="82" t="s">
        <v>137</v>
      </c>
      <c r="U1450" s="82" t="s">
        <v>88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130</v>
      </c>
      <c r="O1451" s="82">
        <v>86</v>
      </c>
      <c r="P1451" s="85">
        <v>7688.77</v>
      </c>
      <c r="Q1451" s="83" t="s">
        <v>83</v>
      </c>
      <c r="R1451" s="83" t="s">
        <v>10</v>
      </c>
      <c r="S1451" s="83" t="s">
        <v>10</v>
      </c>
      <c r="T1451" s="82" t="s">
        <v>87</v>
      </c>
      <c r="U1451" s="82" t="s">
        <v>88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130</v>
      </c>
      <c r="O1452" s="82">
        <v>86</v>
      </c>
      <c r="P1452" s="85">
        <v>6931.99</v>
      </c>
      <c r="Q1452" s="83" t="s">
        <v>11</v>
      </c>
      <c r="R1452" s="83" t="s">
        <v>10</v>
      </c>
      <c r="S1452" s="83" t="s">
        <v>10</v>
      </c>
      <c r="T1452" s="82" t="s">
        <v>161</v>
      </c>
      <c r="U1452" s="82" t="s">
        <v>88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>P542667</v>
      </c>
      <c r="AU1452" s="11">
        <f t="shared" si="507"/>
        <v>86</v>
      </c>
      <c r="AV1452" s="11">
        <f t="shared" si="508"/>
        <v>6931.99</v>
      </c>
      <c r="AW1452" s="11" t="str">
        <f t="shared" si="509"/>
        <v>2019/11</v>
      </c>
      <c r="AX1452" s="11" t="str">
        <f t="shared" si="510"/>
        <v>2019/11 Contribuciones Seg. Social</v>
      </c>
      <c r="AY1452" s="11">
        <f t="shared" si="491"/>
        <v>45470.26</v>
      </c>
      <c r="AZ1452" s="11">
        <f t="shared" si="511"/>
        <v>0.15245107461448426</v>
      </c>
      <c r="BA1452" s="11" t="str">
        <f t="shared" si="493"/>
        <v>P542667 86</v>
      </c>
      <c r="BB1452" s="11">
        <f>IFERROR(IF(AW1452="","",VLOOKUP(AW1452,SUSS!R:S,2,FALSE)),AY1452*SUSS!$M$2)</f>
        <v>5456.4312</v>
      </c>
      <c r="BC1452" s="11">
        <f t="shared" si="492"/>
        <v>831.83879999999988</v>
      </c>
    </row>
    <row r="1453" spans="14:55" ht="15.75" thickBot="1">
      <c r="N1453" s="3" t="s">
        <v>130</v>
      </c>
      <c r="O1453" s="82">
        <v>86</v>
      </c>
      <c r="P1453" s="85">
        <v>2007.23</v>
      </c>
      <c r="Q1453" s="83" t="s">
        <v>94</v>
      </c>
      <c r="R1453" s="83" t="s">
        <v>10</v>
      </c>
      <c r="S1453" s="83" t="s">
        <v>10</v>
      </c>
      <c r="T1453" s="82" t="s">
        <v>137</v>
      </c>
      <c r="U1453" s="82" t="s">
        <v>88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130</v>
      </c>
      <c r="O1454" s="82">
        <v>87</v>
      </c>
      <c r="P1454" s="85">
        <v>7688.77</v>
      </c>
      <c r="Q1454" s="83" t="s">
        <v>83</v>
      </c>
      <c r="R1454" s="83" t="s">
        <v>10</v>
      </c>
      <c r="S1454" s="83" t="s">
        <v>10</v>
      </c>
      <c r="T1454" s="82" t="s">
        <v>87</v>
      </c>
      <c r="U1454" s="82" t="s">
        <v>88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130</v>
      </c>
      <c r="O1455" s="82">
        <v>87</v>
      </c>
      <c r="P1455" s="85">
        <v>2941.09</v>
      </c>
      <c r="Q1455" s="83" t="s">
        <v>11</v>
      </c>
      <c r="R1455" s="83" t="s">
        <v>10</v>
      </c>
      <c r="S1455" s="83" t="s">
        <v>10</v>
      </c>
      <c r="T1455" s="82" t="s">
        <v>161</v>
      </c>
      <c r="U1455" s="82" t="s">
        <v>88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>P542667</v>
      </c>
      <c r="AU1455" s="11">
        <f t="shared" si="507"/>
        <v>87</v>
      </c>
      <c r="AV1455" s="11">
        <f t="shared" si="508"/>
        <v>2941.09</v>
      </c>
      <c r="AW1455" s="11" t="str">
        <f t="shared" si="509"/>
        <v>2019/11</v>
      </c>
      <c r="AX1455" s="11" t="str">
        <f t="shared" si="510"/>
        <v>2019/11 Contribuciones Seg. Social</v>
      </c>
      <c r="AY1455" s="11">
        <f t="shared" si="491"/>
        <v>45470.26</v>
      </c>
      <c r="AZ1455" s="11">
        <f t="shared" si="511"/>
        <v>6.4681618270931371E-2</v>
      </c>
      <c r="BA1455" s="11" t="str">
        <f t="shared" si="493"/>
        <v>P542667 87</v>
      </c>
      <c r="BB1455" s="11">
        <f>IFERROR(IF(AW1455="","",VLOOKUP(AW1455,SUSS!R:S,2,FALSE)),AY1455*SUSS!$M$2)</f>
        <v>5456.4312</v>
      </c>
      <c r="BC1455" s="11">
        <f t="shared" si="492"/>
        <v>352.93079999999998</v>
      </c>
    </row>
    <row r="1456" spans="14:55" ht="15.75" thickBot="1">
      <c r="N1456" s="3" t="s">
        <v>130</v>
      </c>
      <c r="O1456" s="82">
        <v>87</v>
      </c>
      <c r="P1456" s="85">
        <v>3990.9</v>
      </c>
      <c r="Q1456" s="83" t="s">
        <v>11</v>
      </c>
      <c r="R1456" s="83" t="s">
        <v>10</v>
      </c>
      <c r="S1456" s="83" t="s">
        <v>82</v>
      </c>
      <c r="T1456" s="82" t="s">
        <v>161</v>
      </c>
      <c r="U1456" s="82" t="s">
        <v>88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>P542667</v>
      </c>
      <c r="AU1456" s="11">
        <f t="shared" si="507"/>
        <v>87</v>
      </c>
      <c r="AV1456" s="11">
        <f t="shared" si="508"/>
        <v>3990.9</v>
      </c>
      <c r="AW1456" s="11" t="str">
        <f t="shared" si="509"/>
        <v>2019/11</v>
      </c>
      <c r="AX1456" s="11" t="str">
        <f t="shared" si="510"/>
        <v>2019/11 Contribuciones Seg. Social</v>
      </c>
      <c r="AY1456" s="11">
        <f t="shared" si="491"/>
        <v>45470.26</v>
      </c>
      <c r="AZ1456" s="11">
        <f t="shared" si="511"/>
        <v>8.7769456343552904E-2</v>
      </c>
      <c r="BA1456" s="11" t="str">
        <f t="shared" si="493"/>
        <v>P542667 87</v>
      </c>
      <c r="BB1456" s="11">
        <f>IFERROR(IF(AW1456="","",VLOOKUP(AW1456,SUSS!R:S,2,FALSE)),AY1456*SUSS!$M$2)</f>
        <v>5456.4312</v>
      </c>
      <c r="BC1456" s="11">
        <f t="shared" si="492"/>
        <v>478.90799999999996</v>
      </c>
    </row>
    <row r="1457" spans="14:55" ht="15.75" thickBot="1">
      <c r="N1457" s="3" t="s">
        <v>130</v>
      </c>
      <c r="O1457" s="82">
        <v>87</v>
      </c>
      <c r="P1457" s="85">
        <v>2007.23</v>
      </c>
      <c r="Q1457" s="83" t="s">
        <v>94</v>
      </c>
      <c r="R1457" s="83" t="s">
        <v>10</v>
      </c>
      <c r="S1457" s="83" t="s">
        <v>10</v>
      </c>
      <c r="T1457" s="82" t="s">
        <v>137</v>
      </c>
      <c r="U1457" s="82" t="s">
        <v>88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130</v>
      </c>
      <c r="O1458" s="82">
        <v>88</v>
      </c>
      <c r="P1458" s="85">
        <v>7688.77</v>
      </c>
      <c r="Q1458" s="83" t="s">
        <v>83</v>
      </c>
      <c r="R1458" s="83" t="s">
        <v>10</v>
      </c>
      <c r="S1458" s="83" t="s">
        <v>10</v>
      </c>
      <c r="T1458" s="82" t="s">
        <v>87</v>
      </c>
      <c r="U1458" s="82" t="s">
        <v>88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130</v>
      </c>
      <c r="O1459" s="82">
        <v>88</v>
      </c>
      <c r="P1459" s="86">
        <v>556.13</v>
      </c>
      <c r="Q1459" s="83" t="s">
        <v>11</v>
      </c>
      <c r="R1459" s="83" t="s">
        <v>10</v>
      </c>
      <c r="S1459" s="83" t="s">
        <v>82</v>
      </c>
      <c r="T1459" s="82" t="s">
        <v>161</v>
      </c>
      <c r="U1459" s="82" t="s">
        <v>88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>P542667</v>
      </c>
      <c r="AU1459" s="11">
        <f t="shared" si="507"/>
        <v>88</v>
      </c>
      <c r="AV1459" s="11">
        <f t="shared" si="508"/>
        <v>556.13</v>
      </c>
      <c r="AW1459" s="11" t="str">
        <f t="shared" si="509"/>
        <v>2019/11</v>
      </c>
      <c r="AX1459" s="11" t="str">
        <f t="shared" si="510"/>
        <v>2019/11 Contribuciones Seg. Social</v>
      </c>
      <c r="AY1459" s="11">
        <f t="shared" si="491"/>
        <v>45470.26</v>
      </c>
      <c r="AZ1459" s="11">
        <f t="shared" si="511"/>
        <v>1.2230631626034247E-2</v>
      </c>
      <c r="BA1459" s="11" t="str">
        <f t="shared" si="493"/>
        <v>P542667 88</v>
      </c>
      <c r="BB1459" s="11">
        <f>IFERROR(IF(AW1459="","",VLOOKUP(AW1459,SUSS!R:S,2,FALSE)),AY1459*SUSS!$M$2)</f>
        <v>5456.4312</v>
      </c>
      <c r="BC1459" s="11">
        <f t="shared" si="492"/>
        <v>66.735600000000005</v>
      </c>
    </row>
    <row r="1460" spans="14:55" ht="15.75" thickBot="1">
      <c r="N1460" s="3" t="s">
        <v>130</v>
      </c>
      <c r="O1460" s="82">
        <v>88</v>
      </c>
      <c r="P1460" s="85">
        <v>6375.86</v>
      </c>
      <c r="Q1460" s="83" t="s">
        <v>11</v>
      </c>
      <c r="R1460" s="83" t="s">
        <v>10</v>
      </c>
      <c r="S1460" s="83" t="s">
        <v>10</v>
      </c>
      <c r="T1460" s="82" t="s">
        <v>104</v>
      </c>
      <c r="U1460" s="82" t="s">
        <v>88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>P542667</v>
      </c>
      <c r="AU1460" s="11">
        <f t="shared" si="507"/>
        <v>88</v>
      </c>
      <c r="AV1460" s="11">
        <f t="shared" si="508"/>
        <v>6375.86</v>
      </c>
      <c r="AW1460" s="11" t="str">
        <f t="shared" si="509"/>
        <v>2019/12</v>
      </c>
      <c r="AX1460" s="11" t="str">
        <f t="shared" si="510"/>
        <v>2019/12 Contribuciones Seg. Social</v>
      </c>
      <c r="AY1460" s="11">
        <f t="shared" si="491"/>
        <v>50822.61</v>
      </c>
      <c r="AZ1460" s="11">
        <f t="shared" si="511"/>
        <v>0.12545321855764588</v>
      </c>
      <c r="BA1460" s="11" t="str">
        <f t="shared" si="493"/>
        <v>P542667 88</v>
      </c>
      <c r="BB1460" s="11">
        <f>IFERROR(IF(AW1460="","",VLOOKUP(AW1460,SUSS!R:S,2,FALSE)),AY1460*SUSS!$M$2)</f>
        <v>6098.7132000000001</v>
      </c>
      <c r="BC1460" s="11">
        <f t="shared" si="492"/>
        <v>765.1031999999999</v>
      </c>
    </row>
    <row r="1461" spans="14:55" ht="15.75" thickBot="1">
      <c r="N1461" s="3" t="s">
        <v>130</v>
      </c>
      <c r="O1461" s="82">
        <v>88</v>
      </c>
      <c r="P1461" s="85">
        <v>2007.23</v>
      </c>
      <c r="Q1461" s="83" t="s">
        <v>94</v>
      </c>
      <c r="R1461" s="83" t="s">
        <v>10</v>
      </c>
      <c r="S1461" s="83" t="s">
        <v>10</v>
      </c>
      <c r="T1461" s="82" t="s">
        <v>137</v>
      </c>
      <c r="U1461" s="82" t="s">
        <v>88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130</v>
      </c>
      <c r="O1462" s="82">
        <v>89</v>
      </c>
      <c r="P1462" s="85">
        <v>7688.77</v>
      </c>
      <c r="Q1462" s="83" t="s">
        <v>83</v>
      </c>
      <c r="R1462" s="83" t="s">
        <v>10</v>
      </c>
      <c r="S1462" s="83" t="s">
        <v>10</v>
      </c>
      <c r="T1462" s="82" t="s">
        <v>87</v>
      </c>
      <c r="U1462" s="82" t="s">
        <v>88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130</v>
      </c>
      <c r="O1463" s="82">
        <v>89</v>
      </c>
      <c r="P1463" s="85">
        <v>6931.99</v>
      </c>
      <c r="Q1463" s="83" t="s">
        <v>11</v>
      </c>
      <c r="R1463" s="83" t="s">
        <v>10</v>
      </c>
      <c r="S1463" s="83" t="s">
        <v>10</v>
      </c>
      <c r="T1463" s="82" t="s">
        <v>104</v>
      </c>
      <c r="U1463" s="82" t="s">
        <v>88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>P542667</v>
      </c>
      <c r="AU1463" s="11">
        <f t="shared" si="507"/>
        <v>89</v>
      </c>
      <c r="AV1463" s="11">
        <f t="shared" si="508"/>
        <v>6931.99</v>
      </c>
      <c r="AW1463" s="11" t="str">
        <f t="shared" si="509"/>
        <v>2019/12</v>
      </c>
      <c r="AX1463" s="11" t="str">
        <f t="shared" si="510"/>
        <v>2019/12 Contribuciones Seg. Social</v>
      </c>
      <c r="AY1463" s="11">
        <f t="shared" si="491"/>
        <v>50822.61</v>
      </c>
      <c r="AZ1463" s="11">
        <f t="shared" si="511"/>
        <v>0.13639578919697354</v>
      </c>
      <c r="BA1463" s="11" t="str">
        <f t="shared" si="493"/>
        <v>P542667 89</v>
      </c>
      <c r="BB1463" s="11">
        <f>IFERROR(IF(AW1463="","",VLOOKUP(AW1463,SUSS!R:S,2,FALSE)),AY1463*SUSS!$M$2)</f>
        <v>6098.7132000000001</v>
      </c>
      <c r="BC1463" s="11">
        <f t="shared" si="492"/>
        <v>831.83879999999999</v>
      </c>
    </row>
    <row r="1464" spans="14:55" ht="15.75" thickBot="1">
      <c r="N1464" s="3" t="s">
        <v>130</v>
      </c>
      <c r="O1464" s="82">
        <v>89</v>
      </c>
      <c r="P1464" s="85">
        <v>2007.23</v>
      </c>
      <c r="Q1464" s="83" t="s">
        <v>94</v>
      </c>
      <c r="R1464" s="83" t="s">
        <v>10</v>
      </c>
      <c r="S1464" s="83" t="s">
        <v>10</v>
      </c>
      <c r="T1464" s="82" t="s">
        <v>137</v>
      </c>
      <c r="U1464" s="82" t="s">
        <v>88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130</v>
      </c>
      <c r="O1465" s="82">
        <v>90</v>
      </c>
      <c r="P1465" s="85">
        <v>7688.77</v>
      </c>
      <c r="Q1465" s="83" t="s">
        <v>83</v>
      </c>
      <c r="R1465" s="83" t="s">
        <v>10</v>
      </c>
      <c r="S1465" s="83" t="s">
        <v>10</v>
      </c>
      <c r="T1465" s="82" t="s">
        <v>87</v>
      </c>
      <c r="U1465" s="82" t="s">
        <v>88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130</v>
      </c>
      <c r="O1466" s="82">
        <v>90</v>
      </c>
      <c r="P1466" s="85">
        <v>6931.99</v>
      </c>
      <c r="Q1466" s="83" t="s">
        <v>11</v>
      </c>
      <c r="R1466" s="83" t="s">
        <v>10</v>
      </c>
      <c r="S1466" s="83" t="s">
        <v>10</v>
      </c>
      <c r="T1466" s="82" t="s">
        <v>104</v>
      </c>
      <c r="U1466" s="82" t="s">
        <v>88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>P542667</v>
      </c>
      <c r="AU1466" s="11">
        <f t="shared" si="507"/>
        <v>90</v>
      </c>
      <c r="AV1466" s="11">
        <f t="shared" si="508"/>
        <v>6931.99</v>
      </c>
      <c r="AW1466" s="11" t="str">
        <f t="shared" si="509"/>
        <v>2019/12</v>
      </c>
      <c r="AX1466" s="11" t="str">
        <f t="shared" si="510"/>
        <v>2019/12 Contribuciones Seg. Social</v>
      </c>
      <c r="AY1466" s="11">
        <f t="shared" si="491"/>
        <v>50822.61</v>
      </c>
      <c r="AZ1466" s="11">
        <f t="shared" si="511"/>
        <v>0.13639578919697354</v>
      </c>
      <c r="BA1466" s="11" t="str">
        <f t="shared" si="493"/>
        <v>P542667 90</v>
      </c>
      <c r="BB1466" s="11">
        <f>IFERROR(IF(AW1466="","",VLOOKUP(AW1466,SUSS!R:S,2,FALSE)),AY1466*SUSS!$M$2)</f>
        <v>6098.7132000000001</v>
      </c>
      <c r="BC1466" s="11">
        <f t="shared" si="492"/>
        <v>831.83879999999999</v>
      </c>
    </row>
    <row r="1467" spans="14:55" ht="15.75" thickBot="1">
      <c r="N1467" s="3" t="s">
        <v>130</v>
      </c>
      <c r="O1467" s="82">
        <v>90</v>
      </c>
      <c r="P1467" s="85">
        <v>2007.23</v>
      </c>
      <c r="Q1467" s="83" t="s">
        <v>94</v>
      </c>
      <c r="R1467" s="83" t="s">
        <v>10</v>
      </c>
      <c r="S1467" s="83" t="s">
        <v>10</v>
      </c>
      <c r="T1467" s="82" t="s">
        <v>137</v>
      </c>
      <c r="U1467" s="82" t="s">
        <v>88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130</v>
      </c>
      <c r="O1468" s="82">
        <v>91</v>
      </c>
      <c r="P1468" s="85">
        <v>7688.77</v>
      </c>
      <c r="Q1468" s="83" t="s">
        <v>83</v>
      </c>
      <c r="R1468" s="83" t="s">
        <v>10</v>
      </c>
      <c r="S1468" s="83" t="s">
        <v>10</v>
      </c>
      <c r="T1468" s="82" t="s">
        <v>87</v>
      </c>
      <c r="U1468" s="82" t="s">
        <v>88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130</v>
      </c>
      <c r="O1469" s="82">
        <v>91</v>
      </c>
      <c r="P1469" s="85">
        <v>6931.99</v>
      </c>
      <c r="Q1469" s="83" t="s">
        <v>11</v>
      </c>
      <c r="R1469" s="83" t="s">
        <v>10</v>
      </c>
      <c r="S1469" s="83" t="s">
        <v>10</v>
      </c>
      <c r="T1469" s="82" t="s">
        <v>104</v>
      </c>
      <c r="U1469" s="82" t="s">
        <v>88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>P542667</v>
      </c>
      <c r="AU1469" s="11">
        <f t="shared" si="507"/>
        <v>91</v>
      </c>
      <c r="AV1469" s="11">
        <f t="shared" si="508"/>
        <v>6931.99</v>
      </c>
      <c r="AW1469" s="11" t="str">
        <f t="shared" si="509"/>
        <v>2019/12</v>
      </c>
      <c r="AX1469" s="11" t="str">
        <f t="shared" si="510"/>
        <v>2019/12 Contribuciones Seg. Social</v>
      </c>
      <c r="AY1469" s="11">
        <f t="shared" si="491"/>
        <v>50822.61</v>
      </c>
      <c r="AZ1469" s="11">
        <f t="shared" si="511"/>
        <v>0.13639578919697354</v>
      </c>
      <c r="BA1469" s="11" t="str">
        <f t="shared" si="493"/>
        <v>P542667 91</v>
      </c>
      <c r="BB1469" s="11">
        <f>IFERROR(IF(AW1469="","",VLOOKUP(AW1469,SUSS!R:S,2,FALSE)),AY1469*SUSS!$M$2)</f>
        <v>6098.7132000000001</v>
      </c>
      <c r="BC1469" s="11">
        <f t="shared" si="492"/>
        <v>831.83879999999999</v>
      </c>
    </row>
    <row r="1470" spans="14:55" ht="15.75" thickBot="1">
      <c r="N1470" s="3" t="s">
        <v>130</v>
      </c>
      <c r="O1470" s="82">
        <v>91</v>
      </c>
      <c r="P1470" s="85">
        <v>2007.23</v>
      </c>
      <c r="Q1470" s="83" t="s">
        <v>94</v>
      </c>
      <c r="R1470" s="83" t="s">
        <v>10</v>
      </c>
      <c r="S1470" s="83" t="s">
        <v>10</v>
      </c>
      <c r="T1470" s="82" t="s">
        <v>137</v>
      </c>
      <c r="U1470" s="82" t="s">
        <v>88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130</v>
      </c>
      <c r="O1471" s="82">
        <v>92</v>
      </c>
      <c r="P1471" s="85">
        <v>7688.77</v>
      </c>
      <c r="Q1471" s="83" t="s">
        <v>83</v>
      </c>
      <c r="R1471" s="83" t="s">
        <v>10</v>
      </c>
      <c r="S1471" s="83" t="s">
        <v>10</v>
      </c>
      <c r="T1471" s="82" t="s">
        <v>87</v>
      </c>
      <c r="U1471" s="82" t="s">
        <v>88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130</v>
      </c>
      <c r="O1472" s="82">
        <v>92</v>
      </c>
      <c r="P1472" s="85">
        <v>6931.99</v>
      </c>
      <c r="Q1472" s="83" t="s">
        <v>11</v>
      </c>
      <c r="R1472" s="83" t="s">
        <v>10</v>
      </c>
      <c r="S1472" s="83" t="s">
        <v>10</v>
      </c>
      <c r="T1472" s="82" t="s">
        <v>104</v>
      </c>
      <c r="U1472" s="82" t="s">
        <v>88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>P542667</v>
      </c>
      <c r="AU1472" s="11">
        <f t="shared" si="507"/>
        <v>92</v>
      </c>
      <c r="AV1472" s="11">
        <f t="shared" si="508"/>
        <v>6931.99</v>
      </c>
      <c r="AW1472" s="11" t="str">
        <f t="shared" si="509"/>
        <v>2019/12</v>
      </c>
      <c r="AX1472" s="11" t="str">
        <f t="shared" si="510"/>
        <v>2019/12 Contribuciones Seg. Social</v>
      </c>
      <c r="AY1472" s="11">
        <f t="shared" si="491"/>
        <v>50822.61</v>
      </c>
      <c r="AZ1472" s="11">
        <f t="shared" si="511"/>
        <v>0.13639578919697354</v>
      </c>
      <c r="BA1472" s="11" t="str">
        <f t="shared" si="493"/>
        <v>P542667 92</v>
      </c>
      <c r="BB1472" s="11">
        <f>IFERROR(IF(AW1472="","",VLOOKUP(AW1472,SUSS!R:S,2,FALSE)),AY1472*SUSS!$M$2)</f>
        <v>6098.7132000000001</v>
      </c>
      <c r="BC1472" s="11">
        <f t="shared" si="492"/>
        <v>831.83879999999999</v>
      </c>
    </row>
    <row r="1473" spans="14:55" ht="15.75" thickBot="1">
      <c r="N1473" s="3" t="s">
        <v>130</v>
      </c>
      <c r="O1473" s="82">
        <v>92</v>
      </c>
      <c r="P1473" s="85">
        <v>2007.23</v>
      </c>
      <c r="Q1473" s="83" t="s">
        <v>94</v>
      </c>
      <c r="R1473" s="83" t="s">
        <v>10</v>
      </c>
      <c r="S1473" s="83" t="s">
        <v>10</v>
      </c>
      <c r="T1473" s="82" t="s">
        <v>137</v>
      </c>
      <c r="U1473" s="82" t="s">
        <v>88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130</v>
      </c>
      <c r="O1474" s="82">
        <v>93</v>
      </c>
      <c r="P1474" s="85">
        <v>7688.77</v>
      </c>
      <c r="Q1474" s="83" t="s">
        <v>83</v>
      </c>
      <c r="R1474" s="83" t="s">
        <v>10</v>
      </c>
      <c r="S1474" s="83" t="s">
        <v>10</v>
      </c>
      <c r="T1474" s="82" t="s">
        <v>87</v>
      </c>
      <c r="U1474" s="82" t="s">
        <v>88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130</v>
      </c>
      <c r="O1475" s="82">
        <v>93</v>
      </c>
      <c r="P1475" s="85">
        <v>6931.99</v>
      </c>
      <c r="Q1475" s="83" t="s">
        <v>11</v>
      </c>
      <c r="R1475" s="83" t="s">
        <v>10</v>
      </c>
      <c r="S1475" s="83" t="s">
        <v>10</v>
      </c>
      <c r="T1475" s="82" t="s">
        <v>104</v>
      </c>
      <c r="U1475" s="82" t="s">
        <v>88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>P542667</v>
      </c>
      <c r="AU1475" s="11">
        <f t="shared" si="507"/>
        <v>93</v>
      </c>
      <c r="AV1475" s="11">
        <f t="shared" si="508"/>
        <v>6931.99</v>
      </c>
      <c r="AW1475" s="11" t="str">
        <f t="shared" si="509"/>
        <v>2019/12</v>
      </c>
      <c r="AX1475" s="11" t="str">
        <f t="shared" si="510"/>
        <v>2019/12 Contribuciones Seg. Social</v>
      </c>
      <c r="AY1475" s="11">
        <f t="shared" si="491"/>
        <v>50822.61</v>
      </c>
      <c r="AZ1475" s="11">
        <f t="shared" si="511"/>
        <v>0.13639578919697354</v>
      </c>
      <c r="BA1475" s="11" t="str">
        <f t="shared" si="493"/>
        <v>P542667 93</v>
      </c>
      <c r="BB1475" s="11">
        <f>IFERROR(IF(AW1475="","",VLOOKUP(AW1475,SUSS!R:S,2,FALSE)),AY1475*SUSS!$M$2)</f>
        <v>6098.7132000000001</v>
      </c>
      <c r="BC1475" s="11">
        <f t="shared" si="492"/>
        <v>831.83879999999999</v>
      </c>
    </row>
    <row r="1476" spans="14:55" ht="15.75" thickBot="1">
      <c r="N1476" s="3" t="s">
        <v>130</v>
      </c>
      <c r="O1476" s="82">
        <v>93</v>
      </c>
      <c r="P1476" s="85">
        <v>2007.23</v>
      </c>
      <c r="Q1476" s="83" t="s">
        <v>94</v>
      </c>
      <c r="R1476" s="83" t="s">
        <v>10</v>
      </c>
      <c r="S1476" s="83" t="s">
        <v>10</v>
      </c>
      <c r="T1476" s="82" t="s">
        <v>137</v>
      </c>
      <c r="U1476" s="82" t="s">
        <v>88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130</v>
      </c>
      <c r="O1477" s="82">
        <v>94</v>
      </c>
      <c r="P1477" s="85">
        <v>7688.77</v>
      </c>
      <c r="Q1477" s="83" t="s">
        <v>83</v>
      </c>
      <c r="R1477" s="83" t="s">
        <v>10</v>
      </c>
      <c r="S1477" s="83" t="s">
        <v>10</v>
      </c>
      <c r="T1477" s="82" t="s">
        <v>87</v>
      </c>
      <c r="U1477" s="82" t="s">
        <v>88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130</v>
      </c>
      <c r="O1478" s="82">
        <v>94</v>
      </c>
      <c r="P1478" s="85">
        <v>6931.99</v>
      </c>
      <c r="Q1478" s="83" t="s">
        <v>11</v>
      </c>
      <c r="R1478" s="83" t="s">
        <v>10</v>
      </c>
      <c r="S1478" s="83" t="s">
        <v>10</v>
      </c>
      <c r="T1478" s="82" t="s">
        <v>104</v>
      </c>
      <c r="U1478" s="82" t="s">
        <v>88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>P542667</v>
      </c>
      <c r="AU1478" s="11">
        <f t="shared" si="507"/>
        <v>94</v>
      </c>
      <c r="AV1478" s="11">
        <f t="shared" si="508"/>
        <v>6931.99</v>
      </c>
      <c r="AW1478" s="11" t="str">
        <f t="shared" si="509"/>
        <v>2019/12</v>
      </c>
      <c r="AX1478" s="11" t="str">
        <f t="shared" si="510"/>
        <v>2019/12 Contribuciones Seg. Social</v>
      </c>
      <c r="AY1478" s="11">
        <f t="shared" si="512"/>
        <v>50822.61</v>
      </c>
      <c r="AZ1478" s="11">
        <f t="shared" si="511"/>
        <v>0.13639578919697354</v>
      </c>
      <c r="BA1478" s="11" t="str">
        <f t="shared" si="493"/>
        <v>P542667 94</v>
      </c>
      <c r="BB1478" s="11">
        <f>IFERROR(IF(AW1478="","",VLOOKUP(AW1478,SUSS!R:S,2,FALSE)),AY1478*SUSS!$M$2)</f>
        <v>6098.7132000000001</v>
      </c>
      <c r="BC1478" s="11">
        <f t="shared" si="513"/>
        <v>831.83879999999999</v>
      </c>
    </row>
    <row r="1479" spans="14:55" ht="15.75" thickBot="1">
      <c r="N1479" s="3" t="s">
        <v>130</v>
      </c>
      <c r="O1479" s="82">
        <v>94</v>
      </c>
      <c r="P1479" s="85">
        <v>2007.23</v>
      </c>
      <c r="Q1479" s="83" t="s">
        <v>94</v>
      </c>
      <c r="R1479" s="83" t="s">
        <v>10</v>
      </c>
      <c r="S1479" s="83" t="s">
        <v>10</v>
      </c>
      <c r="T1479" s="82" t="s">
        <v>137</v>
      </c>
      <c r="U1479" s="82" t="s">
        <v>88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130</v>
      </c>
      <c r="O1480" s="82">
        <v>95</v>
      </c>
      <c r="P1480" s="85">
        <v>7688.77</v>
      </c>
      <c r="Q1480" s="83" t="s">
        <v>83</v>
      </c>
      <c r="R1480" s="83" t="s">
        <v>10</v>
      </c>
      <c r="S1480" s="83" t="s">
        <v>10</v>
      </c>
      <c r="T1480" s="82" t="s">
        <v>87</v>
      </c>
      <c r="U1480" s="82" t="s">
        <v>88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130</v>
      </c>
      <c r="O1481" s="82">
        <v>95</v>
      </c>
      <c r="P1481" s="85">
        <v>6931.99</v>
      </c>
      <c r="Q1481" s="83" t="s">
        <v>11</v>
      </c>
      <c r="R1481" s="83" t="s">
        <v>10</v>
      </c>
      <c r="S1481" s="83" t="s">
        <v>10</v>
      </c>
      <c r="T1481" s="82" t="s">
        <v>104</v>
      </c>
      <c r="U1481" s="82" t="s">
        <v>88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>P542667</v>
      </c>
      <c r="AU1481" s="11">
        <f t="shared" si="507"/>
        <v>95</v>
      </c>
      <c r="AV1481" s="11">
        <f t="shared" si="508"/>
        <v>6931.99</v>
      </c>
      <c r="AW1481" s="11" t="str">
        <f t="shared" si="509"/>
        <v>2019/12</v>
      </c>
      <c r="AX1481" s="11" t="str">
        <f t="shared" si="510"/>
        <v>2019/12 Contribuciones Seg. Social</v>
      </c>
      <c r="AY1481" s="11">
        <f t="shared" si="512"/>
        <v>50822.61</v>
      </c>
      <c r="AZ1481" s="11">
        <f t="shared" si="511"/>
        <v>0.13639578919697354</v>
      </c>
      <c r="BA1481" s="11" t="str">
        <f t="shared" si="514"/>
        <v>P542667 95</v>
      </c>
      <c r="BB1481" s="11">
        <f>IFERROR(IF(AW1481="","",VLOOKUP(AW1481,SUSS!R:S,2,FALSE)),AY1481*SUSS!$M$2)</f>
        <v>6098.7132000000001</v>
      </c>
      <c r="BC1481" s="11">
        <f t="shared" si="513"/>
        <v>831.83879999999999</v>
      </c>
    </row>
    <row r="1482" spans="14:55" ht="15.75" thickBot="1">
      <c r="N1482" s="3" t="s">
        <v>130</v>
      </c>
      <c r="O1482" s="82">
        <v>95</v>
      </c>
      <c r="P1482" s="85">
        <v>2007.23</v>
      </c>
      <c r="Q1482" s="83" t="s">
        <v>94</v>
      </c>
      <c r="R1482" s="83" t="s">
        <v>10</v>
      </c>
      <c r="S1482" s="83" t="s">
        <v>10</v>
      </c>
      <c r="T1482" s="82" t="s">
        <v>137</v>
      </c>
      <c r="U1482" s="82" t="s">
        <v>88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130</v>
      </c>
      <c r="O1483" s="82">
        <v>96</v>
      </c>
      <c r="P1483" s="85">
        <v>7688.77</v>
      </c>
      <c r="Q1483" s="83" t="s">
        <v>83</v>
      </c>
      <c r="R1483" s="83" t="s">
        <v>10</v>
      </c>
      <c r="S1483" s="83" t="s">
        <v>10</v>
      </c>
      <c r="T1483" s="82" t="s">
        <v>87</v>
      </c>
      <c r="U1483" s="82" t="s">
        <v>88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130</v>
      </c>
      <c r="O1484" s="82">
        <v>96</v>
      </c>
      <c r="P1484" s="85">
        <v>3282.98</v>
      </c>
      <c r="Q1484" s="83" t="s">
        <v>11</v>
      </c>
      <c r="R1484" s="83" t="s">
        <v>10</v>
      </c>
      <c r="S1484" s="83" t="s">
        <v>10</v>
      </c>
      <c r="T1484" s="82" t="s">
        <v>104</v>
      </c>
      <c r="U1484" s="82" t="s">
        <v>88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>P542667</v>
      </c>
      <c r="AU1484" s="11">
        <f t="shared" si="507"/>
        <v>96</v>
      </c>
      <c r="AV1484" s="11">
        <f t="shared" si="508"/>
        <v>3282.98</v>
      </c>
      <c r="AW1484" s="11" t="str">
        <f t="shared" si="509"/>
        <v>2019/12</v>
      </c>
      <c r="AX1484" s="11" t="str">
        <f t="shared" si="510"/>
        <v>2019/12 Contribuciones Seg. Social</v>
      </c>
      <c r="AY1484" s="11">
        <f t="shared" si="512"/>
        <v>50822.61</v>
      </c>
      <c r="AZ1484" s="11">
        <f t="shared" si="511"/>
        <v>6.4596839871073133E-2</v>
      </c>
      <c r="BA1484" s="11" t="str">
        <f t="shared" si="514"/>
        <v>P542667 96</v>
      </c>
      <c r="BB1484" s="11">
        <f>IFERROR(IF(AW1484="","",VLOOKUP(AW1484,SUSS!R:S,2,FALSE)),AY1484*SUSS!$M$2)</f>
        <v>6098.7132000000001</v>
      </c>
      <c r="BC1484" s="11">
        <f t="shared" si="513"/>
        <v>393.95760000000001</v>
      </c>
    </row>
    <row r="1485" spans="14:55" ht="15.75" thickBot="1">
      <c r="N1485" s="3" t="s">
        <v>130</v>
      </c>
      <c r="O1485" s="82">
        <v>96</v>
      </c>
      <c r="P1485" s="85">
        <v>3649.01</v>
      </c>
      <c r="Q1485" s="83" t="s">
        <v>11</v>
      </c>
      <c r="R1485" s="83" t="s">
        <v>10</v>
      </c>
      <c r="S1485" s="83" t="s">
        <v>82</v>
      </c>
      <c r="T1485" s="82" t="s">
        <v>104</v>
      </c>
      <c r="U1485" s="82" t="s">
        <v>88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>P542667</v>
      </c>
      <c r="AU1485" s="11">
        <f t="shared" si="507"/>
        <v>96</v>
      </c>
      <c r="AV1485" s="11">
        <f t="shared" si="508"/>
        <v>3649.01</v>
      </c>
      <c r="AW1485" s="11" t="str">
        <f t="shared" si="509"/>
        <v>2019/12</v>
      </c>
      <c r="AX1485" s="11" t="str">
        <f t="shared" si="510"/>
        <v>2019/12 Contribuciones Seg. Social</v>
      </c>
      <c r="AY1485" s="11">
        <f t="shared" si="512"/>
        <v>50822.61</v>
      </c>
      <c r="AZ1485" s="11">
        <f t="shared" si="511"/>
        <v>7.1798949325900419E-2</v>
      </c>
      <c r="BA1485" s="11" t="str">
        <f t="shared" si="514"/>
        <v>P542667 96</v>
      </c>
      <c r="BB1485" s="11">
        <f>IFERROR(IF(AW1485="","",VLOOKUP(AW1485,SUSS!R:S,2,FALSE)),AY1485*SUSS!$M$2)</f>
        <v>6098.7132000000001</v>
      </c>
      <c r="BC1485" s="11">
        <f t="shared" si="513"/>
        <v>437.88119999999998</v>
      </c>
    </row>
    <row r="1486" spans="14:55" ht="15.75" thickBot="1">
      <c r="N1486" s="3" t="s">
        <v>130</v>
      </c>
      <c r="O1486" s="82">
        <v>96</v>
      </c>
      <c r="P1486" s="85">
        <v>2007.23</v>
      </c>
      <c r="Q1486" s="83" t="s">
        <v>94</v>
      </c>
      <c r="R1486" s="83" t="s">
        <v>10</v>
      </c>
      <c r="S1486" s="83" t="s">
        <v>10</v>
      </c>
      <c r="T1486" s="82" t="s">
        <v>137</v>
      </c>
      <c r="U1486" s="82" t="s">
        <v>88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130</v>
      </c>
      <c r="O1487" s="82">
        <v>97</v>
      </c>
      <c r="P1487" s="85">
        <v>7688.77</v>
      </c>
      <c r="Q1487" s="83" t="s">
        <v>83</v>
      </c>
      <c r="R1487" s="83" t="s">
        <v>10</v>
      </c>
      <c r="S1487" s="83" t="s">
        <v>10</v>
      </c>
      <c r="T1487" s="82" t="s">
        <v>87</v>
      </c>
      <c r="U1487" s="82" t="s">
        <v>88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130</v>
      </c>
      <c r="O1488" s="82">
        <v>97</v>
      </c>
      <c r="P1488" s="85">
        <v>2169.27</v>
      </c>
      <c r="Q1488" s="83" t="s">
        <v>11</v>
      </c>
      <c r="R1488" s="83" t="s">
        <v>10</v>
      </c>
      <c r="S1488" s="83" t="s">
        <v>82</v>
      </c>
      <c r="T1488" s="82" t="s">
        <v>104</v>
      </c>
      <c r="U1488" s="82" t="s">
        <v>88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>P542667</v>
      </c>
      <c r="AU1488" s="11">
        <f t="shared" si="507"/>
        <v>97</v>
      </c>
      <c r="AV1488" s="11">
        <f t="shared" si="508"/>
        <v>2169.27</v>
      </c>
      <c r="AW1488" s="11" t="str">
        <f t="shared" si="509"/>
        <v>2019/12</v>
      </c>
      <c r="AX1488" s="11" t="str">
        <f t="shared" si="510"/>
        <v>2019/12 Contribuciones Seg. Social</v>
      </c>
      <c r="AY1488" s="11">
        <f t="shared" si="512"/>
        <v>50822.61</v>
      </c>
      <c r="AZ1488" s="11">
        <f t="shared" si="511"/>
        <v>4.2683167983698596E-2</v>
      </c>
      <c r="BA1488" s="11" t="str">
        <f t="shared" si="514"/>
        <v>P542667 97</v>
      </c>
      <c r="BB1488" s="11">
        <f>IFERROR(IF(AW1488="","",VLOOKUP(AW1488,SUSS!R:S,2,FALSE)),AY1488*SUSS!$M$2)</f>
        <v>6098.7132000000001</v>
      </c>
      <c r="BC1488" s="11">
        <f t="shared" si="513"/>
        <v>260.31240000000003</v>
      </c>
    </row>
    <row r="1489" spans="14:55" ht="15.75" thickBot="1">
      <c r="N1489" s="3" t="s">
        <v>130</v>
      </c>
      <c r="O1489" s="82">
        <v>97</v>
      </c>
      <c r="P1489" s="85">
        <v>2007.23</v>
      </c>
      <c r="Q1489" s="83" t="s">
        <v>94</v>
      </c>
      <c r="R1489" s="83" t="s">
        <v>10</v>
      </c>
      <c r="S1489" s="83" t="s">
        <v>10</v>
      </c>
      <c r="T1489" s="82" t="s">
        <v>137</v>
      </c>
      <c r="U1489" s="82" t="s">
        <v>88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130</v>
      </c>
      <c r="O1490" s="82">
        <v>97</v>
      </c>
      <c r="P1490" s="85">
        <v>4762.72</v>
      </c>
      <c r="Q1490" s="83" t="s">
        <v>11</v>
      </c>
      <c r="R1490" s="83" t="s">
        <v>10</v>
      </c>
      <c r="S1490" s="83" t="s">
        <v>10</v>
      </c>
      <c r="T1490" s="82" t="s">
        <v>162</v>
      </c>
      <c r="U1490" s="82" t="s">
        <v>88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>P542667</v>
      </c>
      <c r="AU1490" s="11">
        <f t="shared" si="507"/>
        <v>97</v>
      </c>
      <c r="AV1490" s="11">
        <f t="shared" si="508"/>
        <v>4762.72</v>
      </c>
      <c r="AW1490" s="11" t="str">
        <f t="shared" si="509"/>
        <v>2020/1</v>
      </c>
      <c r="AX1490" s="11" t="str">
        <f t="shared" si="510"/>
        <v>2020/1 Contribuciones Seg. Social</v>
      </c>
      <c r="AY1490" s="11">
        <f t="shared" si="512"/>
        <v>33490.699999999997</v>
      </c>
      <c r="AZ1490" s="11">
        <f t="shared" si="511"/>
        <v>0.14221022552529511</v>
      </c>
      <c r="BA1490" s="11" t="str">
        <f t="shared" si="514"/>
        <v>P542667 97</v>
      </c>
      <c r="BB1490" s="11">
        <f>IFERROR(IF(AW1490="","",VLOOKUP(AW1490,SUSS!R:S,2,FALSE)),AY1490*SUSS!$M$2)</f>
        <v>4018.8839999999996</v>
      </c>
      <c r="BC1490" s="11">
        <f t="shared" si="513"/>
        <v>571.52640000000008</v>
      </c>
    </row>
    <row r="1491" spans="14:55" ht="15.75" thickBot="1">
      <c r="N1491" s="3" t="s">
        <v>130</v>
      </c>
      <c r="O1491" s="82">
        <v>98</v>
      </c>
      <c r="P1491" s="85">
        <v>7688.77</v>
      </c>
      <c r="Q1491" s="83" t="s">
        <v>83</v>
      </c>
      <c r="R1491" s="83" t="s">
        <v>10</v>
      </c>
      <c r="S1491" s="83" t="s">
        <v>10</v>
      </c>
      <c r="T1491" s="82" t="s">
        <v>87</v>
      </c>
      <c r="U1491" s="82" t="s">
        <v>88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130</v>
      </c>
      <c r="O1492" s="82">
        <v>98</v>
      </c>
      <c r="P1492" s="85">
        <v>2007.23</v>
      </c>
      <c r="Q1492" s="83" t="s">
        <v>94</v>
      </c>
      <c r="R1492" s="83" t="s">
        <v>10</v>
      </c>
      <c r="S1492" s="83" t="s">
        <v>10</v>
      </c>
      <c r="T1492" s="82" t="s">
        <v>137</v>
      </c>
      <c r="U1492" s="82" t="s">
        <v>88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130</v>
      </c>
      <c r="O1493" s="82">
        <v>98</v>
      </c>
      <c r="P1493" s="85">
        <v>6931.99</v>
      </c>
      <c r="Q1493" s="83" t="s">
        <v>11</v>
      </c>
      <c r="R1493" s="83" t="s">
        <v>10</v>
      </c>
      <c r="S1493" s="83" t="s">
        <v>10</v>
      </c>
      <c r="T1493" s="82" t="s">
        <v>162</v>
      </c>
      <c r="U1493" s="82" t="s">
        <v>88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>P542667</v>
      </c>
      <c r="AU1493" s="11">
        <f t="shared" si="507"/>
        <v>98</v>
      </c>
      <c r="AV1493" s="11">
        <f t="shared" si="508"/>
        <v>6931.99</v>
      </c>
      <c r="AW1493" s="11" t="str">
        <f t="shared" si="509"/>
        <v>2020/1</v>
      </c>
      <c r="AX1493" s="11" t="str">
        <f t="shared" si="510"/>
        <v>2020/1 Contribuciones Seg. Social</v>
      </c>
      <c r="AY1493" s="11">
        <f t="shared" si="512"/>
        <v>33490.699999999997</v>
      </c>
      <c r="AZ1493" s="11">
        <f t="shared" si="511"/>
        <v>0.20698253545013989</v>
      </c>
      <c r="BA1493" s="11" t="str">
        <f t="shared" si="514"/>
        <v>P542667 98</v>
      </c>
      <c r="BB1493" s="11">
        <f>IFERROR(IF(AW1493="","",VLOOKUP(AW1493,SUSS!R:S,2,FALSE)),AY1493*SUSS!$M$2)</f>
        <v>4018.8839999999996</v>
      </c>
      <c r="BC1493" s="11">
        <f t="shared" si="513"/>
        <v>831.83879999999988</v>
      </c>
    </row>
    <row r="1494" spans="14:55" ht="15.75" thickBot="1">
      <c r="N1494" s="3" t="s">
        <v>130</v>
      </c>
      <c r="O1494" s="82">
        <v>99</v>
      </c>
      <c r="P1494" s="85">
        <v>7688.77</v>
      </c>
      <c r="Q1494" s="83" t="s">
        <v>83</v>
      </c>
      <c r="R1494" s="83" t="s">
        <v>10</v>
      </c>
      <c r="S1494" s="83" t="s">
        <v>10</v>
      </c>
      <c r="T1494" s="82" t="s">
        <v>87</v>
      </c>
      <c r="U1494" s="82" t="s">
        <v>88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130</v>
      </c>
      <c r="O1495" s="82">
        <v>99</v>
      </c>
      <c r="P1495" s="85">
        <v>2007.23</v>
      </c>
      <c r="Q1495" s="83" t="s">
        <v>94</v>
      </c>
      <c r="R1495" s="83" t="s">
        <v>10</v>
      </c>
      <c r="S1495" s="83" t="s">
        <v>10</v>
      </c>
      <c r="T1495" s="82" t="s">
        <v>137</v>
      </c>
      <c r="U1495" s="82" t="s">
        <v>88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130</v>
      </c>
      <c r="O1496" s="82">
        <v>99</v>
      </c>
      <c r="P1496" s="85">
        <v>6931.99</v>
      </c>
      <c r="Q1496" s="83" t="s">
        <v>11</v>
      </c>
      <c r="R1496" s="83" t="s">
        <v>10</v>
      </c>
      <c r="S1496" s="83" t="s">
        <v>10</v>
      </c>
      <c r="T1496" s="82" t="s">
        <v>162</v>
      </c>
      <c r="U1496" s="82" t="s">
        <v>88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>P542667</v>
      </c>
      <c r="AU1496" s="11">
        <f t="shared" si="507"/>
        <v>99</v>
      </c>
      <c r="AV1496" s="11">
        <f t="shared" si="508"/>
        <v>6931.99</v>
      </c>
      <c r="AW1496" s="11" t="str">
        <f t="shared" si="509"/>
        <v>2020/1</v>
      </c>
      <c r="AX1496" s="11" t="str">
        <f t="shared" si="510"/>
        <v>2020/1 Contribuciones Seg. Social</v>
      </c>
      <c r="AY1496" s="11">
        <f t="shared" si="512"/>
        <v>33490.699999999997</v>
      </c>
      <c r="AZ1496" s="11">
        <f t="shared" si="511"/>
        <v>0.20698253545013989</v>
      </c>
      <c r="BA1496" s="11" t="str">
        <f t="shared" si="514"/>
        <v>P542667 99</v>
      </c>
      <c r="BB1496" s="11">
        <f>IFERROR(IF(AW1496="","",VLOOKUP(AW1496,SUSS!R:S,2,FALSE)),AY1496*SUSS!$M$2)</f>
        <v>4018.8839999999996</v>
      </c>
      <c r="BC1496" s="11">
        <f t="shared" si="513"/>
        <v>831.83879999999988</v>
      </c>
    </row>
    <row r="1497" spans="14:55" ht="15.75" thickBot="1">
      <c r="N1497" s="3" t="s">
        <v>130</v>
      </c>
      <c r="O1497" s="82">
        <v>100</v>
      </c>
      <c r="P1497" s="85">
        <v>7688.77</v>
      </c>
      <c r="Q1497" s="83" t="s">
        <v>83</v>
      </c>
      <c r="R1497" s="83" t="s">
        <v>10</v>
      </c>
      <c r="S1497" s="83" t="s">
        <v>10</v>
      </c>
      <c r="T1497" s="82" t="s">
        <v>87</v>
      </c>
      <c r="U1497" s="82" t="s">
        <v>88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130</v>
      </c>
      <c r="O1498" s="82">
        <v>100</v>
      </c>
      <c r="P1498" s="85">
        <v>2007.23</v>
      </c>
      <c r="Q1498" s="83" t="s">
        <v>94</v>
      </c>
      <c r="R1498" s="83" t="s">
        <v>10</v>
      </c>
      <c r="S1498" s="83" t="s">
        <v>10</v>
      </c>
      <c r="T1498" s="82" t="s">
        <v>137</v>
      </c>
      <c r="U1498" s="82" t="s">
        <v>88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130</v>
      </c>
      <c r="O1499" s="82">
        <v>100</v>
      </c>
      <c r="P1499" s="85">
        <v>6931.99</v>
      </c>
      <c r="Q1499" s="83" t="s">
        <v>11</v>
      </c>
      <c r="R1499" s="83" t="s">
        <v>10</v>
      </c>
      <c r="S1499" s="83" t="s">
        <v>10</v>
      </c>
      <c r="T1499" s="82" t="s">
        <v>162</v>
      </c>
      <c r="U1499" s="82" t="s">
        <v>88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>P542667</v>
      </c>
      <c r="AU1499" s="11">
        <f t="shared" si="507"/>
        <v>100</v>
      </c>
      <c r="AV1499" s="11">
        <f t="shared" si="508"/>
        <v>6931.99</v>
      </c>
      <c r="AW1499" s="11" t="str">
        <f t="shared" si="509"/>
        <v>2020/1</v>
      </c>
      <c r="AX1499" s="11" t="str">
        <f t="shared" si="510"/>
        <v>2020/1 Contribuciones Seg. Social</v>
      </c>
      <c r="AY1499" s="11">
        <f t="shared" si="512"/>
        <v>33490.699999999997</v>
      </c>
      <c r="AZ1499" s="11">
        <f t="shared" si="511"/>
        <v>0.20698253545013989</v>
      </c>
      <c r="BA1499" s="11" t="str">
        <f t="shared" si="514"/>
        <v>P542667 100</v>
      </c>
      <c r="BB1499" s="11">
        <f>IFERROR(IF(AW1499="","",VLOOKUP(AW1499,SUSS!R:S,2,FALSE)),AY1499*SUSS!$M$2)</f>
        <v>4018.8839999999996</v>
      </c>
      <c r="BC1499" s="11">
        <f t="shared" si="513"/>
        <v>831.83879999999988</v>
      </c>
    </row>
    <row r="1500" spans="14:55" ht="15.75" thickBot="1">
      <c r="N1500" s="3" t="s">
        <v>130</v>
      </c>
      <c r="O1500" s="82">
        <v>101</v>
      </c>
      <c r="P1500" s="85">
        <v>7688.77</v>
      </c>
      <c r="Q1500" s="83" t="s">
        <v>83</v>
      </c>
      <c r="R1500" s="83" t="s">
        <v>10</v>
      </c>
      <c r="S1500" s="83" t="s">
        <v>10</v>
      </c>
      <c r="T1500" s="82" t="s">
        <v>87</v>
      </c>
      <c r="U1500" s="82" t="s">
        <v>88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130</v>
      </c>
      <c r="O1501" s="82">
        <v>101</v>
      </c>
      <c r="P1501" s="85">
        <v>2007.23</v>
      </c>
      <c r="Q1501" s="83" t="s">
        <v>94</v>
      </c>
      <c r="R1501" s="83" t="s">
        <v>10</v>
      </c>
      <c r="S1501" s="83" t="s">
        <v>10</v>
      </c>
      <c r="T1501" s="82" t="s">
        <v>137</v>
      </c>
      <c r="U1501" s="82" t="s">
        <v>88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130</v>
      </c>
      <c r="O1502" s="82">
        <v>101</v>
      </c>
      <c r="P1502" s="85">
        <v>6931.99</v>
      </c>
      <c r="Q1502" s="83" t="s">
        <v>11</v>
      </c>
      <c r="R1502" s="83" t="s">
        <v>10</v>
      </c>
      <c r="S1502" s="83" t="s">
        <v>10</v>
      </c>
      <c r="T1502" s="82" t="s">
        <v>162</v>
      </c>
      <c r="U1502" s="82" t="s">
        <v>88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>P542667</v>
      </c>
      <c r="AU1502" s="11">
        <f t="shared" ref="AU1502:AU1565" si="528">IF($Q1502=$AD$1,O1502,"")</f>
        <v>101</v>
      </c>
      <c r="AV1502" s="11">
        <f t="shared" ref="AV1502:AV1565" si="529">IF($Q1502=$AD$1,P1502,"")</f>
        <v>6931.99</v>
      </c>
      <c r="AW1502" s="11" t="str">
        <f t="shared" ref="AW1502:AW1565" si="530">IF($Q1502=$AD$1,T1502,"")</f>
        <v>2020/1</v>
      </c>
      <c r="AX1502" s="11" t="str">
        <f t="shared" ref="AX1502:AX1565" si="531">IF(AW1502&lt;&gt;"",AW1502&amp;" "&amp;$AD$1,"")</f>
        <v>2020/1 Contribuciones Seg. Social</v>
      </c>
      <c r="AY1502" s="11">
        <f t="shared" si="512"/>
        <v>33490.699999999997</v>
      </c>
      <c r="AZ1502" s="11">
        <f t="shared" ref="AZ1502:AZ1565" si="532">IF(AY1502="","",AV1502/AY1502)</f>
        <v>0.20698253545013989</v>
      </c>
      <c r="BA1502" s="11" t="str">
        <f t="shared" si="514"/>
        <v>P542667 101</v>
      </c>
      <c r="BB1502" s="11">
        <f>IFERROR(IF(AW1502="","",VLOOKUP(AW1502,SUSS!R:S,2,FALSE)),AY1502*SUSS!$M$2)</f>
        <v>4018.8839999999996</v>
      </c>
      <c r="BC1502" s="11">
        <f t="shared" si="513"/>
        <v>831.83879999999988</v>
      </c>
    </row>
    <row r="1503" spans="14:55" ht="15.75" thickBot="1">
      <c r="N1503" s="3" t="s">
        <v>130</v>
      </c>
      <c r="O1503" s="82">
        <v>102</v>
      </c>
      <c r="P1503" s="85">
        <v>7688.77</v>
      </c>
      <c r="Q1503" s="83" t="s">
        <v>83</v>
      </c>
      <c r="R1503" s="83" t="s">
        <v>10</v>
      </c>
      <c r="S1503" s="83" t="s">
        <v>10</v>
      </c>
      <c r="T1503" s="82" t="s">
        <v>87</v>
      </c>
      <c r="U1503" s="82" t="s">
        <v>88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130</v>
      </c>
      <c r="O1504" s="82">
        <v>102</v>
      </c>
      <c r="P1504" s="85">
        <v>2007.23</v>
      </c>
      <c r="Q1504" s="83" t="s">
        <v>94</v>
      </c>
      <c r="R1504" s="83" t="s">
        <v>10</v>
      </c>
      <c r="S1504" s="83" t="s">
        <v>10</v>
      </c>
      <c r="T1504" s="82" t="s">
        <v>137</v>
      </c>
      <c r="U1504" s="82" t="s">
        <v>88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130</v>
      </c>
      <c r="O1505" s="82">
        <v>102</v>
      </c>
      <c r="P1505" s="85">
        <v>1000.02</v>
      </c>
      <c r="Q1505" s="83" t="s">
        <v>11</v>
      </c>
      <c r="R1505" s="83" t="s">
        <v>10</v>
      </c>
      <c r="S1505" s="83" t="s">
        <v>10</v>
      </c>
      <c r="T1505" s="82" t="s">
        <v>162</v>
      </c>
      <c r="U1505" s="82" t="s">
        <v>88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>P542667</v>
      </c>
      <c r="AU1505" s="11">
        <f t="shared" si="528"/>
        <v>102</v>
      </c>
      <c r="AV1505" s="11">
        <f t="shared" si="529"/>
        <v>1000.02</v>
      </c>
      <c r="AW1505" s="11" t="str">
        <f t="shared" si="530"/>
        <v>2020/1</v>
      </c>
      <c r="AX1505" s="11" t="str">
        <f t="shared" si="531"/>
        <v>2020/1 Contribuciones Seg. Social</v>
      </c>
      <c r="AY1505" s="11">
        <f t="shared" si="512"/>
        <v>33490.699999999997</v>
      </c>
      <c r="AZ1505" s="11">
        <f t="shared" si="532"/>
        <v>2.9859632674145362E-2</v>
      </c>
      <c r="BA1505" s="11" t="str">
        <f t="shared" si="514"/>
        <v>P542667 102</v>
      </c>
      <c r="BB1505" s="11">
        <f>IFERROR(IF(AW1505="","",VLOOKUP(AW1505,SUSS!R:S,2,FALSE)),AY1505*SUSS!$M$2)</f>
        <v>4018.8839999999996</v>
      </c>
      <c r="BC1505" s="11">
        <f t="shared" si="513"/>
        <v>120.00239999999999</v>
      </c>
    </row>
    <row r="1506" spans="14:55" ht="15.75" thickBot="1">
      <c r="N1506" s="3" t="s">
        <v>130</v>
      </c>
      <c r="O1506" s="82">
        <v>102</v>
      </c>
      <c r="P1506" s="85">
        <v>3349.07</v>
      </c>
      <c r="Q1506" s="83" t="s">
        <v>11</v>
      </c>
      <c r="R1506" s="83" t="s">
        <v>10</v>
      </c>
      <c r="S1506" s="83" t="s">
        <v>82</v>
      </c>
      <c r="T1506" s="82" t="s">
        <v>162</v>
      </c>
      <c r="U1506" s="82" t="s">
        <v>88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>P542667</v>
      </c>
      <c r="AU1506" s="11">
        <f t="shared" si="528"/>
        <v>102</v>
      </c>
      <c r="AV1506" s="11">
        <f t="shared" si="529"/>
        <v>3349.07</v>
      </c>
      <c r="AW1506" s="11" t="str">
        <f t="shared" si="530"/>
        <v>2020/1</v>
      </c>
      <c r="AX1506" s="11" t="str">
        <f t="shared" si="531"/>
        <v>2020/1 Contribuciones Seg. Social</v>
      </c>
      <c r="AY1506" s="11">
        <f t="shared" si="512"/>
        <v>33490.699999999997</v>
      </c>
      <c r="AZ1506" s="11">
        <f t="shared" si="532"/>
        <v>0.10000000000000002</v>
      </c>
      <c r="BA1506" s="11" t="str">
        <f t="shared" si="514"/>
        <v>P542667 102</v>
      </c>
      <c r="BB1506" s="11">
        <f>IFERROR(IF(AW1506="","",VLOOKUP(AW1506,SUSS!R:S,2,FALSE)),AY1506*SUSS!$M$2)</f>
        <v>4018.8839999999996</v>
      </c>
      <c r="BC1506" s="11">
        <f t="shared" si="513"/>
        <v>401.88840000000005</v>
      </c>
    </row>
    <row r="1507" spans="14:55" ht="15.75" thickBot="1">
      <c r="N1507" s="3" t="s">
        <v>130</v>
      </c>
      <c r="O1507" s="82">
        <v>102</v>
      </c>
      <c r="P1507" s="85">
        <v>2582.9</v>
      </c>
      <c r="Q1507" s="83" t="s">
        <v>11</v>
      </c>
      <c r="R1507" s="83" t="s">
        <v>10</v>
      </c>
      <c r="S1507" s="83" t="s">
        <v>10</v>
      </c>
      <c r="T1507" s="82" t="s">
        <v>163</v>
      </c>
      <c r="U1507" s="82" t="s">
        <v>88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>P542667</v>
      </c>
      <c r="AU1507" s="11">
        <f t="shared" si="528"/>
        <v>102</v>
      </c>
      <c r="AV1507" s="11">
        <f t="shared" si="529"/>
        <v>2582.9</v>
      </c>
      <c r="AW1507" s="11" t="str">
        <f t="shared" si="530"/>
        <v>2020/2</v>
      </c>
      <c r="AX1507" s="11" t="str">
        <f t="shared" si="531"/>
        <v>2020/2 Contribuciones Seg. Social</v>
      </c>
      <c r="AY1507" s="11">
        <f t="shared" si="512"/>
        <v>21605.68</v>
      </c>
      <c r="AZ1507" s="11">
        <f t="shared" si="532"/>
        <v>0.11954726720010664</v>
      </c>
      <c r="BA1507" s="11" t="str">
        <f t="shared" si="514"/>
        <v>P542667 102</v>
      </c>
      <c r="BB1507" s="11">
        <f>IFERROR(IF(AW1507="","",VLOOKUP(AW1507,SUSS!R:S,2,FALSE)),AY1507*SUSS!$M$2)</f>
        <v>2592.6815999999999</v>
      </c>
      <c r="BC1507" s="11">
        <f t="shared" si="513"/>
        <v>309.94799999999998</v>
      </c>
    </row>
    <row r="1508" spans="14:55" ht="15.75" thickBot="1">
      <c r="N1508" s="3" t="s">
        <v>130</v>
      </c>
      <c r="O1508" s="82">
        <v>103</v>
      </c>
      <c r="P1508" s="85">
        <v>7688.77</v>
      </c>
      <c r="Q1508" s="83" t="s">
        <v>83</v>
      </c>
      <c r="R1508" s="83" t="s">
        <v>10</v>
      </c>
      <c r="S1508" s="83" t="s">
        <v>10</v>
      </c>
      <c r="T1508" s="82" t="s">
        <v>87</v>
      </c>
      <c r="U1508" s="82" t="s">
        <v>88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130</v>
      </c>
      <c r="O1509" s="82">
        <v>103</v>
      </c>
      <c r="P1509" s="85">
        <v>2007.23</v>
      </c>
      <c r="Q1509" s="83" t="s">
        <v>94</v>
      </c>
      <c r="R1509" s="83" t="s">
        <v>10</v>
      </c>
      <c r="S1509" s="83" t="s">
        <v>10</v>
      </c>
      <c r="T1509" s="82" t="s">
        <v>137</v>
      </c>
      <c r="U1509" s="82" t="s">
        <v>88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130</v>
      </c>
      <c r="O1510" s="82">
        <v>103</v>
      </c>
      <c r="P1510" s="85">
        <v>6931.99</v>
      </c>
      <c r="Q1510" s="83" t="s">
        <v>11</v>
      </c>
      <c r="R1510" s="83" t="s">
        <v>10</v>
      </c>
      <c r="S1510" s="83" t="s">
        <v>10</v>
      </c>
      <c r="T1510" s="82" t="s">
        <v>163</v>
      </c>
      <c r="U1510" s="82" t="s">
        <v>88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>P542667</v>
      </c>
      <c r="AU1510" s="11">
        <f t="shared" si="528"/>
        <v>103</v>
      </c>
      <c r="AV1510" s="11">
        <f t="shared" si="529"/>
        <v>6931.99</v>
      </c>
      <c r="AW1510" s="11" t="str">
        <f t="shared" si="530"/>
        <v>2020/2</v>
      </c>
      <c r="AX1510" s="11" t="str">
        <f t="shared" si="531"/>
        <v>2020/2 Contribuciones Seg. Social</v>
      </c>
      <c r="AY1510" s="11">
        <f t="shared" si="512"/>
        <v>21605.68</v>
      </c>
      <c r="AZ1510" s="11">
        <f t="shared" si="532"/>
        <v>0.32084109363833951</v>
      </c>
      <c r="BA1510" s="11" t="str">
        <f t="shared" si="514"/>
        <v>P542667 103</v>
      </c>
      <c r="BB1510" s="11">
        <f>IFERROR(IF(AW1510="","",VLOOKUP(AW1510,SUSS!R:S,2,FALSE)),AY1510*SUSS!$M$2)</f>
        <v>2592.6815999999999</v>
      </c>
      <c r="BC1510" s="11">
        <f t="shared" si="513"/>
        <v>831.83879999999988</v>
      </c>
    </row>
    <row r="1511" spans="14:55" ht="15.75" thickBot="1">
      <c r="N1511" s="3" t="s">
        <v>130</v>
      </c>
      <c r="O1511" s="82">
        <v>104</v>
      </c>
      <c r="P1511" s="85">
        <v>7688.77</v>
      </c>
      <c r="Q1511" s="83" t="s">
        <v>83</v>
      </c>
      <c r="R1511" s="83" t="s">
        <v>10</v>
      </c>
      <c r="S1511" s="83" t="s">
        <v>10</v>
      </c>
      <c r="T1511" s="82" t="s">
        <v>87</v>
      </c>
      <c r="U1511" s="82" t="s">
        <v>88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130</v>
      </c>
      <c r="O1512" s="82">
        <v>104</v>
      </c>
      <c r="P1512" s="85">
        <v>2007.23</v>
      </c>
      <c r="Q1512" s="83" t="s">
        <v>94</v>
      </c>
      <c r="R1512" s="83" t="s">
        <v>10</v>
      </c>
      <c r="S1512" s="83" t="s">
        <v>10</v>
      </c>
      <c r="T1512" s="82" t="s">
        <v>137</v>
      </c>
      <c r="U1512" s="82" t="s">
        <v>88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130</v>
      </c>
      <c r="O1513" s="82">
        <v>104</v>
      </c>
      <c r="P1513" s="85">
        <v>6931.99</v>
      </c>
      <c r="Q1513" s="83" t="s">
        <v>11</v>
      </c>
      <c r="R1513" s="83" t="s">
        <v>10</v>
      </c>
      <c r="S1513" s="83" t="s">
        <v>10</v>
      </c>
      <c r="T1513" s="82" t="s">
        <v>163</v>
      </c>
      <c r="U1513" s="82" t="s">
        <v>88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>P542667</v>
      </c>
      <c r="AU1513" s="11">
        <f t="shared" si="528"/>
        <v>104</v>
      </c>
      <c r="AV1513" s="11">
        <f t="shared" si="529"/>
        <v>6931.99</v>
      </c>
      <c r="AW1513" s="11" t="str">
        <f t="shared" si="530"/>
        <v>2020/2</v>
      </c>
      <c r="AX1513" s="11" t="str">
        <f t="shared" si="531"/>
        <v>2020/2 Contribuciones Seg. Social</v>
      </c>
      <c r="AY1513" s="11">
        <f t="shared" si="512"/>
        <v>21605.68</v>
      </c>
      <c r="AZ1513" s="11">
        <f t="shared" si="532"/>
        <v>0.32084109363833951</v>
      </c>
      <c r="BA1513" s="11" t="str">
        <f t="shared" si="514"/>
        <v>P542667 104</v>
      </c>
      <c r="BB1513" s="11">
        <f>IFERROR(IF(AW1513="","",VLOOKUP(AW1513,SUSS!R:S,2,FALSE)),AY1513*SUSS!$M$2)</f>
        <v>2592.6815999999999</v>
      </c>
      <c r="BC1513" s="11">
        <f t="shared" si="513"/>
        <v>831.83879999999988</v>
      </c>
    </row>
    <row r="1514" spans="14:55" ht="15.75" thickBot="1">
      <c r="N1514" s="3" t="s">
        <v>130</v>
      </c>
      <c r="O1514" s="82">
        <v>105</v>
      </c>
      <c r="P1514" s="85">
        <v>7688.77</v>
      </c>
      <c r="Q1514" s="83" t="s">
        <v>83</v>
      </c>
      <c r="R1514" s="83" t="s">
        <v>10</v>
      </c>
      <c r="S1514" s="83" t="s">
        <v>10</v>
      </c>
      <c r="T1514" s="82" t="s">
        <v>87</v>
      </c>
      <c r="U1514" s="82" t="s">
        <v>88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130</v>
      </c>
      <c r="O1515" s="82">
        <v>105</v>
      </c>
      <c r="P1515" s="85">
        <v>2007.23</v>
      </c>
      <c r="Q1515" s="83" t="s">
        <v>94</v>
      </c>
      <c r="R1515" s="83" t="s">
        <v>10</v>
      </c>
      <c r="S1515" s="83" t="s">
        <v>10</v>
      </c>
      <c r="T1515" s="82" t="s">
        <v>137</v>
      </c>
      <c r="U1515" s="82" t="s">
        <v>88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130</v>
      </c>
      <c r="O1516" s="82">
        <v>105</v>
      </c>
      <c r="P1516" s="85">
        <v>5158.8</v>
      </c>
      <c r="Q1516" s="83" t="s">
        <v>11</v>
      </c>
      <c r="R1516" s="83" t="s">
        <v>10</v>
      </c>
      <c r="S1516" s="83" t="s">
        <v>10</v>
      </c>
      <c r="T1516" s="82" t="s">
        <v>163</v>
      </c>
      <c r="U1516" s="82" t="s">
        <v>88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>P542667</v>
      </c>
      <c r="AU1516" s="11">
        <f t="shared" si="528"/>
        <v>105</v>
      </c>
      <c r="AV1516" s="11">
        <f t="shared" si="529"/>
        <v>5158.8</v>
      </c>
      <c r="AW1516" s="11" t="str">
        <f t="shared" si="530"/>
        <v>2020/2</v>
      </c>
      <c r="AX1516" s="11" t="str">
        <f t="shared" si="531"/>
        <v>2020/2 Contribuciones Seg. Social</v>
      </c>
      <c r="AY1516" s="11">
        <f t="shared" si="512"/>
        <v>21605.68</v>
      </c>
      <c r="AZ1516" s="11">
        <f t="shared" si="532"/>
        <v>0.23877054552321428</v>
      </c>
      <c r="BA1516" s="11" t="str">
        <f t="shared" si="514"/>
        <v>P542667 105</v>
      </c>
      <c r="BB1516" s="11">
        <f>IFERROR(IF(AW1516="","",VLOOKUP(AW1516,SUSS!R:S,2,FALSE)),AY1516*SUSS!$M$2)</f>
        <v>2592.6815999999999</v>
      </c>
      <c r="BC1516" s="11">
        <f t="shared" si="513"/>
        <v>619.05600000000004</v>
      </c>
    </row>
    <row r="1517" spans="14:55" ht="15.75" thickBot="1">
      <c r="N1517" s="3" t="s">
        <v>130</v>
      </c>
      <c r="O1517" s="82">
        <v>105</v>
      </c>
      <c r="P1517" s="85">
        <v>1773.19</v>
      </c>
      <c r="Q1517" s="83" t="s">
        <v>11</v>
      </c>
      <c r="R1517" s="83" t="s">
        <v>10</v>
      </c>
      <c r="S1517" s="83" t="s">
        <v>82</v>
      </c>
      <c r="T1517" s="82" t="s">
        <v>163</v>
      </c>
      <c r="U1517" s="82" t="s">
        <v>88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>P542667</v>
      </c>
      <c r="AU1517" s="11">
        <f t="shared" si="528"/>
        <v>105</v>
      </c>
      <c r="AV1517" s="11">
        <f t="shared" si="529"/>
        <v>1773.19</v>
      </c>
      <c r="AW1517" s="11" t="str">
        <f t="shared" si="530"/>
        <v>2020/2</v>
      </c>
      <c r="AX1517" s="11" t="str">
        <f t="shared" si="531"/>
        <v>2020/2 Contribuciones Seg. Social</v>
      </c>
      <c r="AY1517" s="11">
        <f t="shared" si="512"/>
        <v>21605.68</v>
      </c>
      <c r="AZ1517" s="11">
        <f t="shared" si="532"/>
        <v>8.2070548115125277E-2</v>
      </c>
      <c r="BA1517" s="11" t="str">
        <f t="shared" si="514"/>
        <v>P542667 105</v>
      </c>
      <c r="BB1517" s="11">
        <f>IFERROR(IF(AW1517="","",VLOOKUP(AW1517,SUSS!R:S,2,FALSE)),AY1517*SUSS!$M$2)</f>
        <v>2592.6815999999999</v>
      </c>
      <c r="BC1517" s="11">
        <f t="shared" si="513"/>
        <v>212.78279999999998</v>
      </c>
    </row>
    <row r="1518" spans="14:55" ht="15.75" thickBot="1">
      <c r="N1518" s="3" t="s">
        <v>130</v>
      </c>
      <c r="O1518" s="82">
        <v>106</v>
      </c>
      <c r="P1518" s="85">
        <v>7688.77</v>
      </c>
      <c r="Q1518" s="83" t="s">
        <v>83</v>
      </c>
      <c r="R1518" s="83" t="s">
        <v>10</v>
      </c>
      <c r="S1518" s="83" t="s">
        <v>10</v>
      </c>
      <c r="T1518" s="82" t="s">
        <v>87</v>
      </c>
      <c r="U1518" s="82" t="s">
        <v>88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130</v>
      </c>
      <c r="O1519" s="82">
        <v>106</v>
      </c>
      <c r="P1519" s="85">
        <v>2007.23</v>
      </c>
      <c r="Q1519" s="83" t="s">
        <v>94</v>
      </c>
      <c r="R1519" s="83" t="s">
        <v>10</v>
      </c>
      <c r="S1519" s="83" t="s">
        <v>10</v>
      </c>
      <c r="T1519" s="82" t="s">
        <v>137</v>
      </c>
      <c r="U1519" s="82" t="s">
        <v>88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130</v>
      </c>
      <c r="O1520" s="82">
        <v>106</v>
      </c>
      <c r="P1520" s="86">
        <v>387.38</v>
      </c>
      <c r="Q1520" s="83" t="s">
        <v>11</v>
      </c>
      <c r="R1520" s="83" t="s">
        <v>10</v>
      </c>
      <c r="S1520" s="83" t="s">
        <v>82</v>
      </c>
      <c r="T1520" s="82" t="s">
        <v>163</v>
      </c>
      <c r="U1520" s="82" t="s">
        <v>88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>P542667</v>
      </c>
      <c r="AU1520" s="11">
        <f t="shared" si="528"/>
        <v>106</v>
      </c>
      <c r="AV1520" s="11">
        <f t="shared" si="529"/>
        <v>387.38</v>
      </c>
      <c r="AW1520" s="11" t="str">
        <f t="shared" si="530"/>
        <v>2020/2</v>
      </c>
      <c r="AX1520" s="11" t="str">
        <f t="shared" si="531"/>
        <v>2020/2 Contribuciones Seg. Social</v>
      </c>
      <c r="AY1520" s="11">
        <f t="shared" si="512"/>
        <v>21605.68</v>
      </c>
      <c r="AZ1520" s="11">
        <f t="shared" si="532"/>
        <v>1.7929544453125289E-2</v>
      </c>
      <c r="BA1520" s="11" t="str">
        <f t="shared" si="514"/>
        <v>P542667 106</v>
      </c>
      <c r="BB1520" s="11">
        <f>IFERROR(IF(AW1520="","",VLOOKUP(AW1520,SUSS!R:S,2,FALSE)),AY1520*SUSS!$M$2)</f>
        <v>2592.6815999999999</v>
      </c>
      <c r="BC1520" s="11">
        <f t="shared" si="513"/>
        <v>46.485599999999998</v>
      </c>
    </row>
    <row r="1521" spans="14:55" ht="29.25" thickBot="1">
      <c r="N1521" s="3" t="s">
        <v>130</v>
      </c>
      <c r="O1521" s="82">
        <v>106</v>
      </c>
      <c r="P1521" s="85">
        <v>6544.61</v>
      </c>
      <c r="Q1521" s="83" t="s">
        <v>11</v>
      </c>
      <c r="R1521" s="83" t="s">
        <v>131</v>
      </c>
      <c r="S1521" s="83" t="s">
        <v>10</v>
      </c>
      <c r="T1521" s="82" t="s">
        <v>164</v>
      </c>
      <c r="U1521" s="82" t="s">
        <v>88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>P542667</v>
      </c>
      <c r="AU1521" s="11">
        <f t="shared" si="528"/>
        <v>106</v>
      </c>
      <c r="AV1521" s="11">
        <f t="shared" si="529"/>
        <v>6544.61</v>
      </c>
      <c r="AW1521" s="11" t="str">
        <f t="shared" si="530"/>
        <v>2020/3</v>
      </c>
      <c r="AX1521" s="11" t="str">
        <f t="shared" si="531"/>
        <v>2020/3 Contribuciones Seg. Social</v>
      </c>
      <c r="AY1521" s="11">
        <f t="shared" si="512"/>
        <v>1181.08</v>
      </c>
      <c r="AZ1521" s="11">
        <f t="shared" si="532"/>
        <v>5.5412080468723541</v>
      </c>
      <c r="BA1521" s="11" t="str">
        <f t="shared" si="514"/>
        <v>P542667 106</v>
      </c>
      <c r="BB1521" s="11">
        <f>IFERROR(IF(AW1521="","",VLOOKUP(AW1521,SUSS!R:S,2,FALSE)),AY1521*SUSS!$M$2)</f>
        <v>141.72959999999998</v>
      </c>
      <c r="BC1521" s="11">
        <f t="shared" si="513"/>
        <v>785.3531999999999</v>
      </c>
    </row>
    <row r="1522" spans="14:55" ht="15.75" thickBot="1">
      <c r="N1522" s="3" t="s">
        <v>130</v>
      </c>
      <c r="O1522" s="82">
        <v>107</v>
      </c>
      <c r="P1522" s="85">
        <v>7688.77</v>
      </c>
      <c r="Q1522" s="83" t="s">
        <v>83</v>
      </c>
      <c r="R1522" s="83" t="s">
        <v>10</v>
      </c>
      <c r="S1522" s="83" t="s">
        <v>10</v>
      </c>
      <c r="T1522" s="82" t="s">
        <v>87</v>
      </c>
      <c r="U1522" s="82" t="s">
        <v>88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130</v>
      </c>
      <c r="O1523" s="82">
        <v>107</v>
      </c>
      <c r="P1523" s="85">
        <v>2007.23</v>
      </c>
      <c r="Q1523" s="83" t="s">
        <v>94</v>
      </c>
      <c r="R1523" s="83" t="s">
        <v>10</v>
      </c>
      <c r="S1523" s="83" t="s">
        <v>10</v>
      </c>
      <c r="T1523" s="82" t="s">
        <v>137</v>
      </c>
      <c r="U1523" s="82" t="s">
        <v>88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29.25" thickBot="1">
      <c r="N1524" s="3" t="s">
        <v>130</v>
      </c>
      <c r="O1524" s="82">
        <v>107</v>
      </c>
      <c r="P1524" s="85">
        <v>6931.99</v>
      </c>
      <c r="Q1524" s="83" t="s">
        <v>11</v>
      </c>
      <c r="R1524" s="83" t="s">
        <v>131</v>
      </c>
      <c r="S1524" s="83" t="s">
        <v>10</v>
      </c>
      <c r="T1524" s="82" t="s">
        <v>164</v>
      </c>
      <c r="U1524" s="82" t="s">
        <v>88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>P542667</v>
      </c>
      <c r="AU1524" s="11">
        <f t="shared" si="528"/>
        <v>107</v>
      </c>
      <c r="AV1524" s="11">
        <f t="shared" si="529"/>
        <v>6931.99</v>
      </c>
      <c r="AW1524" s="11" t="str">
        <f t="shared" si="530"/>
        <v>2020/3</v>
      </c>
      <c r="AX1524" s="11" t="str">
        <f t="shared" si="531"/>
        <v>2020/3 Contribuciones Seg. Social</v>
      </c>
      <c r="AY1524" s="11">
        <f t="shared" si="512"/>
        <v>1181.08</v>
      </c>
      <c r="AZ1524" s="11">
        <f t="shared" si="532"/>
        <v>5.8691959901107467</v>
      </c>
      <c r="BA1524" s="11" t="str">
        <f t="shared" si="514"/>
        <v>P542667 107</v>
      </c>
      <c r="BB1524" s="11">
        <f>IFERROR(IF(AW1524="","",VLOOKUP(AW1524,SUSS!R:S,2,FALSE)),AY1524*SUSS!$M$2)</f>
        <v>141.72959999999998</v>
      </c>
      <c r="BC1524" s="11">
        <f t="shared" si="513"/>
        <v>831.83879999999999</v>
      </c>
    </row>
    <row r="1525" spans="14:55" ht="15.75" thickBot="1">
      <c r="N1525" s="3" t="s">
        <v>130</v>
      </c>
      <c r="O1525" s="82">
        <v>108</v>
      </c>
      <c r="P1525" s="85">
        <v>7688.77</v>
      </c>
      <c r="Q1525" s="83" t="s">
        <v>83</v>
      </c>
      <c r="R1525" s="83" t="s">
        <v>10</v>
      </c>
      <c r="S1525" s="83" t="s">
        <v>10</v>
      </c>
      <c r="T1525" s="82" t="s">
        <v>87</v>
      </c>
      <c r="U1525" s="82" t="s">
        <v>88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130</v>
      </c>
      <c r="O1526" s="82">
        <v>108</v>
      </c>
      <c r="P1526" s="85">
        <v>2007.23</v>
      </c>
      <c r="Q1526" s="83" t="s">
        <v>94</v>
      </c>
      <c r="R1526" s="83" t="s">
        <v>10</v>
      </c>
      <c r="S1526" s="83" t="s">
        <v>10</v>
      </c>
      <c r="T1526" s="82" t="s">
        <v>137</v>
      </c>
      <c r="U1526" s="82" t="s">
        <v>88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29.25" thickBot="1">
      <c r="N1527" s="3" t="s">
        <v>130</v>
      </c>
      <c r="O1527" s="82">
        <v>108</v>
      </c>
      <c r="P1527" s="85">
        <v>1181.08</v>
      </c>
      <c r="Q1527" s="83" t="s">
        <v>11</v>
      </c>
      <c r="R1527" s="83" t="s">
        <v>106</v>
      </c>
      <c r="S1527" s="83" t="s">
        <v>10</v>
      </c>
      <c r="T1527" s="82" t="s">
        <v>164</v>
      </c>
      <c r="U1527" s="82" t="s">
        <v>88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>P542667</v>
      </c>
      <c r="AU1527" s="11">
        <f t="shared" si="528"/>
        <v>108</v>
      </c>
      <c r="AV1527" s="11">
        <f t="shared" si="529"/>
        <v>1181.08</v>
      </c>
      <c r="AW1527" s="11" t="str">
        <f t="shared" si="530"/>
        <v>2020/3</v>
      </c>
      <c r="AX1527" s="11" t="str">
        <f t="shared" si="531"/>
        <v>2020/3 Contribuciones Seg. Social</v>
      </c>
      <c r="AY1527" s="11">
        <f t="shared" si="512"/>
        <v>1181.08</v>
      </c>
      <c r="AZ1527" s="11">
        <f t="shared" si="532"/>
        <v>1</v>
      </c>
      <c r="BA1527" s="11" t="str">
        <f t="shared" si="514"/>
        <v>P542667 108</v>
      </c>
      <c r="BB1527" s="11">
        <f>IFERROR(IF(AW1527="","",VLOOKUP(AW1527,SUSS!R:S,2,FALSE)),AY1527*SUSS!$M$2)</f>
        <v>141.72959999999998</v>
      </c>
      <c r="BC1527" s="11">
        <f t="shared" si="513"/>
        <v>141.72959999999998</v>
      </c>
    </row>
    <row r="1528" spans="14:55" ht="29.25" thickBot="1">
      <c r="N1528" s="3" t="s">
        <v>130</v>
      </c>
      <c r="O1528" s="82">
        <v>108</v>
      </c>
      <c r="P1528" s="86">
        <v>482.89</v>
      </c>
      <c r="Q1528" s="83" t="s">
        <v>11</v>
      </c>
      <c r="R1528" s="83" t="s">
        <v>131</v>
      </c>
      <c r="S1528" s="83" t="s">
        <v>10</v>
      </c>
      <c r="T1528" s="82" t="s">
        <v>164</v>
      </c>
      <c r="U1528" s="82" t="s">
        <v>88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>P542667</v>
      </c>
      <c r="AU1528" s="11">
        <f t="shared" si="528"/>
        <v>108</v>
      </c>
      <c r="AV1528" s="11">
        <f t="shared" si="529"/>
        <v>482.89</v>
      </c>
      <c r="AW1528" s="11" t="str">
        <f t="shared" si="530"/>
        <v>2020/3</v>
      </c>
      <c r="AX1528" s="11" t="str">
        <f t="shared" si="531"/>
        <v>2020/3 Contribuciones Seg. Social</v>
      </c>
      <c r="AY1528" s="11">
        <f t="shared" si="512"/>
        <v>1181.08</v>
      </c>
      <c r="AZ1528" s="11">
        <f t="shared" si="532"/>
        <v>0.40885460764723813</v>
      </c>
      <c r="BA1528" s="11" t="str">
        <f t="shared" si="514"/>
        <v>P542667 108</v>
      </c>
      <c r="BB1528" s="11">
        <f>IFERROR(IF(AW1528="","",VLOOKUP(AW1528,SUSS!R:S,2,FALSE)),AY1528*SUSS!$M$2)</f>
        <v>141.72959999999998</v>
      </c>
      <c r="BC1528" s="11">
        <f t="shared" si="513"/>
        <v>57.946799999999989</v>
      </c>
    </row>
    <row r="1529" spans="14:55" ht="29.25" thickBot="1">
      <c r="N1529" s="3" t="s">
        <v>130</v>
      </c>
      <c r="O1529" s="82">
        <v>108</v>
      </c>
      <c r="P1529" s="86">
        <v>118.11</v>
      </c>
      <c r="Q1529" s="83" t="s">
        <v>11</v>
      </c>
      <c r="R1529" s="83" t="s">
        <v>106</v>
      </c>
      <c r="S1529" s="83" t="s">
        <v>82</v>
      </c>
      <c r="T1529" s="82" t="s">
        <v>164</v>
      </c>
      <c r="U1529" s="82" t="s">
        <v>88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>P542667</v>
      </c>
      <c r="AU1529" s="11">
        <f t="shared" si="528"/>
        <v>108</v>
      </c>
      <c r="AV1529" s="11">
        <f t="shared" si="529"/>
        <v>118.11</v>
      </c>
      <c r="AW1529" s="11" t="str">
        <f t="shared" si="530"/>
        <v>2020/3</v>
      </c>
      <c r="AX1529" s="11" t="str">
        <f t="shared" si="531"/>
        <v>2020/3 Contribuciones Seg. Social</v>
      </c>
      <c r="AY1529" s="11">
        <f t="shared" si="512"/>
        <v>1181.08</v>
      </c>
      <c r="AZ1529" s="11">
        <f t="shared" si="532"/>
        <v>0.10000169336539438</v>
      </c>
      <c r="BA1529" s="11" t="str">
        <f t="shared" si="514"/>
        <v>P542667 108</v>
      </c>
      <c r="BB1529" s="11">
        <f>IFERROR(IF(AW1529="","",VLOOKUP(AW1529,SUSS!R:S,2,FALSE)),AY1529*SUSS!$M$2)</f>
        <v>141.72959999999998</v>
      </c>
      <c r="BC1529" s="11">
        <f t="shared" si="513"/>
        <v>14.173199999999998</v>
      </c>
    </row>
    <row r="1530" spans="14:55" ht="29.25" thickBot="1">
      <c r="N1530" s="3" t="s">
        <v>130</v>
      </c>
      <c r="O1530" s="82">
        <v>108</v>
      </c>
      <c r="P1530" s="85">
        <v>1395.95</v>
      </c>
      <c r="Q1530" s="83" t="s">
        <v>11</v>
      </c>
      <c r="R1530" s="83" t="s">
        <v>131</v>
      </c>
      <c r="S1530" s="83" t="s">
        <v>82</v>
      </c>
      <c r="T1530" s="82" t="s">
        <v>164</v>
      </c>
      <c r="U1530" s="82" t="s">
        <v>88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>P542667</v>
      </c>
      <c r="AU1530" s="11">
        <f t="shared" si="528"/>
        <v>108</v>
      </c>
      <c r="AV1530" s="11">
        <f t="shared" si="529"/>
        <v>1395.95</v>
      </c>
      <c r="AW1530" s="11" t="str">
        <f t="shared" si="530"/>
        <v>2020/3</v>
      </c>
      <c r="AX1530" s="11" t="str">
        <f t="shared" si="531"/>
        <v>2020/3 Contribuciones Seg. Social</v>
      </c>
      <c r="AY1530" s="11">
        <f t="shared" si="512"/>
        <v>1181.08</v>
      </c>
      <c r="AZ1530" s="11">
        <f t="shared" si="532"/>
        <v>1.1819267111457312</v>
      </c>
      <c r="BA1530" s="11" t="str">
        <f t="shared" si="514"/>
        <v>P542667 108</v>
      </c>
      <c r="BB1530" s="11">
        <f>IFERROR(IF(AW1530="","",VLOOKUP(AW1530,SUSS!R:S,2,FALSE)),AY1530*SUSS!$M$2)</f>
        <v>141.72959999999998</v>
      </c>
      <c r="BC1530" s="11">
        <f t="shared" si="513"/>
        <v>167.51400000000001</v>
      </c>
    </row>
    <row r="1531" spans="14:55" ht="29.25" thickBot="1">
      <c r="N1531" s="3" t="s">
        <v>130</v>
      </c>
      <c r="O1531" s="82">
        <v>108</v>
      </c>
      <c r="P1531" s="85">
        <v>3753.96</v>
      </c>
      <c r="Q1531" s="83" t="s">
        <v>11</v>
      </c>
      <c r="R1531" s="83" t="s">
        <v>131</v>
      </c>
      <c r="S1531" s="83" t="s">
        <v>10</v>
      </c>
      <c r="T1531" s="82" t="s">
        <v>115</v>
      </c>
      <c r="U1531" s="82" t="s">
        <v>88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>P542667</v>
      </c>
      <c r="AU1531" s="11">
        <f t="shared" si="528"/>
        <v>108</v>
      </c>
      <c r="AV1531" s="11">
        <f t="shared" si="529"/>
        <v>3753.96</v>
      </c>
      <c r="AW1531" s="11" t="str">
        <f t="shared" si="530"/>
        <v>2020/4</v>
      </c>
      <c r="AX1531" s="11" t="str">
        <f t="shared" si="531"/>
        <v>2020/4 Contribuciones Seg. Social</v>
      </c>
      <c r="AY1531" s="11">
        <f t="shared" si="512"/>
        <v>40649.279999999999</v>
      </c>
      <c r="AZ1531" s="11">
        <f t="shared" si="532"/>
        <v>9.2349975202512813E-2</v>
      </c>
      <c r="BA1531" s="11" t="str">
        <f t="shared" si="514"/>
        <v>P542667 108</v>
      </c>
      <c r="BB1531" s="11">
        <f>IFERROR(IF(AW1531="","",VLOOKUP(AW1531,SUSS!R:S,2,FALSE)),AY1531*SUSS!$M$2)</f>
        <v>4877.9135999999999</v>
      </c>
      <c r="BC1531" s="11">
        <f t="shared" si="513"/>
        <v>450.47519999999997</v>
      </c>
    </row>
    <row r="1532" spans="14:55" ht="15.75" thickBot="1">
      <c r="N1532" s="3" t="s">
        <v>130</v>
      </c>
      <c r="O1532" s="82">
        <v>109</v>
      </c>
      <c r="P1532" s="85">
        <v>7540.87</v>
      </c>
      <c r="Q1532" s="83" t="s">
        <v>83</v>
      </c>
      <c r="R1532" s="83" t="s">
        <v>10</v>
      </c>
      <c r="S1532" s="83" t="s">
        <v>10</v>
      </c>
      <c r="T1532" s="82" t="s">
        <v>87</v>
      </c>
      <c r="U1532" s="82" t="s">
        <v>88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130</v>
      </c>
      <c r="O1533" s="82">
        <v>109</v>
      </c>
      <c r="P1533" s="86">
        <v>147.9</v>
      </c>
      <c r="Q1533" s="83" t="s">
        <v>83</v>
      </c>
      <c r="R1533" s="83" t="s">
        <v>10</v>
      </c>
      <c r="S1533" s="83" t="s">
        <v>82</v>
      </c>
      <c r="T1533" s="82" t="s">
        <v>87</v>
      </c>
      <c r="U1533" s="82" t="s">
        <v>88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130</v>
      </c>
      <c r="O1534" s="82">
        <v>109</v>
      </c>
      <c r="P1534" s="86">
        <v>38.450000000000003</v>
      </c>
      <c r="Q1534" s="83" t="s">
        <v>94</v>
      </c>
      <c r="R1534" s="83" t="s">
        <v>10</v>
      </c>
      <c r="S1534" s="83" t="s">
        <v>82</v>
      </c>
      <c r="T1534" s="82" t="s">
        <v>137</v>
      </c>
      <c r="U1534" s="82" t="s">
        <v>88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130</v>
      </c>
      <c r="O1535" s="82">
        <v>109</v>
      </c>
      <c r="P1535" s="85">
        <v>1968.78</v>
      </c>
      <c r="Q1535" s="83" t="s">
        <v>94</v>
      </c>
      <c r="R1535" s="83" t="s">
        <v>10</v>
      </c>
      <c r="S1535" s="83" t="s">
        <v>10</v>
      </c>
      <c r="T1535" s="82" t="s">
        <v>137</v>
      </c>
      <c r="U1535" s="82" t="s">
        <v>88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29.25" thickBot="1">
      <c r="N1536" s="3" t="s">
        <v>130</v>
      </c>
      <c r="O1536" s="82">
        <v>109</v>
      </c>
      <c r="P1536" s="85">
        <v>6931.99</v>
      </c>
      <c r="Q1536" s="83" t="s">
        <v>11</v>
      </c>
      <c r="R1536" s="83" t="s">
        <v>131</v>
      </c>
      <c r="S1536" s="83" t="s">
        <v>10</v>
      </c>
      <c r="T1536" s="82" t="s">
        <v>115</v>
      </c>
      <c r="U1536" s="82" t="s">
        <v>88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>P542667</v>
      </c>
      <c r="AU1536" s="11">
        <f t="shared" si="528"/>
        <v>109</v>
      </c>
      <c r="AV1536" s="11">
        <f t="shared" si="529"/>
        <v>6931.99</v>
      </c>
      <c r="AW1536" s="11" t="str">
        <f t="shared" si="530"/>
        <v>2020/4</v>
      </c>
      <c r="AX1536" s="11" t="str">
        <f t="shared" si="531"/>
        <v>2020/4 Contribuciones Seg. Social</v>
      </c>
      <c r="AY1536" s="11">
        <f t="shared" si="512"/>
        <v>40649.279999999999</v>
      </c>
      <c r="AZ1536" s="11">
        <f t="shared" si="532"/>
        <v>0.1705316797739099</v>
      </c>
      <c r="BA1536" s="11" t="str">
        <f t="shared" si="514"/>
        <v>P542667 109</v>
      </c>
      <c r="BB1536" s="11">
        <f>IFERROR(IF(AW1536="","",VLOOKUP(AW1536,SUSS!R:S,2,FALSE)),AY1536*SUSS!$M$2)</f>
        <v>4877.9135999999999</v>
      </c>
      <c r="BC1536" s="11">
        <f t="shared" si="513"/>
        <v>831.83879999999999</v>
      </c>
    </row>
    <row r="1537" spans="14:55" ht="15.75" thickBot="1">
      <c r="N1537" s="3" t="s">
        <v>130</v>
      </c>
      <c r="O1537" s="82">
        <v>110</v>
      </c>
      <c r="P1537" s="85">
        <v>7688.77</v>
      </c>
      <c r="Q1537" s="83" t="s">
        <v>83</v>
      </c>
      <c r="R1537" s="83" t="s">
        <v>10</v>
      </c>
      <c r="S1537" s="83" t="s">
        <v>82</v>
      </c>
      <c r="T1537" s="82" t="s">
        <v>87</v>
      </c>
      <c r="U1537" s="82" t="s">
        <v>88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130</v>
      </c>
      <c r="O1538" s="82">
        <v>110</v>
      </c>
      <c r="P1538" s="85">
        <v>2007.23</v>
      </c>
      <c r="Q1538" s="83" t="s">
        <v>94</v>
      </c>
      <c r="R1538" s="83" t="s">
        <v>10</v>
      </c>
      <c r="S1538" s="83" t="s">
        <v>82</v>
      </c>
      <c r="T1538" s="82" t="s">
        <v>137</v>
      </c>
      <c r="U1538" s="82" t="s">
        <v>88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29.25" thickBot="1">
      <c r="N1539" s="3" t="s">
        <v>130</v>
      </c>
      <c r="O1539" s="82">
        <v>110</v>
      </c>
      <c r="P1539" s="86">
        <v>127.36</v>
      </c>
      <c r="Q1539" s="83" t="s">
        <v>11</v>
      </c>
      <c r="R1539" s="83" t="s">
        <v>106</v>
      </c>
      <c r="S1539" s="83" t="s">
        <v>10</v>
      </c>
      <c r="T1539" s="82" t="s">
        <v>115</v>
      </c>
      <c r="U1539" s="82" t="s">
        <v>88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>P542667</v>
      </c>
      <c r="AU1539" s="11">
        <f t="shared" si="528"/>
        <v>110</v>
      </c>
      <c r="AV1539" s="11">
        <f t="shared" si="529"/>
        <v>127.36</v>
      </c>
      <c r="AW1539" s="11" t="str">
        <f t="shared" si="530"/>
        <v>2020/4</v>
      </c>
      <c r="AX1539" s="11" t="str">
        <f t="shared" si="531"/>
        <v>2020/4 Contribuciones Seg. Social</v>
      </c>
      <c r="AY1539" s="11">
        <f t="shared" si="512"/>
        <v>40649.279999999999</v>
      </c>
      <c r="AZ1539" s="11">
        <f t="shared" si="532"/>
        <v>3.1331428256539846E-3</v>
      </c>
      <c r="BA1539" s="11" t="str">
        <f t="shared" si="514"/>
        <v>P542667 110</v>
      </c>
      <c r="BB1539" s="11">
        <f>IFERROR(IF(AW1539="","",VLOOKUP(AW1539,SUSS!R:S,2,FALSE)),AY1539*SUSS!$M$2)</f>
        <v>4877.9135999999999</v>
      </c>
      <c r="BC1539" s="11">
        <f t="shared" si="513"/>
        <v>15.283200000000001</v>
      </c>
    </row>
    <row r="1540" spans="14:55" ht="29.25" thickBot="1">
      <c r="N1540" s="3" t="s">
        <v>130</v>
      </c>
      <c r="O1540" s="82">
        <v>110</v>
      </c>
      <c r="P1540" s="85">
        <v>6577.05</v>
      </c>
      <c r="Q1540" s="83" t="s">
        <v>11</v>
      </c>
      <c r="R1540" s="83" t="s">
        <v>131</v>
      </c>
      <c r="S1540" s="83" t="s">
        <v>10</v>
      </c>
      <c r="T1540" s="82" t="s">
        <v>115</v>
      </c>
      <c r="U1540" s="82" t="s">
        <v>88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>P542667</v>
      </c>
      <c r="AU1540" s="11">
        <f t="shared" si="528"/>
        <v>110</v>
      </c>
      <c r="AV1540" s="11">
        <f t="shared" si="529"/>
        <v>6577.05</v>
      </c>
      <c r="AW1540" s="11" t="str">
        <f t="shared" si="530"/>
        <v>2020/4</v>
      </c>
      <c r="AX1540" s="11" t="str">
        <f t="shared" si="531"/>
        <v>2020/4 Contribuciones Seg. Social</v>
      </c>
      <c r="AY1540" s="11">
        <f t="shared" ref="AY1540:AY1603" si="533">VLOOKUP(AX1540,AO:AP,2,FALSE)</f>
        <v>40649.279999999999</v>
      </c>
      <c r="AZ1540" s="11">
        <f t="shared" si="532"/>
        <v>0.16179991379921121</v>
      </c>
      <c r="BA1540" s="11" t="str">
        <f t="shared" si="514"/>
        <v>P542667 110</v>
      </c>
      <c r="BB1540" s="11">
        <f>IFERROR(IF(AW1540="","",VLOOKUP(AW1540,SUSS!R:S,2,FALSE)),AY1540*SUSS!$M$2)</f>
        <v>4877.9135999999999</v>
      </c>
      <c r="BC1540" s="11">
        <f t="shared" si="513"/>
        <v>789.24599999999998</v>
      </c>
    </row>
    <row r="1541" spans="14:55" ht="29.25" thickBot="1">
      <c r="N1541" s="3" t="s">
        <v>130</v>
      </c>
      <c r="O1541" s="82">
        <v>110</v>
      </c>
      <c r="P1541" s="86">
        <v>227.58</v>
      </c>
      <c r="Q1541" s="83" t="s">
        <v>11</v>
      </c>
      <c r="R1541" s="83" t="s">
        <v>131</v>
      </c>
      <c r="S1541" s="83" t="s">
        <v>82</v>
      </c>
      <c r="T1541" s="82" t="s">
        <v>115</v>
      </c>
      <c r="U1541" s="82" t="s">
        <v>88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>P542667</v>
      </c>
      <c r="AU1541" s="11">
        <f t="shared" si="528"/>
        <v>110</v>
      </c>
      <c r="AV1541" s="11">
        <f t="shared" si="529"/>
        <v>227.58</v>
      </c>
      <c r="AW1541" s="11" t="str">
        <f t="shared" si="530"/>
        <v>2020/4</v>
      </c>
      <c r="AX1541" s="11" t="str">
        <f t="shared" si="531"/>
        <v>2020/4 Contribuciones Seg. Social</v>
      </c>
      <c r="AY1541" s="11">
        <f t="shared" si="533"/>
        <v>40649.279999999999</v>
      </c>
      <c r="AZ1541" s="11">
        <f t="shared" si="532"/>
        <v>5.5986231490447068E-3</v>
      </c>
      <c r="BA1541" s="11" t="str">
        <f t="shared" si="514"/>
        <v>P542667 110</v>
      </c>
      <c r="BB1541" s="11">
        <f>IFERROR(IF(AW1541="","",VLOOKUP(AW1541,SUSS!R:S,2,FALSE)),AY1541*SUSS!$M$2)</f>
        <v>4877.9135999999999</v>
      </c>
      <c r="BC1541" s="11">
        <f t="shared" ref="BC1541:BC1604" si="534">IFERROR(IF(BB1541&lt;&gt;"",AZ1541*BB1541,""),"VER")</f>
        <v>27.3096</v>
      </c>
    </row>
    <row r="1542" spans="14:55" ht="15.75" thickBot="1">
      <c r="N1542" s="3" t="s">
        <v>130</v>
      </c>
      <c r="O1542" s="82">
        <v>111</v>
      </c>
      <c r="P1542" s="85">
        <v>7688.77</v>
      </c>
      <c r="Q1542" s="83" t="s">
        <v>83</v>
      </c>
      <c r="R1542" s="83" t="s">
        <v>10</v>
      </c>
      <c r="S1542" s="83" t="s">
        <v>82</v>
      </c>
      <c r="T1542" s="82" t="s">
        <v>87</v>
      </c>
      <c r="U1542" s="82" t="s">
        <v>88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130</v>
      </c>
      <c r="O1543" s="82">
        <v>111</v>
      </c>
      <c r="P1543" s="85">
        <v>2007.23</v>
      </c>
      <c r="Q1543" s="83" t="s">
        <v>94</v>
      </c>
      <c r="R1543" s="83" t="s">
        <v>10</v>
      </c>
      <c r="S1543" s="83" t="s">
        <v>82</v>
      </c>
      <c r="T1543" s="82" t="s">
        <v>137</v>
      </c>
      <c r="U1543" s="82" t="s">
        <v>88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29.25" thickBot="1">
      <c r="N1544" s="3" t="s">
        <v>130</v>
      </c>
      <c r="O1544" s="82">
        <v>111</v>
      </c>
      <c r="P1544" s="86">
        <v>12.74</v>
      </c>
      <c r="Q1544" s="83" t="s">
        <v>11</v>
      </c>
      <c r="R1544" s="83" t="s">
        <v>106</v>
      </c>
      <c r="S1544" s="83" t="s">
        <v>82</v>
      </c>
      <c r="T1544" s="82" t="s">
        <v>115</v>
      </c>
      <c r="U1544" s="82" t="s">
        <v>88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>P542667</v>
      </c>
      <c r="AU1544" s="11">
        <f t="shared" si="528"/>
        <v>111</v>
      </c>
      <c r="AV1544" s="11">
        <f t="shared" si="529"/>
        <v>12.74</v>
      </c>
      <c r="AW1544" s="11" t="str">
        <f t="shared" si="530"/>
        <v>2020/4</v>
      </c>
      <c r="AX1544" s="11" t="str">
        <f t="shared" si="531"/>
        <v>2020/4 Contribuciones Seg. Social</v>
      </c>
      <c r="AY1544" s="11">
        <f t="shared" si="533"/>
        <v>40649.279999999999</v>
      </c>
      <c r="AZ1544" s="11">
        <f t="shared" si="532"/>
        <v>3.1341268529233482E-4</v>
      </c>
      <c r="BA1544" s="11" t="str">
        <f t="shared" ref="BA1544:BA1607" si="535">AT1544&amp;" "&amp;AU1544</f>
        <v>P542667 111</v>
      </c>
      <c r="BB1544" s="11">
        <f>IFERROR(IF(AW1544="","",VLOOKUP(AW1544,SUSS!R:S,2,FALSE)),AY1544*SUSS!$M$2)</f>
        <v>4877.9135999999999</v>
      </c>
      <c r="BC1544" s="11">
        <f t="shared" si="534"/>
        <v>1.5287999999999999</v>
      </c>
    </row>
    <row r="1545" spans="14:55" ht="29.25" thickBot="1">
      <c r="N1545" s="3" t="s">
        <v>130</v>
      </c>
      <c r="O1545" s="82">
        <v>111</v>
      </c>
      <c r="P1545" s="85">
        <v>1498.72</v>
      </c>
      <c r="Q1545" s="83" t="s">
        <v>11</v>
      </c>
      <c r="R1545" s="83" t="s">
        <v>131</v>
      </c>
      <c r="S1545" s="83" t="s">
        <v>82</v>
      </c>
      <c r="T1545" s="82" t="s">
        <v>115</v>
      </c>
      <c r="U1545" s="82" t="s">
        <v>88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>P542667</v>
      </c>
      <c r="AU1545" s="11">
        <f t="shared" si="528"/>
        <v>111</v>
      </c>
      <c r="AV1545" s="11">
        <f t="shared" si="529"/>
        <v>1498.72</v>
      </c>
      <c r="AW1545" s="11" t="str">
        <f t="shared" si="530"/>
        <v>2020/4</v>
      </c>
      <c r="AX1545" s="11" t="str">
        <f t="shared" si="531"/>
        <v>2020/4 Contribuciones Seg. Social</v>
      </c>
      <c r="AY1545" s="11">
        <f t="shared" si="533"/>
        <v>40649.279999999999</v>
      </c>
      <c r="AZ1545" s="11">
        <f t="shared" si="532"/>
        <v>3.6869533728518686E-2</v>
      </c>
      <c r="BA1545" s="11" t="str">
        <f t="shared" si="535"/>
        <v>P542667 111</v>
      </c>
      <c r="BB1545" s="11">
        <f>IFERROR(IF(AW1545="","",VLOOKUP(AW1545,SUSS!R:S,2,FALSE)),AY1545*SUSS!$M$2)</f>
        <v>4877.9135999999999</v>
      </c>
      <c r="BC1545" s="11">
        <f t="shared" si="534"/>
        <v>179.84639999999999</v>
      </c>
    </row>
    <row r="1546" spans="14:55" ht="29.25" thickBot="1">
      <c r="N1546" s="3" t="s">
        <v>130</v>
      </c>
      <c r="O1546" s="82">
        <v>111</v>
      </c>
      <c r="P1546" s="85">
        <v>5420.53</v>
      </c>
      <c r="Q1546" s="83" t="s">
        <v>11</v>
      </c>
      <c r="R1546" s="83" t="s">
        <v>131</v>
      </c>
      <c r="S1546" s="83" t="s">
        <v>10</v>
      </c>
      <c r="T1546" s="82" t="s">
        <v>165</v>
      </c>
      <c r="U1546" s="82" t="s">
        <v>88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>P542667</v>
      </c>
      <c r="AU1546" s="11">
        <f t="shared" si="528"/>
        <v>111</v>
      </c>
      <c r="AV1546" s="11">
        <f t="shared" si="529"/>
        <v>5420.53</v>
      </c>
      <c r="AW1546" s="11" t="str">
        <f t="shared" si="530"/>
        <v>2020/5</v>
      </c>
      <c r="AX1546" s="11" t="str">
        <f t="shared" si="531"/>
        <v>2020/5 Contribuciones Seg. Social</v>
      </c>
      <c r="AY1546" s="11">
        <f t="shared" si="533"/>
        <v>1359.97</v>
      </c>
      <c r="AZ1546" s="11">
        <f t="shared" si="532"/>
        <v>3.9857717449649623</v>
      </c>
      <c r="BA1546" s="11" t="str">
        <f t="shared" si="535"/>
        <v>P542667 111</v>
      </c>
      <c r="BB1546" s="11">
        <f>IFERROR(IF(AW1546="","",VLOOKUP(AW1546,SUSS!R:S,2,FALSE)),AY1546*SUSS!$M$2)</f>
        <v>163.19640000000001</v>
      </c>
      <c r="BC1546" s="11">
        <f t="shared" si="534"/>
        <v>650.46360000000004</v>
      </c>
    </row>
    <row r="1547" spans="14:55" ht="15.75" thickBot="1">
      <c r="N1547" s="3" t="s">
        <v>130</v>
      </c>
      <c r="O1547" s="82">
        <v>112</v>
      </c>
      <c r="P1547" s="85">
        <v>7688.77</v>
      </c>
      <c r="Q1547" s="83" t="s">
        <v>83</v>
      </c>
      <c r="R1547" s="83" t="s">
        <v>10</v>
      </c>
      <c r="S1547" s="83" t="s">
        <v>82</v>
      </c>
      <c r="T1547" s="82" t="s">
        <v>87</v>
      </c>
      <c r="U1547" s="82" t="s">
        <v>88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130</v>
      </c>
      <c r="O1548" s="82">
        <v>112</v>
      </c>
      <c r="P1548" s="85">
        <v>2007.23</v>
      </c>
      <c r="Q1548" s="83" t="s">
        <v>94</v>
      </c>
      <c r="R1548" s="83" t="s">
        <v>10</v>
      </c>
      <c r="S1548" s="83" t="s">
        <v>82</v>
      </c>
      <c r="T1548" s="82" t="s">
        <v>137</v>
      </c>
      <c r="U1548" s="82" t="s">
        <v>88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29.25" thickBot="1">
      <c r="N1549" s="3" t="s">
        <v>130</v>
      </c>
      <c r="O1549" s="82">
        <v>112</v>
      </c>
      <c r="P1549" s="85">
        <v>1359.97</v>
      </c>
      <c r="Q1549" s="83" t="s">
        <v>11</v>
      </c>
      <c r="R1549" s="83" t="s">
        <v>106</v>
      </c>
      <c r="S1549" s="83" t="s">
        <v>10</v>
      </c>
      <c r="T1549" s="82" t="s">
        <v>165</v>
      </c>
      <c r="U1549" s="82" t="s">
        <v>88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>P542667</v>
      </c>
      <c r="AU1549" s="11">
        <f t="shared" si="528"/>
        <v>112</v>
      </c>
      <c r="AV1549" s="11">
        <f t="shared" si="529"/>
        <v>1359.97</v>
      </c>
      <c r="AW1549" s="11" t="str">
        <f t="shared" si="530"/>
        <v>2020/5</v>
      </c>
      <c r="AX1549" s="11" t="str">
        <f t="shared" si="531"/>
        <v>2020/5 Contribuciones Seg. Social</v>
      </c>
      <c r="AY1549" s="11">
        <f t="shared" si="533"/>
        <v>1359.97</v>
      </c>
      <c r="AZ1549" s="11">
        <f t="shared" si="532"/>
        <v>1</v>
      </c>
      <c r="BA1549" s="11" t="str">
        <f t="shared" si="535"/>
        <v>P542667 112</v>
      </c>
      <c r="BB1549" s="11">
        <f>IFERROR(IF(AW1549="","",VLOOKUP(AW1549,SUSS!R:S,2,FALSE)),AY1549*SUSS!$M$2)</f>
        <v>163.19640000000001</v>
      </c>
      <c r="BC1549" s="11">
        <f t="shared" si="534"/>
        <v>163.19640000000001</v>
      </c>
    </row>
    <row r="1550" spans="14:55" ht="29.25" thickBot="1">
      <c r="N1550" s="3" t="s">
        <v>130</v>
      </c>
      <c r="O1550" s="82">
        <v>112</v>
      </c>
      <c r="P1550" s="85">
        <v>2867.52</v>
      </c>
      <c r="Q1550" s="83" t="s">
        <v>11</v>
      </c>
      <c r="R1550" s="83" t="s">
        <v>131</v>
      </c>
      <c r="S1550" s="83" t="s">
        <v>10</v>
      </c>
      <c r="T1550" s="82" t="s">
        <v>165</v>
      </c>
      <c r="U1550" s="82" t="s">
        <v>88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>P542667</v>
      </c>
      <c r="AU1550" s="11">
        <f t="shared" si="528"/>
        <v>112</v>
      </c>
      <c r="AV1550" s="11">
        <f t="shared" si="529"/>
        <v>2867.52</v>
      </c>
      <c r="AW1550" s="11" t="str">
        <f t="shared" si="530"/>
        <v>2020/5</v>
      </c>
      <c r="AX1550" s="11" t="str">
        <f t="shared" si="531"/>
        <v>2020/5 Contribuciones Seg. Social</v>
      </c>
      <c r="AY1550" s="11">
        <f t="shared" si="533"/>
        <v>1359.97</v>
      </c>
      <c r="AZ1550" s="11">
        <f t="shared" si="532"/>
        <v>2.1085170996419036</v>
      </c>
      <c r="BA1550" s="11" t="str">
        <f t="shared" si="535"/>
        <v>P542667 112</v>
      </c>
      <c r="BB1550" s="11">
        <f>IFERROR(IF(AW1550="","",VLOOKUP(AW1550,SUSS!R:S,2,FALSE)),AY1550*SUSS!$M$2)</f>
        <v>163.19640000000001</v>
      </c>
      <c r="BC1550" s="11">
        <f t="shared" si="534"/>
        <v>344.10239999999999</v>
      </c>
    </row>
    <row r="1551" spans="14:55" ht="29.25" thickBot="1">
      <c r="N1551" s="3" t="s">
        <v>130</v>
      </c>
      <c r="O1551" s="82">
        <v>112</v>
      </c>
      <c r="P1551" s="86">
        <v>136</v>
      </c>
      <c r="Q1551" s="83" t="s">
        <v>11</v>
      </c>
      <c r="R1551" s="83" t="s">
        <v>106</v>
      </c>
      <c r="S1551" s="83" t="s">
        <v>82</v>
      </c>
      <c r="T1551" s="82" t="s">
        <v>165</v>
      </c>
      <c r="U1551" s="82" t="s">
        <v>88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>P542667</v>
      </c>
      <c r="AU1551" s="11">
        <f t="shared" si="528"/>
        <v>112</v>
      </c>
      <c r="AV1551" s="11">
        <f t="shared" si="529"/>
        <v>136</v>
      </c>
      <c r="AW1551" s="11" t="str">
        <f t="shared" si="530"/>
        <v>2020/5</v>
      </c>
      <c r="AX1551" s="11" t="str">
        <f t="shared" si="531"/>
        <v>2020/5 Contribuciones Seg. Social</v>
      </c>
      <c r="AY1551" s="11">
        <f t="shared" si="533"/>
        <v>1359.97</v>
      </c>
      <c r="AZ1551" s="11">
        <f t="shared" si="532"/>
        <v>0.10000220593101318</v>
      </c>
      <c r="BA1551" s="11" t="str">
        <f t="shared" si="535"/>
        <v>P542667 112</v>
      </c>
      <c r="BB1551" s="11">
        <f>IFERROR(IF(AW1551="","",VLOOKUP(AW1551,SUSS!R:S,2,FALSE)),AY1551*SUSS!$M$2)</f>
        <v>163.19640000000001</v>
      </c>
      <c r="BC1551" s="11">
        <f t="shared" si="534"/>
        <v>16.32</v>
      </c>
    </row>
    <row r="1552" spans="14:55" ht="29.25" thickBot="1">
      <c r="N1552" s="3" t="s">
        <v>130</v>
      </c>
      <c r="O1552" s="82">
        <v>112</v>
      </c>
      <c r="P1552" s="86">
        <v>828.81</v>
      </c>
      <c r="Q1552" s="83" t="s">
        <v>11</v>
      </c>
      <c r="R1552" s="83" t="s">
        <v>131</v>
      </c>
      <c r="S1552" s="83" t="s">
        <v>82</v>
      </c>
      <c r="T1552" s="82" t="s">
        <v>165</v>
      </c>
      <c r="U1552" s="82" t="s">
        <v>88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>P542667</v>
      </c>
      <c r="AU1552" s="11">
        <f t="shared" si="528"/>
        <v>112</v>
      </c>
      <c r="AV1552" s="11">
        <f t="shared" si="529"/>
        <v>828.81</v>
      </c>
      <c r="AW1552" s="11" t="str">
        <f t="shared" si="530"/>
        <v>2020/5</v>
      </c>
      <c r="AX1552" s="11" t="str">
        <f t="shared" si="531"/>
        <v>2020/5 Contribuciones Seg. Social</v>
      </c>
      <c r="AY1552" s="11">
        <f t="shared" si="533"/>
        <v>1359.97</v>
      </c>
      <c r="AZ1552" s="11">
        <f t="shared" si="532"/>
        <v>0.6094325610123752</v>
      </c>
      <c r="BA1552" s="11" t="str">
        <f t="shared" si="535"/>
        <v>P542667 112</v>
      </c>
      <c r="BB1552" s="11">
        <f>IFERROR(IF(AW1552="","",VLOOKUP(AW1552,SUSS!R:S,2,FALSE)),AY1552*SUSS!$M$2)</f>
        <v>163.19640000000001</v>
      </c>
      <c r="BC1552" s="11">
        <f t="shared" si="534"/>
        <v>99.4572</v>
      </c>
    </row>
    <row r="1553" spans="14:55" ht="15.75" thickBot="1">
      <c r="N1553" s="3" t="s">
        <v>130</v>
      </c>
      <c r="O1553" s="82">
        <v>112</v>
      </c>
      <c r="P1553" s="85">
        <v>1739.69</v>
      </c>
      <c r="Q1553" s="83" t="s">
        <v>11</v>
      </c>
      <c r="R1553" s="83" t="s">
        <v>10</v>
      </c>
      <c r="S1553" s="83" t="s">
        <v>10</v>
      </c>
      <c r="T1553" s="82" t="s">
        <v>99</v>
      </c>
      <c r="U1553" s="82" t="s">
        <v>88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>P542667</v>
      </c>
      <c r="AU1553" s="11">
        <f t="shared" si="528"/>
        <v>112</v>
      </c>
      <c r="AV1553" s="11">
        <f t="shared" si="529"/>
        <v>1739.69</v>
      </c>
      <c r="AW1553" s="11" t="str">
        <f t="shared" si="530"/>
        <v>2020/6</v>
      </c>
      <c r="AX1553" s="11" t="str">
        <f t="shared" si="531"/>
        <v>2020/6 Contribuciones Seg. Social</v>
      </c>
      <c r="AY1553" s="11">
        <f t="shared" si="533"/>
        <v>70751.33</v>
      </c>
      <c r="AZ1553" s="11">
        <f t="shared" si="532"/>
        <v>2.4588795715925059E-2</v>
      </c>
      <c r="BA1553" s="11" t="str">
        <f t="shared" si="535"/>
        <v>P542667 112</v>
      </c>
      <c r="BB1553" s="11">
        <f>IFERROR(IF(AW1553="","",VLOOKUP(AW1553,SUSS!R:S,2,FALSE)),AY1553*SUSS!$M$2)</f>
        <v>8490.159599999999</v>
      </c>
      <c r="BC1553" s="11">
        <f t="shared" si="534"/>
        <v>208.7628</v>
      </c>
    </row>
    <row r="1554" spans="14:55" ht="15.75" thickBot="1">
      <c r="N1554" s="3" t="s">
        <v>130</v>
      </c>
      <c r="O1554" s="82">
        <v>113</v>
      </c>
      <c r="P1554" s="85">
        <v>7688.77</v>
      </c>
      <c r="Q1554" s="83" t="s">
        <v>83</v>
      </c>
      <c r="R1554" s="83" t="s">
        <v>10</v>
      </c>
      <c r="S1554" s="83" t="s">
        <v>82</v>
      </c>
      <c r="T1554" s="82" t="s">
        <v>87</v>
      </c>
      <c r="U1554" s="82" t="s">
        <v>88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130</v>
      </c>
      <c r="O1555" s="82">
        <v>113</v>
      </c>
      <c r="P1555" s="85">
        <v>2007.23</v>
      </c>
      <c r="Q1555" s="83" t="s">
        <v>94</v>
      </c>
      <c r="R1555" s="83" t="s">
        <v>10</v>
      </c>
      <c r="S1555" s="83" t="s">
        <v>82</v>
      </c>
      <c r="T1555" s="82" t="s">
        <v>137</v>
      </c>
      <c r="U1555" s="82" t="s">
        <v>88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130</v>
      </c>
      <c r="O1556" s="82">
        <v>113</v>
      </c>
      <c r="P1556" s="85">
        <v>6931.99</v>
      </c>
      <c r="Q1556" s="83" t="s">
        <v>11</v>
      </c>
      <c r="R1556" s="83" t="s">
        <v>10</v>
      </c>
      <c r="S1556" s="83" t="s">
        <v>10</v>
      </c>
      <c r="T1556" s="82" t="s">
        <v>99</v>
      </c>
      <c r="U1556" s="82" t="s">
        <v>88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>P542667</v>
      </c>
      <c r="AU1556" s="11">
        <f t="shared" si="528"/>
        <v>113</v>
      </c>
      <c r="AV1556" s="11">
        <f t="shared" si="529"/>
        <v>6931.99</v>
      </c>
      <c r="AW1556" s="11" t="str">
        <f t="shared" si="530"/>
        <v>2020/6</v>
      </c>
      <c r="AX1556" s="11" t="str">
        <f t="shared" si="531"/>
        <v>2020/6 Contribuciones Seg. Social</v>
      </c>
      <c r="AY1556" s="11">
        <f t="shared" si="533"/>
        <v>70751.33</v>
      </c>
      <c r="AZ1556" s="11">
        <f t="shared" si="532"/>
        <v>9.7976815418169522E-2</v>
      </c>
      <c r="BA1556" s="11" t="str">
        <f t="shared" si="535"/>
        <v>P542667 113</v>
      </c>
      <c r="BB1556" s="11">
        <f>IFERROR(IF(AW1556="","",VLOOKUP(AW1556,SUSS!R:S,2,FALSE)),AY1556*SUSS!$M$2)</f>
        <v>8490.159599999999</v>
      </c>
      <c r="BC1556" s="11">
        <f t="shared" si="534"/>
        <v>831.83879999999988</v>
      </c>
    </row>
    <row r="1557" spans="14:55" ht="15.75" thickBot="1">
      <c r="N1557" s="3" t="s">
        <v>130</v>
      </c>
      <c r="O1557" s="82">
        <v>114</v>
      </c>
      <c r="P1557" s="85">
        <v>7688.77</v>
      </c>
      <c r="Q1557" s="83" t="s">
        <v>83</v>
      </c>
      <c r="R1557" s="83" t="s">
        <v>10</v>
      </c>
      <c r="S1557" s="83" t="s">
        <v>82</v>
      </c>
      <c r="T1557" s="82" t="s">
        <v>87</v>
      </c>
      <c r="U1557" s="82" t="s">
        <v>88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130</v>
      </c>
      <c r="O1558" s="82">
        <v>114</v>
      </c>
      <c r="P1558" s="85">
        <v>2007.23</v>
      </c>
      <c r="Q1558" s="83" t="s">
        <v>94</v>
      </c>
      <c r="R1558" s="83" t="s">
        <v>10</v>
      </c>
      <c r="S1558" s="83" t="s">
        <v>82</v>
      </c>
      <c r="T1558" s="82" t="s">
        <v>137</v>
      </c>
      <c r="U1558" s="82" t="s">
        <v>88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130</v>
      </c>
      <c r="O1559" s="82">
        <v>114</v>
      </c>
      <c r="P1559" s="85">
        <v>6931.99</v>
      </c>
      <c r="Q1559" s="83" t="s">
        <v>11</v>
      </c>
      <c r="R1559" s="83" t="s">
        <v>10</v>
      </c>
      <c r="S1559" s="83" t="s">
        <v>10</v>
      </c>
      <c r="T1559" s="82" t="s">
        <v>99</v>
      </c>
      <c r="U1559" s="82" t="s">
        <v>88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>P542667</v>
      </c>
      <c r="AU1559" s="11">
        <f t="shared" si="528"/>
        <v>114</v>
      </c>
      <c r="AV1559" s="11">
        <f t="shared" si="529"/>
        <v>6931.99</v>
      </c>
      <c r="AW1559" s="11" t="str">
        <f t="shared" si="530"/>
        <v>2020/6</v>
      </c>
      <c r="AX1559" s="11" t="str">
        <f t="shared" si="531"/>
        <v>2020/6 Contribuciones Seg. Social</v>
      </c>
      <c r="AY1559" s="11">
        <f t="shared" si="533"/>
        <v>70751.33</v>
      </c>
      <c r="AZ1559" s="11">
        <f t="shared" si="532"/>
        <v>9.7976815418169522E-2</v>
      </c>
      <c r="BA1559" s="11" t="str">
        <f t="shared" si="535"/>
        <v>P542667 114</v>
      </c>
      <c r="BB1559" s="11">
        <f>IFERROR(IF(AW1559="","",VLOOKUP(AW1559,SUSS!R:S,2,FALSE)),AY1559*SUSS!$M$2)</f>
        <v>8490.159599999999</v>
      </c>
      <c r="BC1559" s="11">
        <f t="shared" si="534"/>
        <v>831.83879999999988</v>
      </c>
    </row>
    <row r="1560" spans="14:55" ht="15.75" thickBot="1">
      <c r="N1560" s="3" t="s">
        <v>130</v>
      </c>
      <c r="O1560" s="82">
        <v>115</v>
      </c>
      <c r="P1560" s="85">
        <v>7688.77</v>
      </c>
      <c r="Q1560" s="83" t="s">
        <v>83</v>
      </c>
      <c r="R1560" s="83" t="s">
        <v>10</v>
      </c>
      <c r="S1560" s="83" t="s">
        <v>82</v>
      </c>
      <c r="T1560" s="82" t="s">
        <v>87</v>
      </c>
      <c r="U1560" s="82" t="s">
        <v>88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130</v>
      </c>
      <c r="O1561" s="82">
        <v>115</v>
      </c>
      <c r="P1561" s="85">
        <v>2007.23</v>
      </c>
      <c r="Q1561" s="83" t="s">
        <v>94</v>
      </c>
      <c r="R1561" s="83" t="s">
        <v>10</v>
      </c>
      <c r="S1561" s="83" t="s">
        <v>82</v>
      </c>
      <c r="T1561" s="82" t="s">
        <v>137</v>
      </c>
      <c r="U1561" s="82" t="s">
        <v>88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130</v>
      </c>
      <c r="O1562" s="82">
        <v>115</v>
      </c>
      <c r="P1562" s="86">
        <v>285.02</v>
      </c>
      <c r="Q1562" s="83" t="s">
        <v>11</v>
      </c>
      <c r="R1562" s="83" t="s">
        <v>10</v>
      </c>
      <c r="S1562" s="83" t="s">
        <v>10</v>
      </c>
      <c r="T1562" s="82" t="s">
        <v>99</v>
      </c>
      <c r="U1562" s="82" t="s">
        <v>88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>P542667</v>
      </c>
      <c r="AU1562" s="11">
        <f t="shared" si="528"/>
        <v>115</v>
      </c>
      <c r="AV1562" s="11">
        <f t="shared" si="529"/>
        <v>285.02</v>
      </c>
      <c r="AW1562" s="11" t="str">
        <f t="shared" si="530"/>
        <v>2020/6</v>
      </c>
      <c r="AX1562" s="11" t="str">
        <f t="shared" si="531"/>
        <v>2020/6 Contribuciones Seg. Social</v>
      </c>
      <c r="AY1562" s="11">
        <f t="shared" si="533"/>
        <v>70751.33</v>
      </c>
      <c r="AZ1562" s="11">
        <f t="shared" si="532"/>
        <v>4.0284755071035407E-3</v>
      </c>
      <c r="BA1562" s="11" t="str">
        <f t="shared" si="535"/>
        <v>P542667 115</v>
      </c>
      <c r="BB1562" s="11">
        <f>IFERROR(IF(AW1562="","",VLOOKUP(AW1562,SUSS!R:S,2,FALSE)),AY1562*SUSS!$M$2)</f>
        <v>8490.159599999999</v>
      </c>
      <c r="BC1562" s="11">
        <f t="shared" si="534"/>
        <v>34.20239999999999</v>
      </c>
    </row>
    <row r="1563" spans="14:55" ht="15.75" thickBot="1">
      <c r="N1563" s="3" t="s">
        <v>130</v>
      </c>
      <c r="O1563" s="82">
        <v>115</v>
      </c>
      <c r="P1563" s="85">
        <v>1588.87</v>
      </c>
      <c r="Q1563" s="83" t="s">
        <v>11</v>
      </c>
      <c r="R1563" s="83" t="s">
        <v>10</v>
      </c>
      <c r="S1563" s="83" t="s">
        <v>82</v>
      </c>
      <c r="T1563" s="82" t="s">
        <v>99</v>
      </c>
      <c r="U1563" s="82" t="s">
        <v>88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>P542667</v>
      </c>
      <c r="AU1563" s="11">
        <f t="shared" si="528"/>
        <v>115</v>
      </c>
      <c r="AV1563" s="11">
        <f t="shared" si="529"/>
        <v>1588.87</v>
      </c>
      <c r="AW1563" s="11" t="str">
        <f t="shared" si="530"/>
        <v>2020/6</v>
      </c>
      <c r="AX1563" s="11" t="str">
        <f t="shared" si="531"/>
        <v>2020/6 Contribuciones Seg. Social</v>
      </c>
      <c r="AY1563" s="11">
        <f t="shared" si="533"/>
        <v>70751.33</v>
      </c>
      <c r="AZ1563" s="11">
        <f t="shared" si="532"/>
        <v>2.245710433994668E-2</v>
      </c>
      <c r="BA1563" s="11" t="str">
        <f t="shared" si="535"/>
        <v>P542667 115</v>
      </c>
      <c r="BB1563" s="11">
        <f>IFERROR(IF(AW1563="","",VLOOKUP(AW1563,SUSS!R:S,2,FALSE)),AY1563*SUSS!$M$2)</f>
        <v>8490.159599999999</v>
      </c>
      <c r="BC1563" s="11">
        <f t="shared" si="534"/>
        <v>190.66439999999994</v>
      </c>
    </row>
    <row r="1564" spans="14:55" ht="29.25" thickBot="1">
      <c r="N1564" s="3" t="s">
        <v>130</v>
      </c>
      <c r="O1564" s="82">
        <v>115</v>
      </c>
      <c r="P1564" s="85">
        <v>5058.1000000000004</v>
      </c>
      <c r="Q1564" s="83" t="s">
        <v>11</v>
      </c>
      <c r="R1564" s="83" t="s">
        <v>131</v>
      </c>
      <c r="S1564" s="83" t="s">
        <v>10</v>
      </c>
      <c r="T1564" s="82" t="s">
        <v>166</v>
      </c>
      <c r="U1564" s="82" t="s">
        <v>88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>P542667</v>
      </c>
      <c r="AU1564" s="11">
        <f t="shared" si="528"/>
        <v>115</v>
      </c>
      <c r="AV1564" s="11">
        <f t="shared" si="529"/>
        <v>5058.1000000000004</v>
      </c>
      <c r="AW1564" s="11" t="str">
        <f t="shared" si="530"/>
        <v>2020/7</v>
      </c>
      <c r="AX1564" s="11" t="str">
        <f t="shared" si="531"/>
        <v>2020/7 Contribuciones Seg. Social</v>
      </c>
      <c r="AY1564" s="11">
        <f t="shared" si="533"/>
        <v>7003.57</v>
      </c>
      <c r="AZ1564" s="11">
        <f t="shared" si="532"/>
        <v>0.72221738342017006</v>
      </c>
      <c r="BA1564" s="11" t="str">
        <f t="shared" si="535"/>
        <v>P542667 115</v>
      </c>
      <c r="BB1564" s="11">
        <f>IFERROR(IF(AW1564="","",VLOOKUP(AW1564,SUSS!R:S,2,FALSE)),AY1564*SUSS!$M$2)</f>
        <v>840.4283999999999</v>
      </c>
      <c r="BC1564" s="11">
        <f t="shared" si="534"/>
        <v>606.97199999999998</v>
      </c>
    </row>
    <row r="1565" spans="14:55" ht="15.75" thickBot="1">
      <c r="N1565" s="3" t="s">
        <v>130</v>
      </c>
      <c r="O1565" s="82">
        <v>116</v>
      </c>
      <c r="P1565" s="85">
        <v>7688.77</v>
      </c>
      <c r="Q1565" s="83" t="s">
        <v>83</v>
      </c>
      <c r="R1565" s="83" t="s">
        <v>10</v>
      </c>
      <c r="S1565" s="83" t="s">
        <v>82</v>
      </c>
      <c r="T1565" s="82" t="s">
        <v>87</v>
      </c>
      <c r="U1565" s="82" t="s">
        <v>88</v>
      </c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15.75" thickBot="1">
      <c r="N1566" s="3" t="s">
        <v>130</v>
      </c>
      <c r="O1566" s="82">
        <v>116</v>
      </c>
      <c r="P1566" s="85">
        <v>2007.23</v>
      </c>
      <c r="Q1566" s="83" t="s">
        <v>94</v>
      </c>
      <c r="R1566" s="83" t="s">
        <v>10</v>
      </c>
      <c r="S1566" s="83" t="s">
        <v>82</v>
      </c>
      <c r="T1566" s="82" t="s">
        <v>137</v>
      </c>
      <c r="U1566" s="82" t="s">
        <v>88</v>
      </c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29.25" thickBot="1">
      <c r="N1567" s="3" t="s">
        <v>130</v>
      </c>
      <c r="O1567" s="82">
        <v>116</v>
      </c>
      <c r="P1567" s="85">
        <v>1945.47</v>
      </c>
      <c r="Q1567" s="83" t="s">
        <v>11</v>
      </c>
      <c r="R1567" s="83" t="s">
        <v>131</v>
      </c>
      <c r="S1567" s="83" t="s">
        <v>10</v>
      </c>
      <c r="T1567" s="82" t="s">
        <v>166</v>
      </c>
      <c r="U1567" s="82" t="s">
        <v>88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>P542667</v>
      </c>
      <c r="AU1567" s="11">
        <f t="shared" si="549"/>
        <v>116</v>
      </c>
      <c r="AV1567" s="11">
        <f t="shared" si="550"/>
        <v>1945.47</v>
      </c>
      <c r="AW1567" s="11" t="str">
        <f t="shared" si="551"/>
        <v>2020/7</v>
      </c>
      <c r="AX1567" s="11" t="str">
        <f t="shared" si="552"/>
        <v>2020/7 Contribuciones Seg. Social</v>
      </c>
      <c r="AY1567" s="11">
        <f t="shared" si="533"/>
        <v>7003.57</v>
      </c>
      <c r="AZ1567" s="11">
        <f t="shared" si="553"/>
        <v>0.27778261657983</v>
      </c>
      <c r="BA1567" s="11" t="str">
        <f t="shared" si="535"/>
        <v>P542667 116</v>
      </c>
      <c r="BB1567" s="11">
        <f>IFERROR(IF(AW1567="","",VLOOKUP(AW1567,SUSS!R:S,2,FALSE)),AY1567*SUSS!$M$2)</f>
        <v>840.4283999999999</v>
      </c>
      <c r="BC1567" s="11">
        <f t="shared" si="534"/>
        <v>233.45639999999997</v>
      </c>
    </row>
    <row r="1568" spans="14:55" ht="29.25" thickBot="1">
      <c r="N1568" s="3" t="s">
        <v>130</v>
      </c>
      <c r="O1568" s="82">
        <v>116</v>
      </c>
      <c r="P1568" s="86">
        <v>700.36</v>
      </c>
      <c r="Q1568" s="83" t="s">
        <v>11</v>
      </c>
      <c r="R1568" s="83" t="s">
        <v>131</v>
      </c>
      <c r="S1568" s="83" t="s">
        <v>82</v>
      </c>
      <c r="T1568" s="82" t="s">
        <v>166</v>
      </c>
      <c r="U1568" s="82" t="s">
        <v>88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>P542667</v>
      </c>
      <c r="AU1568" s="11">
        <f t="shared" si="549"/>
        <v>116</v>
      </c>
      <c r="AV1568" s="11">
        <f t="shared" si="550"/>
        <v>700.36</v>
      </c>
      <c r="AW1568" s="11" t="str">
        <f t="shared" si="551"/>
        <v>2020/7</v>
      </c>
      <c r="AX1568" s="11" t="str">
        <f t="shared" si="552"/>
        <v>2020/7 Contribuciones Seg. Social</v>
      </c>
      <c r="AY1568" s="11">
        <f t="shared" si="533"/>
        <v>7003.57</v>
      </c>
      <c r="AZ1568" s="11">
        <f t="shared" si="553"/>
        <v>0.10000042835296856</v>
      </c>
      <c r="BA1568" s="11" t="str">
        <f t="shared" si="535"/>
        <v>P542667 116</v>
      </c>
      <c r="BB1568" s="11">
        <f>IFERROR(IF(AW1568="","",VLOOKUP(AW1568,SUSS!R:S,2,FALSE)),AY1568*SUSS!$M$2)</f>
        <v>840.4283999999999</v>
      </c>
      <c r="BC1568" s="11">
        <f t="shared" si="534"/>
        <v>84.043199999999985</v>
      </c>
    </row>
    <row r="1569" spans="14:55" ht="29.25" thickBot="1">
      <c r="N1569" s="3" t="s">
        <v>130</v>
      </c>
      <c r="O1569" s="82">
        <v>116</v>
      </c>
      <c r="P1569" s="85">
        <v>4286.16</v>
      </c>
      <c r="Q1569" s="83" t="s">
        <v>11</v>
      </c>
      <c r="R1569" s="83" t="s">
        <v>131</v>
      </c>
      <c r="S1569" s="83" t="s">
        <v>10</v>
      </c>
      <c r="T1569" s="82" t="s">
        <v>167</v>
      </c>
      <c r="U1569" s="82" t="s">
        <v>88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>P542667</v>
      </c>
      <c r="AU1569" s="11">
        <f t="shared" si="549"/>
        <v>116</v>
      </c>
      <c r="AV1569" s="11">
        <f t="shared" si="550"/>
        <v>4286.16</v>
      </c>
      <c r="AW1569" s="11" t="str">
        <f t="shared" si="551"/>
        <v>2020/8</v>
      </c>
      <c r="AX1569" s="11" t="str">
        <f t="shared" si="552"/>
        <v>2020/8 Contribuciones Seg. Social</v>
      </c>
      <c r="AY1569" s="11">
        <f t="shared" si="533"/>
        <v>110.91</v>
      </c>
      <c r="AZ1569" s="11">
        <f t="shared" si="553"/>
        <v>38.645388152556123</v>
      </c>
      <c r="BA1569" s="11" t="str">
        <f t="shared" si="535"/>
        <v>P542667 116</v>
      </c>
      <c r="BB1569" s="11">
        <f>IFERROR(IF(AW1569="","",VLOOKUP(AW1569,SUSS!R:S,2,FALSE)),AY1569*SUSS!$M$2)</f>
        <v>13.309199999999999</v>
      </c>
      <c r="BC1569" s="11">
        <f t="shared" si="534"/>
        <v>514.33919999999989</v>
      </c>
    </row>
    <row r="1570" spans="14:55" ht="15.75" thickBot="1">
      <c r="N1570" s="3" t="s">
        <v>130</v>
      </c>
      <c r="O1570" s="82">
        <v>117</v>
      </c>
      <c r="P1570" s="85">
        <v>7688.77</v>
      </c>
      <c r="Q1570" s="83" t="s">
        <v>83</v>
      </c>
      <c r="R1570" s="83" t="s">
        <v>10</v>
      </c>
      <c r="S1570" s="83" t="s">
        <v>82</v>
      </c>
      <c r="T1570" s="82" t="s">
        <v>87</v>
      </c>
      <c r="U1570" s="82" t="s">
        <v>88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130</v>
      </c>
      <c r="O1571" s="82">
        <v>117</v>
      </c>
      <c r="P1571" s="85">
        <v>2007.23</v>
      </c>
      <c r="Q1571" s="83" t="s">
        <v>94</v>
      </c>
      <c r="R1571" s="83" t="s">
        <v>10</v>
      </c>
      <c r="S1571" s="83" t="s">
        <v>82</v>
      </c>
      <c r="T1571" s="82" t="s">
        <v>137</v>
      </c>
      <c r="U1571" s="82" t="s">
        <v>88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29.25" thickBot="1">
      <c r="N1572" s="3" t="s">
        <v>130</v>
      </c>
      <c r="O1572" s="82">
        <v>117</v>
      </c>
      <c r="P1572" s="86">
        <v>110.91</v>
      </c>
      <c r="Q1572" s="83" t="s">
        <v>11</v>
      </c>
      <c r="R1572" s="83" t="s">
        <v>106</v>
      </c>
      <c r="S1572" s="83" t="s">
        <v>10</v>
      </c>
      <c r="T1572" s="82" t="s">
        <v>167</v>
      </c>
      <c r="U1572" s="82" t="s">
        <v>88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>P542667</v>
      </c>
      <c r="AU1572" s="11">
        <f t="shared" si="549"/>
        <v>117</v>
      </c>
      <c r="AV1572" s="11">
        <f t="shared" si="550"/>
        <v>110.91</v>
      </c>
      <c r="AW1572" s="11" t="str">
        <f t="shared" si="551"/>
        <v>2020/8</v>
      </c>
      <c r="AX1572" s="11" t="str">
        <f t="shared" si="552"/>
        <v>2020/8 Contribuciones Seg. Social</v>
      </c>
      <c r="AY1572" s="11">
        <f t="shared" si="533"/>
        <v>110.91</v>
      </c>
      <c r="AZ1572" s="11">
        <f t="shared" si="553"/>
        <v>1</v>
      </c>
      <c r="BA1572" s="11" t="str">
        <f t="shared" si="535"/>
        <v>P542667 117</v>
      </c>
      <c r="BB1572" s="11">
        <f>IFERROR(IF(AW1572="","",VLOOKUP(AW1572,SUSS!R:S,2,FALSE)),AY1572*SUSS!$M$2)</f>
        <v>13.309199999999999</v>
      </c>
      <c r="BC1572" s="11">
        <f t="shared" si="534"/>
        <v>13.309199999999999</v>
      </c>
    </row>
    <row r="1573" spans="14:55" ht="29.25" thickBot="1">
      <c r="N1573" s="3" t="s">
        <v>130</v>
      </c>
      <c r="O1573" s="82">
        <v>117</v>
      </c>
      <c r="P1573" s="85">
        <v>1214.83</v>
      </c>
      <c r="Q1573" s="83" t="s">
        <v>11</v>
      </c>
      <c r="R1573" s="83" t="s">
        <v>131</v>
      </c>
      <c r="S1573" s="83" t="s">
        <v>10</v>
      </c>
      <c r="T1573" s="82" t="s">
        <v>167</v>
      </c>
      <c r="U1573" s="82" t="s">
        <v>88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>P542667</v>
      </c>
      <c r="AU1573" s="11">
        <f t="shared" si="549"/>
        <v>117</v>
      </c>
      <c r="AV1573" s="11">
        <f t="shared" si="550"/>
        <v>1214.83</v>
      </c>
      <c r="AW1573" s="11" t="str">
        <f t="shared" si="551"/>
        <v>2020/8</v>
      </c>
      <c r="AX1573" s="11" t="str">
        <f t="shared" si="552"/>
        <v>2020/8 Contribuciones Seg. Social</v>
      </c>
      <c r="AY1573" s="11">
        <f t="shared" si="533"/>
        <v>110.91</v>
      </c>
      <c r="AZ1573" s="11">
        <f t="shared" si="553"/>
        <v>10.953295464791271</v>
      </c>
      <c r="BA1573" s="11" t="str">
        <f t="shared" si="535"/>
        <v>P542667 117</v>
      </c>
      <c r="BB1573" s="11">
        <f>IFERROR(IF(AW1573="","",VLOOKUP(AW1573,SUSS!R:S,2,FALSE)),AY1573*SUSS!$M$2)</f>
        <v>13.309199999999999</v>
      </c>
      <c r="BC1573" s="11">
        <f t="shared" si="534"/>
        <v>145.77959999999996</v>
      </c>
    </row>
    <row r="1574" spans="14:55" ht="29.25" thickBot="1">
      <c r="N1574" s="3" t="s">
        <v>130</v>
      </c>
      <c r="O1574" s="82">
        <v>117</v>
      </c>
      <c r="P1574" s="86">
        <v>550.1</v>
      </c>
      <c r="Q1574" s="83" t="s">
        <v>11</v>
      </c>
      <c r="R1574" s="83" t="s">
        <v>131</v>
      </c>
      <c r="S1574" s="83" t="s">
        <v>82</v>
      </c>
      <c r="T1574" s="82" t="s">
        <v>167</v>
      </c>
      <c r="U1574" s="82" t="s">
        <v>88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>P542667</v>
      </c>
      <c r="AU1574" s="11">
        <f t="shared" si="549"/>
        <v>117</v>
      </c>
      <c r="AV1574" s="11">
        <f t="shared" si="550"/>
        <v>550.1</v>
      </c>
      <c r="AW1574" s="11" t="str">
        <f t="shared" si="551"/>
        <v>2020/8</v>
      </c>
      <c r="AX1574" s="11" t="str">
        <f t="shared" si="552"/>
        <v>2020/8 Contribuciones Seg. Social</v>
      </c>
      <c r="AY1574" s="11">
        <f t="shared" si="533"/>
        <v>110.91</v>
      </c>
      <c r="AZ1574" s="11">
        <f t="shared" si="553"/>
        <v>4.9598773780542782</v>
      </c>
      <c r="BA1574" s="11" t="str">
        <f t="shared" si="535"/>
        <v>P542667 117</v>
      </c>
      <c r="BB1574" s="11">
        <f>IFERROR(IF(AW1574="","",VLOOKUP(AW1574,SUSS!R:S,2,FALSE)),AY1574*SUSS!$M$2)</f>
        <v>13.309199999999999</v>
      </c>
      <c r="BC1574" s="11">
        <f t="shared" si="534"/>
        <v>66.012</v>
      </c>
    </row>
    <row r="1575" spans="14:55" ht="29.25" thickBot="1">
      <c r="N1575" s="3" t="s">
        <v>130</v>
      </c>
      <c r="O1575" s="82">
        <v>117</v>
      </c>
      <c r="P1575" s="86">
        <v>11.09</v>
      </c>
      <c r="Q1575" s="83" t="s">
        <v>11</v>
      </c>
      <c r="R1575" s="83" t="s">
        <v>106</v>
      </c>
      <c r="S1575" s="83" t="s">
        <v>82</v>
      </c>
      <c r="T1575" s="82" t="s">
        <v>167</v>
      </c>
      <c r="U1575" s="82" t="s">
        <v>88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>P542667</v>
      </c>
      <c r="AU1575" s="11">
        <f t="shared" si="549"/>
        <v>117</v>
      </c>
      <c r="AV1575" s="11">
        <f t="shared" si="550"/>
        <v>11.09</v>
      </c>
      <c r="AW1575" s="11" t="str">
        <f t="shared" si="551"/>
        <v>2020/8</v>
      </c>
      <c r="AX1575" s="11" t="str">
        <f t="shared" si="552"/>
        <v>2020/8 Contribuciones Seg. Social</v>
      </c>
      <c r="AY1575" s="11">
        <f t="shared" si="533"/>
        <v>110.91</v>
      </c>
      <c r="AZ1575" s="11">
        <f t="shared" si="553"/>
        <v>9.9990983680461637E-2</v>
      </c>
      <c r="BA1575" s="11" t="str">
        <f t="shared" si="535"/>
        <v>P542667 117</v>
      </c>
      <c r="BB1575" s="11">
        <f>IFERROR(IF(AW1575="","",VLOOKUP(AW1575,SUSS!R:S,2,FALSE)),AY1575*SUSS!$M$2)</f>
        <v>13.309199999999999</v>
      </c>
      <c r="BC1575" s="11">
        <f t="shared" si="534"/>
        <v>1.3308</v>
      </c>
    </row>
    <row r="1576" spans="14:55" ht="29.25" thickBot="1">
      <c r="N1576" s="3" t="s">
        <v>130</v>
      </c>
      <c r="O1576" s="82">
        <v>117</v>
      </c>
      <c r="P1576" s="86">
        <v>633.88</v>
      </c>
      <c r="Q1576" s="83" t="s">
        <v>11</v>
      </c>
      <c r="R1576" s="83" t="s">
        <v>106</v>
      </c>
      <c r="S1576" s="83" t="s">
        <v>10</v>
      </c>
      <c r="T1576" s="82" t="s">
        <v>168</v>
      </c>
      <c r="U1576" s="82" t="s">
        <v>88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>P542667</v>
      </c>
      <c r="AU1576" s="11">
        <f t="shared" si="549"/>
        <v>117</v>
      </c>
      <c r="AV1576" s="11">
        <f t="shared" si="550"/>
        <v>633.88</v>
      </c>
      <c r="AW1576" s="11" t="str">
        <f t="shared" si="551"/>
        <v>2020/9</v>
      </c>
      <c r="AX1576" s="11" t="str">
        <f t="shared" si="552"/>
        <v>2020/9 Contribuciones Seg. Social</v>
      </c>
      <c r="AY1576" s="11">
        <f t="shared" si="533"/>
        <v>633.88</v>
      </c>
      <c r="AZ1576" s="11">
        <f t="shared" si="553"/>
        <v>1</v>
      </c>
      <c r="BA1576" s="11" t="str">
        <f t="shared" si="535"/>
        <v>P542667 117</v>
      </c>
      <c r="BB1576" s="11">
        <f>IFERROR(IF(AW1576="","",VLOOKUP(AW1576,SUSS!R:S,2,FALSE)),AY1576*SUSS!$M$2)</f>
        <v>76.065600000000003</v>
      </c>
      <c r="BC1576" s="11">
        <f t="shared" si="534"/>
        <v>76.065600000000003</v>
      </c>
    </row>
    <row r="1577" spans="14:55" ht="29.25" thickBot="1">
      <c r="N1577" s="3" t="s">
        <v>130</v>
      </c>
      <c r="O1577" s="82">
        <v>117</v>
      </c>
      <c r="P1577" s="85">
        <v>3748.57</v>
      </c>
      <c r="Q1577" s="83" t="s">
        <v>11</v>
      </c>
      <c r="R1577" s="83" t="s">
        <v>131</v>
      </c>
      <c r="S1577" s="83" t="s">
        <v>10</v>
      </c>
      <c r="T1577" s="82" t="s">
        <v>168</v>
      </c>
      <c r="U1577" s="82" t="s">
        <v>88</v>
      </c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>P542667</v>
      </c>
      <c r="AU1577" s="11">
        <f t="shared" si="549"/>
        <v>117</v>
      </c>
      <c r="AV1577" s="11">
        <f t="shared" si="550"/>
        <v>3748.57</v>
      </c>
      <c r="AW1577" s="11" t="str">
        <f t="shared" si="551"/>
        <v>2020/9</v>
      </c>
      <c r="AX1577" s="11" t="str">
        <f t="shared" si="552"/>
        <v>2020/9 Contribuciones Seg. Social</v>
      </c>
      <c r="AY1577" s="11">
        <f t="shared" si="533"/>
        <v>633.88</v>
      </c>
      <c r="AZ1577" s="11">
        <f t="shared" si="553"/>
        <v>5.9136902883826599</v>
      </c>
      <c r="BA1577" s="11" t="str">
        <f t="shared" si="535"/>
        <v>P542667 117</v>
      </c>
      <c r="BB1577" s="11">
        <f>IFERROR(IF(AW1577="","",VLOOKUP(AW1577,SUSS!R:S,2,FALSE)),AY1577*SUSS!$M$2)</f>
        <v>76.065600000000003</v>
      </c>
      <c r="BC1577" s="11">
        <f t="shared" si="534"/>
        <v>449.82840000000004</v>
      </c>
    </row>
    <row r="1578" spans="14:55" ht="29.25" thickBot="1">
      <c r="N1578" s="3" t="s">
        <v>130</v>
      </c>
      <c r="O1578" s="82">
        <v>117</v>
      </c>
      <c r="P1578" s="86">
        <v>374.86</v>
      </c>
      <c r="Q1578" s="83" t="s">
        <v>11</v>
      </c>
      <c r="R1578" s="83" t="s">
        <v>131</v>
      </c>
      <c r="S1578" s="83" t="s">
        <v>82</v>
      </c>
      <c r="T1578" s="82" t="s">
        <v>168</v>
      </c>
      <c r="U1578" s="82" t="s">
        <v>88</v>
      </c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>P542667</v>
      </c>
      <c r="AU1578" s="11">
        <f t="shared" si="549"/>
        <v>117</v>
      </c>
      <c r="AV1578" s="11">
        <f t="shared" si="550"/>
        <v>374.86</v>
      </c>
      <c r="AW1578" s="11" t="str">
        <f t="shared" si="551"/>
        <v>2020/9</v>
      </c>
      <c r="AX1578" s="11" t="str">
        <f t="shared" si="552"/>
        <v>2020/9 Contribuciones Seg. Social</v>
      </c>
      <c r="AY1578" s="11">
        <f t="shared" si="533"/>
        <v>633.88</v>
      </c>
      <c r="AZ1578" s="11">
        <f t="shared" si="553"/>
        <v>0.59137376159525468</v>
      </c>
      <c r="BA1578" s="11" t="str">
        <f t="shared" si="535"/>
        <v>P542667 117</v>
      </c>
      <c r="BB1578" s="11">
        <f>IFERROR(IF(AW1578="","",VLOOKUP(AW1578,SUSS!R:S,2,FALSE)),AY1578*SUSS!$M$2)</f>
        <v>76.065600000000003</v>
      </c>
      <c r="BC1578" s="11">
        <f t="shared" si="534"/>
        <v>44.983200000000004</v>
      </c>
    </row>
    <row r="1579" spans="14:55" ht="29.25" thickBot="1">
      <c r="N1579" s="3" t="s">
        <v>130</v>
      </c>
      <c r="O1579" s="82">
        <v>117</v>
      </c>
      <c r="P1579" s="86">
        <v>63.39</v>
      </c>
      <c r="Q1579" s="83" t="s">
        <v>11</v>
      </c>
      <c r="R1579" s="83" t="s">
        <v>106</v>
      </c>
      <c r="S1579" s="83" t="s">
        <v>82</v>
      </c>
      <c r="T1579" s="82" t="s">
        <v>168</v>
      </c>
      <c r="U1579" s="82" t="s">
        <v>88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>P542667</v>
      </c>
      <c r="AU1579" s="11">
        <f t="shared" si="549"/>
        <v>117</v>
      </c>
      <c r="AV1579" s="11">
        <f t="shared" si="550"/>
        <v>63.39</v>
      </c>
      <c r="AW1579" s="11" t="str">
        <f t="shared" si="551"/>
        <v>2020/9</v>
      </c>
      <c r="AX1579" s="11" t="str">
        <f t="shared" si="552"/>
        <v>2020/9 Contribuciones Seg. Social</v>
      </c>
      <c r="AY1579" s="11">
        <f t="shared" si="533"/>
        <v>633.88</v>
      </c>
      <c r="AZ1579" s="11">
        <f t="shared" si="553"/>
        <v>0.10000315517132581</v>
      </c>
      <c r="BA1579" s="11" t="str">
        <f t="shared" si="535"/>
        <v>P542667 117</v>
      </c>
      <c r="BB1579" s="11">
        <f>IFERROR(IF(AW1579="","",VLOOKUP(AW1579,SUSS!R:S,2,FALSE)),AY1579*SUSS!$M$2)</f>
        <v>76.065600000000003</v>
      </c>
      <c r="BC1579" s="11">
        <f t="shared" si="534"/>
        <v>7.6068000000000007</v>
      </c>
    </row>
    <row r="1580" spans="14:55" ht="29.25" thickBot="1">
      <c r="N1580" s="3" t="s">
        <v>130</v>
      </c>
      <c r="O1580" s="82">
        <v>117</v>
      </c>
      <c r="P1580" s="86">
        <v>224.36</v>
      </c>
      <c r="Q1580" s="83" t="s">
        <v>11</v>
      </c>
      <c r="R1580" s="83" t="s">
        <v>131</v>
      </c>
      <c r="S1580" s="83" t="s">
        <v>10</v>
      </c>
      <c r="T1580" s="82" t="s">
        <v>169</v>
      </c>
      <c r="U1580" s="82" t="s">
        <v>88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>P542667</v>
      </c>
      <c r="AU1580" s="11">
        <f t="shared" si="549"/>
        <v>117</v>
      </c>
      <c r="AV1580" s="11">
        <f t="shared" si="550"/>
        <v>224.36</v>
      </c>
      <c r="AW1580" s="11" t="str">
        <f t="shared" si="551"/>
        <v>2020/10</v>
      </c>
      <c r="AX1580" s="11" t="str">
        <f t="shared" si="552"/>
        <v>2020/10 Contribuciones Seg. Social</v>
      </c>
      <c r="AY1580" s="11">
        <f t="shared" si="533"/>
        <v>2271.65</v>
      </c>
      <c r="AZ1580" s="11">
        <f t="shared" si="553"/>
        <v>9.876521471177338E-2</v>
      </c>
      <c r="BA1580" s="11" t="str">
        <f t="shared" si="535"/>
        <v>P542667 117</v>
      </c>
      <c r="BB1580" s="11">
        <f>IFERROR(IF(AW1580="","",VLOOKUP(AW1580,SUSS!R:S,2,FALSE)),AY1580*SUSS!$M$2)</f>
        <v>4009.46</v>
      </c>
      <c r="BC1580" s="11">
        <f t="shared" si="534"/>
        <v>395.99517777826691</v>
      </c>
    </row>
    <row r="1581" spans="14:55" ht="15.75" thickBot="1">
      <c r="N1581" s="3" t="s">
        <v>130</v>
      </c>
      <c r="O1581" s="82">
        <v>118</v>
      </c>
      <c r="P1581" s="85">
        <v>7688.77</v>
      </c>
      <c r="Q1581" s="83" t="s">
        <v>83</v>
      </c>
      <c r="R1581" s="83" t="s">
        <v>10</v>
      </c>
      <c r="S1581" s="83" t="s">
        <v>82</v>
      </c>
      <c r="T1581" s="82" t="s">
        <v>87</v>
      </c>
      <c r="U1581" s="82" t="s">
        <v>88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15.75" thickBot="1">
      <c r="N1582" s="3" t="s">
        <v>130</v>
      </c>
      <c r="O1582" s="82">
        <v>118</v>
      </c>
      <c r="P1582" s="85">
        <v>2007.23</v>
      </c>
      <c r="Q1582" s="83" t="s">
        <v>94</v>
      </c>
      <c r="R1582" s="83" t="s">
        <v>10</v>
      </c>
      <c r="S1582" s="83" t="s">
        <v>82</v>
      </c>
      <c r="T1582" s="82" t="s">
        <v>137</v>
      </c>
      <c r="U1582" s="82" t="s">
        <v>88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29.25" thickBot="1">
      <c r="N1583" s="3" t="s">
        <v>130</v>
      </c>
      <c r="O1583" s="82">
        <v>118</v>
      </c>
      <c r="P1583" s="85">
        <v>2047.29</v>
      </c>
      <c r="Q1583" s="83" t="s">
        <v>11</v>
      </c>
      <c r="R1583" s="83" t="s">
        <v>131</v>
      </c>
      <c r="S1583" s="83" t="s">
        <v>10</v>
      </c>
      <c r="T1583" s="82" t="s">
        <v>169</v>
      </c>
      <c r="U1583" s="82" t="s">
        <v>88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>P542667</v>
      </c>
      <c r="AU1583" s="11">
        <f t="shared" si="549"/>
        <v>118</v>
      </c>
      <c r="AV1583" s="11">
        <f t="shared" si="550"/>
        <v>2047.29</v>
      </c>
      <c r="AW1583" s="11" t="str">
        <f t="shared" si="551"/>
        <v>2020/10</v>
      </c>
      <c r="AX1583" s="11" t="str">
        <f t="shared" si="552"/>
        <v>2020/10 Contribuciones Seg. Social</v>
      </c>
      <c r="AY1583" s="11">
        <f t="shared" si="533"/>
        <v>2271.65</v>
      </c>
      <c r="AZ1583" s="11">
        <f t="shared" si="553"/>
        <v>0.90123478528822654</v>
      </c>
      <c r="BA1583" s="11" t="str">
        <f t="shared" si="535"/>
        <v>P542667 118</v>
      </c>
      <c r="BB1583" s="11">
        <f>IFERROR(IF(AW1583="","",VLOOKUP(AW1583,SUSS!R:S,2,FALSE)),AY1583*SUSS!$M$2)</f>
        <v>4009.46</v>
      </c>
      <c r="BC1583" s="11">
        <f t="shared" si="534"/>
        <v>3613.4648222217329</v>
      </c>
    </row>
    <row r="1584" spans="14:55" ht="29.25" thickBot="1">
      <c r="N1584" s="3" t="s">
        <v>130</v>
      </c>
      <c r="O1584" s="82">
        <v>118</v>
      </c>
      <c r="P1584" s="86">
        <v>227.17</v>
      </c>
      <c r="Q1584" s="83" t="s">
        <v>11</v>
      </c>
      <c r="R1584" s="83" t="s">
        <v>131</v>
      </c>
      <c r="S1584" s="83" t="s">
        <v>82</v>
      </c>
      <c r="T1584" s="82" t="s">
        <v>169</v>
      </c>
      <c r="U1584" s="82" t="s">
        <v>88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>P542667</v>
      </c>
      <c r="AU1584" s="11">
        <f t="shared" si="549"/>
        <v>118</v>
      </c>
      <c r="AV1584" s="11">
        <f t="shared" si="550"/>
        <v>227.17</v>
      </c>
      <c r="AW1584" s="11" t="str">
        <f t="shared" si="551"/>
        <v>2020/10</v>
      </c>
      <c r="AX1584" s="11" t="str">
        <f t="shared" si="552"/>
        <v>2020/10 Contribuciones Seg. Social</v>
      </c>
      <c r="AY1584" s="11">
        <f t="shared" si="533"/>
        <v>2271.65</v>
      </c>
      <c r="AZ1584" s="11">
        <f t="shared" si="553"/>
        <v>0.10000220104329451</v>
      </c>
      <c r="BA1584" s="11" t="str">
        <f t="shared" si="535"/>
        <v>P542667 118</v>
      </c>
      <c r="BB1584" s="11">
        <f>IFERROR(IF(AW1584="","",VLOOKUP(AW1584,SUSS!R:S,2,FALSE)),AY1584*SUSS!$M$2)</f>
        <v>4009.46</v>
      </c>
      <c r="BC1584" s="11">
        <f t="shared" si="534"/>
        <v>400.9548249950476</v>
      </c>
    </row>
    <row r="1585" spans="14:55" ht="29.25" thickBot="1">
      <c r="N1585" s="3" t="s">
        <v>130</v>
      </c>
      <c r="O1585" s="82">
        <v>118</v>
      </c>
      <c r="P1585" s="85">
        <v>3091.6</v>
      </c>
      <c r="Q1585" s="83" t="s">
        <v>11</v>
      </c>
      <c r="R1585" s="83" t="s">
        <v>131</v>
      </c>
      <c r="S1585" s="83" t="s">
        <v>10</v>
      </c>
      <c r="T1585" s="82" t="s">
        <v>170</v>
      </c>
      <c r="U1585" s="82" t="s">
        <v>88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>P542667</v>
      </c>
      <c r="AU1585" s="11">
        <f t="shared" si="549"/>
        <v>118</v>
      </c>
      <c r="AV1585" s="11">
        <f t="shared" si="550"/>
        <v>3091.6</v>
      </c>
      <c r="AW1585" s="11" t="str">
        <f t="shared" si="551"/>
        <v>2020/11</v>
      </c>
      <c r="AX1585" s="11" t="str">
        <f t="shared" si="552"/>
        <v>2020/11 Contribuciones Seg. Social</v>
      </c>
      <c r="AY1585" s="11">
        <f t="shared" si="533"/>
        <v>3091.6</v>
      </c>
      <c r="AZ1585" s="11">
        <f t="shared" si="553"/>
        <v>1</v>
      </c>
      <c r="BA1585" s="11" t="str">
        <f t="shared" si="535"/>
        <v>P542667 118</v>
      </c>
      <c r="BB1585" s="11">
        <f>IFERROR(IF(AW1585="","",VLOOKUP(AW1585,SUSS!R:S,2,FALSE)),AY1585*SUSS!$M$2)</f>
        <v>3991.01</v>
      </c>
      <c r="BC1585" s="11">
        <f t="shared" si="534"/>
        <v>3991.01</v>
      </c>
    </row>
    <row r="1586" spans="14:55" ht="29.25" thickBot="1">
      <c r="N1586" s="3" t="s">
        <v>130</v>
      </c>
      <c r="O1586" s="82">
        <v>118</v>
      </c>
      <c r="P1586" s="86">
        <v>309.16000000000003</v>
      </c>
      <c r="Q1586" s="83" t="s">
        <v>11</v>
      </c>
      <c r="R1586" s="83" t="s">
        <v>131</v>
      </c>
      <c r="S1586" s="83" t="s">
        <v>82</v>
      </c>
      <c r="T1586" s="82" t="s">
        <v>170</v>
      </c>
      <c r="U1586" s="82" t="s">
        <v>88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>P542667</v>
      </c>
      <c r="AU1586" s="11">
        <f t="shared" si="549"/>
        <v>118</v>
      </c>
      <c r="AV1586" s="11">
        <f t="shared" si="550"/>
        <v>309.16000000000003</v>
      </c>
      <c r="AW1586" s="11" t="str">
        <f t="shared" si="551"/>
        <v>2020/11</v>
      </c>
      <c r="AX1586" s="11" t="str">
        <f t="shared" si="552"/>
        <v>2020/11 Contribuciones Seg. Social</v>
      </c>
      <c r="AY1586" s="11">
        <f t="shared" si="533"/>
        <v>3091.6</v>
      </c>
      <c r="AZ1586" s="11">
        <f t="shared" si="553"/>
        <v>0.1</v>
      </c>
      <c r="BA1586" s="11" t="str">
        <f t="shared" si="535"/>
        <v>P542667 118</v>
      </c>
      <c r="BB1586" s="11">
        <f>IFERROR(IF(AW1586="","",VLOOKUP(AW1586,SUSS!R:S,2,FALSE)),AY1586*SUSS!$M$2)</f>
        <v>3991.01</v>
      </c>
      <c r="BC1586" s="11">
        <f t="shared" si="534"/>
        <v>399.10100000000006</v>
      </c>
    </row>
    <row r="1587" spans="14:55" ht="29.25" thickBot="1">
      <c r="N1587" s="3" t="s">
        <v>130</v>
      </c>
      <c r="O1587" s="82">
        <v>118</v>
      </c>
      <c r="P1587" s="85">
        <v>1256.77</v>
      </c>
      <c r="Q1587" s="83" t="s">
        <v>11</v>
      </c>
      <c r="R1587" s="83" t="s">
        <v>106</v>
      </c>
      <c r="S1587" s="83" t="s">
        <v>10</v>
      </c>
      <c r="T1587" s="82" t="s">
        <v>119</v>
      </c>
      <c r="U1587" s="82" t="s">
        <v>88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>P542667</v>
      </c>
      <c r="AU1587" s="11">
        <f t="shared" si="549"/>
        <v>118</v>
      </c>
      <c r="AV1587" s="11">
        <f t="shared" si="550"/>
        <v>1256.77</v>
      </c>
      <c r="AW1587" s="11" t="str">
        <f t="shared" si="551"/>
        <v>2020/12</v>
      </c>
      <c r="AX1587" s="11" t="str">
        <f t="shared" si="552"/>
        <v>2020/12 Contribuciones Seg. Social</v>
      </c>
      <c r="AY1587" s="11">
        <f t="shared" si="533"/>
        <v>39008.78</v>
      </c>
      <c r="AZ1587" s="11">
        <f t="shared" si="553"/>
        <v>3.2217618700200318E-2</v>
      </c>
      <c r="BA1587" s="11" t="str">
        <f t="shared" si="535"/>
        <v>P542667 118</v>
      </c>
      <c r="BB1587" s="11">
        <f>IFERROR(IF(AW1587="","",VLOOKUP(AW1587,SUSS!R:S,2,FALSE)),AY1587*SUSS!$M$2)</f>
        <v>6022.3505733695647</v>
      </c>
      <c r="BC1587" s="11">
        <f t="shared" si="534"/>
        <v>194.0257944517534</v>
      </c>
    </row>
    <row r="1588" spans="14:55" ht="15.75" thickBot="1">
      <c r="N1588" s="3" t="s">
        <v>130</v>
      </c>
      <c r="O1588" s="82">
        <v>119</v>
      </c>
      <c r="P1588" s="85">
        <v>7688.77</v>
      </c>
      <c r="Q1588" s="83" t="s">
        <v>83</v>
      </c>
      <c r="R1588" s="83" t="s">
        <v>10</v>
      </c>
      <c r="S1588" s="83" t="s">
        <v>82</v>
      </c>
      <c r="T1588" s="82" t="s">
        <v>87</v>
      </c>
      <c r="U1588" s="82" t="s">
        <v>88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130</v>
      </c>
      <c r="O1589" s="82">
        <v>119</v>
      </c>
      <c r="P1589" s="85">
        <v>2007.23</v>
      </c>
      <c r="Q1589" s="83" t="s">
        <v>94</v>
      </c>
      <c r="R1589" s="83" t="s">
        <v>10</v>
      </c>
      <c r="S1589" s="83" t="s">
        <v>82</v>
      </c>
      <c r="T1589" s="82" t="s">
        <v>137</v>
      </c>
      <c r="U1589" s="82" t="s">
        <v>88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29.25" thickBot="1">
      <c r="N1590" s="3" t="s">
        <v>130</v>
      </c>
      <c r="O1590" s="82">
        <v>119</v>
      </c>
      <c r="P1590" s="85">
        <v>3023.32</v>
      </c>
      <c r="Q1590" s="83" t="s">
        <v>11</v>
      </c>
      <c r="R1590" s="83" t="s">
        <v>106</v>
      </c>
      <c r="S1590" s="83" t="s">
        <v>10</v>
      </c>
      <c r="T1590" s="82" t="s">
        <v>119</v>
      </c>
      <c r="U1590" s="82" t="s">
        <v>88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>P542667</v>
      </c>
      <c r="AU1590" s="11">
        <f t="shared" si="549"/>
        <v>119</v>
      </c>
      <c r="AV1590" s="11">
        <f t="shared" si="550"/>
        <v>3023.32</v>
      </c>
      <c r="AW1590" s="11" t="str">
        <f t="shared" si="551"/>
        <v>2020/12</v>
      </c>
      <c r="AX1590" s="11" t="str">
        <f t="shared" si="552"/>
        <v>2020/12 Contribuciones Seg. Social</v>
      </c>
      <c r="AY1590" s="11">
        <f t="shared" si="533"/>
        <v>39008.78</v>
      </c>
      <c r="AZ1590" s="11">
        <f t="shared" si="553"/>
        <v>7.7503577399754622E-2</v>
      </c>
      <c r="BA1590" s="11" t="str">
        <f t="shared" si="535"/>
        <v>P542667 119</v>
      </c>
      <c r="BB1590" s="11">
        <f>IFERROR(IF(AW1590="","",VLOOKUP(AW1590,SUSS!R:S,2,FALSE)),AY1590*SUSS!$M$2)</f>
        <v>6022.3505733695647</v>
      </c>
      <c r="BC1590" s="11">
        <f t="shared" si="534"/>
        <v>466.7537137916047</v>
      </c>
    </row>
    <row r="1591" spans="14:55" ht="29.25" thickBot="1">
      <c r="N1591" s="3" t="s">
        <v>130</v>
      </c>
      <c r="O1591" s="82">
        <v>119</v>
      </c>
      <c r="P1591" s="86">
        <v>428.01</v>
      </c>
      <c r="Q1591" s="83" t="s">
        <v>11</v>
      </c>
      <c r="R1591" s="83" t="s">
        <v>106</v>
      </c>
      <c r="S1591" s="83" t="s">
        <v>82</v>
      </c>
      <c r="T1591" s="82" t="s">
        <v>119</v>
      </c>
      <c r="U1591" s="82" t="s">
        <v>88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>P542667</v>
      </c>
      <c r="AU1591" s="11">
        <f t="shared" si="549"/>
        <v>119</v>
      </c>
      <c r="AV1591" s="11">
        <f t="shared" si="550"/>
        <v>428.01</v>
      </c>
      <c r="AW1591" s="11" t="str">
        <f t="shared" si="551"/>
        <v>2020/12</v>
      </c>
      <c r="AX1591" s="11" t="str">
        <f t="shared" si="552"/>
        <v>2020/12 Contribuciones Seg. Social</v>
      </c>
      <c r="AY1591" s="11">
        <f t="shared" si="533"/>
        <v>39008.78</v>
      </c>
      <c r="AZ1591" s="11">
        <f t="shared" si="553"/>
        <v>1.0972145245249915E-2</v>
      </c>
      <c r="BA1591" s="11" t="str">
        <f t="shared" si="535"/>
        <v>P542667 119</v>
      </c>
      <c r="BB1591" s="11">
        <f>IFERROR(IF(AW1591="","",VLOOKUP(AW1591,SUSS!R:S,2,FALSE)),AY1591*SUSS!$M$2)</f>
        <v>6022.3505733695647</v>
      </c>
      <c r="BC1591" s="11">
        <f t="shared" si="534"/>
        <v>66.078105208824965</v>
      </c>
    </row>
    <row r="1592" spans="14:55" ht="15.75" thickBot="1">
      <c r="N1592" s="3" t="s">
        <v>130</v>
      </c>
      <c r="O1592" s="82">
        <v>119</v>
      </c>
      <c r="P1592" s="85">
        <v>2798.6</v>
      </c>
      <c r="Q1592" s="83" t="s">
        <v>11</v>
      </c>
      <c r="R1592" s="83" t="s">
        <v>10</v>
      </c>
      <c r="S1592" s="83" t="s">
        <v>10</v>
      </c>
      <c r="T1592" s="82" t="s">
        <v>120</v>
      </c>
      <c r="U1592" s="82" t="s">
        <v>88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>P542667</v>
      </c>
      <c r="AU1592" s="11">
        <f t="shared" si="549"/>
        <v>119</v>
      </c>
      <c r="AV1592" s="11">
        <f t="shared" si="550"/>
        <v>2798.6</v>
      </c>
      <c r="AW1592" s="11" t="str">
        <f t="shared" si="551"/>
        <v>2021/1</v>
      </c>
      <c r="AX1592" s="11" t="str">
        <f t="shared" si="552"/>
        <v>2021/1 Contribuciones Seg. Social</v>
      </c>
      <c r="AY1592" s="11">
        <f t="shared" si="533"/>
        <v>25208.01</v>
      </c>
      <c r="AZ1592" s="11">
        <f t="shared" si="553"/>
        <v>0.11102026697069702</v>
      </c>
      <c r="BA1592" s="11" t="str">
        <f t="shared" si="535"/>
        <v>P542667 119</v>
      </c>
      <c r="BB1592" s="11">
        <f>IFERROR(IF(AW1592="","",VLOOKUP(AW1592,SUSS!R:S,2,FALSE)),AY1592*SUSS!$M$2)</f>
        <v>3918.59</v>
      </c>
      <c r="BC1592" s="11">
        <f t="shared" si="534"/>
        <v>435.04290794870366</v>
      </c>
    </row>
    <row r="1593" spans="14:55" ht="15.75" thickBot="1">
      <c r="N1593" s="3" t="s">
        <v>130</v>
      </c>
      <c r="O1593" s="82">
        <v>119</v>
      </c>
      <c r="P1593" s="86">
        <v>279.86</v>
      </c>
      <c r="Q1593" s="83" t="s">
        <v>11</v>
      </c>
      <c r="R1593" s="83" t="s">
        <v>10</v>
      </c>
      <c r="S1593" s="83" t="s">
        <v>82</v>
      </c>
      <c r="T1593" s="82" t="s">
        <v>120</v>
      </c>
      <c r="U1593" s="82" t="s">
        <v>88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>P542667</v>
      </c>
      <c r="AU1593" s="11">
        <f t="shared" si="549"/>
        <v>119</v>
      </c>
      <c r="AV1593" s="11">
        <f t="shared" si="550"/>
        <v>279.86</v>
      </c>
      <c r="AW1593" s="11" t="str">
        <f t="shared" si="551"/>
        <v>2021/1</v>
      </c>
      <c r="AX1593" s="11" t="str">
        <f t="shared" si="552"/>
        <v>2021/1 Contribuciones Seg. Social</v>
      </c>
      <c r="AY1593" s="11">
        <f t="shared" si="533"/>
        <v>25208.01</v>
      </c>
      <c r="AZ1593" s="11">
        <f t="shared" si="553"/>
        <v>1.1102026697069703E-2</v>
      </c>
      <c r="BA1593" s="11" t="str">
        <f t="shared" si="535"/>
        <v>P542667 119</v>
      </c>
      <c r="BB1593" s="11">
        <f>IFERROR(IF(AW1593="","",VLOOKUP(AW1593,SUSS!R:S,2,FALSE)),AY1593*SUSS!$M$2)</f>
        <v>3918.59</v>
      </c>
      <c r="BC1593" s="11">
        <f t="shared" si="534"/>
        <v>43.504290794870371</v>
      </c>
    </row>
    <row r="1594" spans="14:55" ht="15.75" thickBot="1">
      <c r="N1594" s="3" t="s">
        <v>130</v>
      </c>
      <c r="O1594" s="82">
        <v>119</v>
      </c>
      <c r="P1594" s="86">
        <v>402.2</v>
      </c>
      <c r="Q1594" s="83" t="s">
        <v>11</v>
      </c>
      <c r="R1594" s="83" t="s">
        <v>10</v>
      </c>
      <c r="S1594" s="83" t="s">
        <v>10</v>
      </c>
      <c r="T1594" s="82" t="s">
        <v>121</v>
      </c>
      <c r="U1594" s="82" t="s">
        <v>88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>P542667</v>
      </c>
      <c r="AU1594" s="11">
        <f t="shared" si="549"/>
        <v>119</v>
      </c>
      <c r="AV1594" s="11">
        <f t="shared" si="550"/>
        <v>402.2</v>
      </c>
      <c r="AW1594" s="11" t="str">
        <f t="shared" si="551"/>
        <v>2021/2</v>
      </c>
      <c r="AX1594" s="11" t="str">
        <f t="shared" si="552"/>
        <v>2021/2 Contribuciones Seg. Social</v>
      </c>
      <c r="AY1594" s="11">
        <f t="shared" si="533"/>
        <v>21416.09</v>
      </c>
      <c r="AZ1594" s="11">
        <f t="shared" si="553"/>
        <v>1.8780272215890015E-2</v>
      </c>
      <c r="BA1594" s="11" t="str">
        <f t="shared" si="535"/>
        <v>P542667 119</v>
      </c>
      <c r="BB1594" s="11">
        <f>IFERROR(IF(AW1594="","",VLOOKUP(AW1594,SUSS!R:S,2,FALSE)),AY1594*SUSS!$M$2)</f>
        <v>3481.36</v>
      </c>
      <c r="BC1594" s="11">
        <f t="shared" si="534"/>
        <v>65.380888481510866</v>
      </c>
    </row>
    <row r="1595" spans="14:55" ht="15.75" thickBot="1">
      <c r="N1595" s="3" t="s">
        <v>130</v>
      </c>
      <c r="O1595" s="82">
        <v>120</v>
      </c>
      <c r="P1595" s="85">
        <v>7689.18</v>
      </c>
      <c r="Q1595" s="83" t="s">
        <v>83</v>
      </c>
      <c r="R1595" s="83" t="s">
        <v>10</v>
      </c>
      <c r="S1595" s="83" t="s">
        <v>82</v>
      </c>
      <c r="T1595" s="82" t="s">
        <v>87</v>
      </c>
      <c r="U1595" s="82" t="s">
        <v>88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130</v>
      </c>
      <c r="O1596" s="82">
        <v>120</v>
      </c>
      <c r="P1596" s="85">
        <v>2007.51</v>
      </c>
      <c r="Q1596" s="83" t="s">
        <v>94</v>
      </c>
      <c r="R1596" s="83" t="s">
        <v>10</v>
      </c>
      <c r="S1596" s="83" t="s">
        <v>82</v>
      </c>
      <c r="T1596" s="82" t="s">
        <v>137</v>
      </c>
      <c r="U1596" s="82" t="s">
        <v>88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130</v>
      </c>
      <c r="O1597" s="82">
        <v>120</v>
      </c>
      <c r="P1597" s="85">
        <v>1204.26</v>
      </c>
      <c r="Q1597" s="83" t="s">
        <v>11</v>
      </c>
      <c r="R1597" s="83" t="s">
        <v>10</v>
      </c>
      <c r="S1597" s="83" t="s">
        <v>10</v>
      </c>
      <c r="T1597" s="82" t="s">
        <v>121</v>
      </c>
      <c r="U1597" s="82" t="s">
        <v>88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>P542667</v>
      </c>
      <c r="AU1597" s="11">
        <f t="shared" si="549"/>
        <v>120</v>
      </c>
      <c r="AV1597" s="11">
        <f t="shared" si="550"/>
        <v>1204.26</v>
      </c>
      <c r="AW1597" s="11" t="str">
        <f t="shared" si="551"/>
        <v>2021/2</v>
      </c>
      <c r="AX1597" s="11" t="str">
        <f t="shared" si="552"/>
        <v>2021/2 Contribuciones Seg. Social</v>
      </c>
      <c r="AY1597" s="11">
        <f t="shared" si="533"/>
        <v>21416.09</v>
      </c>
      <c r="AZ1597" s="11">
        <f t="shared" si="553"/>
        <v>5.6231553005240451E-2</v>
      </c>
      <c r="BA1597" s="11" t="str">
        <f t="shared" si="535"/>
        <v>P542667 120</v>
      </c>
      <c r="BB1597" s="11">
        <f>IFERROR(IF(AW1597="","",VLOOKUP(AW1597,SUSS!R:S,2,FALSE)),AY1597*SUSS!$M$2)</f>
        <v>3481.36</v>
      </c>
      <c r="BC1597" s="11">
        <f t="shared" si="534"/>
        <v>195.76227937032391</v>
      </c>
    </row>
    <row r="1598" spans="14:55" ht="15.75" thickBot="1">
      <c r="N1598" s="3" t="s">
        <v>130</v>
      </c>
      <c r="O1598" s="82">
        <v>120</v>
      </c>
      <c r="P1598" s="86">
        <v>160.65</v>
      </c>
      <c r="Q1598" s="83" t="s">
        <v>11</v>
      </c>
      <c r="R1598" s="83" t="s">
        <v>10</v>
      </c>
      <c r="S1598" s="83" t="s">
        <v>82</v>
      </c>
      <c r="T1598" s="82" t="s">
        <v>121</v>
      </c>
      <c r="U1598" s="82" t="s">
        <v>88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>P542667</v>
      </c>
      <c r="AU1598" s="11">
        <f t="shared" si="549"/>
        <v>120</v>
      </c>
      <c r="AV1598" s="11">
        <f t="shared" si="550"/>
        <v>160.65</v>
      </c>
      <c r="AW1598" s="11" t="str">
        <f t="shared" si="551"/>
        <v>2021/2</v>
      </c>
      <c r="AX1598" s="11" t="str">
        <f t="shared" si="552"/>
        <v>2021/2 Contribuciones Seg. Social</v>
      </c>
      <c r="AY1598" s="11">
        <f t="shared" si="533"/>
        <v>21416.09</v>
      </c>
      <c r="AZ1598" s="11">
        <f t="shared" si="553"/>
        <v>7.5013692975701915E-3</v>
      </c>
      <c r="BA1598" s="11" t="str">
        <f t="shared" si="535"/>
        <v>P542667 120</v>
      </c>
      <c r="BB1598" s="11">
        <f>IFERROR(IF(AW1598="","",VLOOKUP(AW1598,SUSS!R:S,2,FALSE)),AY1598*SUSS!$M$2)</f>
        <v>3481.36</v>
      </c>
      <c r="BC1598" s="11">
        <f t="shared" si="534"/>
        <v>26.114967017788963</v>
      </c>
    </row>
    <row r="1599" spans="14:55" ht="15.75" thickBot="1">
      <c r="N1599" s="3" t="s">
        <v>130</v>
      </c>
      <c r="O1599" s="82">
        <v>120</v>
      </c>
      <c r="P1599" s="85">
        <v>1606.46</v>
      </c>
      <c r="Q1599" s="83" t="s">
        <v>11</v>
      </c>
      <c r="R1599" s="83" t="s">
        <v>10</v>
      </c>
      <c r="S1599" s="83" t="s">
        <v>10</v>
      </c>
      <c r="T1599" s="82" t="s">
        <v>122</v>
      </c>
      <c r="U1599" s="82" t="s">
        <v>88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>P542667</v>
      </c>
      <c r="AU1599" s="11">
        <f t="shared" si="549"/>
        <v>120</v>
      </c>
      <c r="AV1599" s="11">
        <f t="shared" si="550"/>
        <v>1606.46</v>
      </c>
      <c r="AW1599" s="11" t="str">
        <f t="shared" si="551"/>
        <v>2021/3</v>
      </c>
      <c r="AX1599" s="11" t="str">
        <f t="shared" si="552"/>
        <v>2021/3 Contribuciones Seg. Social</v>
      </c>
      <c r="AY1599" s="11">
        <f t="shared" si="533"/>
        <v>25410.85</v>
      </c>
      <c r="AZ1599" s="11">
        <f t="shared" si="553"/>
        <v>6.3219451533498491E-2</v>
      </c>
      <c r="BA1599" s="11" t="str">
        <f t="shared" si="535"/>
        <v>P542667 120</v>
      </c>
      <c r="BB1599" s="11">
        <f>IFERROR(IF(AW1599="","",VLOOKUP(AW1599,SUSS!R:S,2,FALSE)),AY1599*SUSS!$M$2)</f>
        <v>3940.06</v>
      </c>
      <c r="BC1599" s="11">
        <f t="shared" si="534"/>
        <v>249.08843220907607</v>
      </c>
    </row>
    <row r="1600" spans="14:55" ht="15.75" thickBot="1">
      <c r="N1600" s="3" t="s">
        <v>130</v>
      </c>
      <c r="O1600" s="82">
        <v>120</v>
      </c>
      <c r="P1600" s="86">
        <v>160.65</v>
      </c>
      <c r="Q1600" s="83" t="s">
        <v>11</v>
      </c>
      <c r="R1600" s="83" t="s">
        <v>10</v>
      </c>
      <c r="S1600" s="83" t="s">
        <v>82</v>
      </c>
      <c r="T1600" s="82" t="s">
        <v>122</v>
      </c>
      <c r="U1600" s="82" t="s">
        <v>88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>P542667</v>
      </c>
      <c r="AU1600" s="11">
        <f t="shared" si="549"/>
        <v>120</v>
      </c>
      <c r="AV1600" s="11">
        <f t="shared" si="550"/>
        <v>160.65</v>
      </c>
      <c r="AW1600" s="11" t="str">
        <f t="shared" si="551"/>
        <v>2021/3</v>
      </c>
      <c r="AX1600" s="11" t="str">
        <f t="shared" si="552"/>
        <v>2021/3 Contribuciones Seg. Social</v>
      </c>
      <c r="AY1600" s="11">
        <f t="shared" si="533"/>
        <v>25410.85</v>
      </c>
      <c r="AZ1600" s="11">
        <f t="shared" si="553"/>
        <v>6.3221025664233982E-3</v>
      </c>
      <c r="BA1600" s="11" t="str">
        <f t="shared" si="535"/>
        <v>P542667 120</v>
      </c>
      <c r="BB1600" s="11">
        <f>IFERROR(IF(AW1600="","",VLOOKUP(AW1600,SUSS!R:S,2,FALSE)),AY1600*SUSS!$M$2)</f>
        <v>3940.06</v>
      </c>
      <c r="BC1600" s="11">
        <f t="shared" si="534"/>
        <v>24.909463437862176</v>
      </c>
    </row>
    <row r="1601" spans="14:55" ht="15.75" thickBot="1">
      <c r="N1601" s="3" t="s">
        <v>130</v>
      </c>
      <c r="O1601" s="82">
        <v>120</v>
      </c>
      <c r="P1601" s="85">
        <v>1295.24</v>
      </c>
      <c r="Q1601" s="83" t="s">
        <v>11</v>
      </c>
      <c r="R1601" s="83" t="s">
        <v>10</v>
      </c>
      <c r="S1601" s="83" t="s">
        <v>10</v>
      </c>
      <c r="T1601" s="82" t="s">
        <v>171</v>
      </c>
      <c r="U1601" s="82" t="s">
        <v>88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>P542667</v>
      </c>
      <c r="AU1601" s="11">
        <f t="shared" si="549"/>
        <v>120</v>
      </c>
      <c r="AV1601" s="11">
        <f t="shared" si="550"/>
        <v>1295.24</v>
      </c>
      <c r="AW1601" s="11" t="str">
        <f t="shared" si="551"/>
        <v>2021/4</v>
      </c>
      <c r="AX1601" s="11" t="str">
        <f t="shared" si="552"/>
        <v>2021/4 Contribuciones Seg. Social</v>
      </c>
      <c r="AY1601" s="11">
        <f t="shared" si="533"/>
        <v>1295.24</v>
      </c>
      <c r="AZ1601" s="11">
        <f t="shared" si="553"/>
        <v>1</v>
      </c>
      <c r="BA1601" s="11" t="str">
        <f t="shared" si="535"/>
        <v>P542667 120</v>
      </c>
      <c r="BB1601" s="11">
        <f>IFERROR(IF(AW1601="","",VLOOKUP(AW1601,SUSS!R:S,2,FALSE)),AY1601*SUSS!$M$2)</f>
        <v>3635.06</v>
      </c>
      <c r="BC1601" s="11">
        <f t="shared" si="534"/>
        <v>3635.06</v>
      </c>
    </row>
    <row r="1602" spans="14:55" ht="15.75" thickBot="1">
      <c r="N1602" s="3" t="s">
        <v>130</v>
      </c>
      <c r="O1602" s="82">
        <v>120</v>
      </c>
      <c r="P1602" s="86">
        <v>129.52000000000001</v>
      </c>
      <c r="Q1602" s="83" t="s">
        <v>11</v>
      </c>
      <c r="R1602" s="83" t="s">
        <v>10</v>
      </c>
      <c r="S1602" s="83" t="s">
        <v>82</v>
      </c>
      <c r="T1602" s="82" t="s">
        <v>171</v>
      </c>
      <c r="U1602" s="82" t="s">
        <v>88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>P542667</v>
      </c>
      <c r="AU1602" s="11">
        <f t="shared" si="549"/>
        <v>120</v>
      </c>
      <c r="AV1602" s="11">
        <f t="shared" si="550"/>
        <v>129.52000000000001</v>
      </c>
      <c r="AW1602" s="11" t="str">
        <f t="shared" si="551"/>
        <v>2021/4</v>
      </c>
      <c r="AX1602" s="11" t="str">
        <f t="shared" si="552"/>
        <v>2021/4 Contribuciones Seg. Social</v>
      </c>
      <c r="AY1602" s="11">
        <f t="shared" si="533"/>
        <v>1295.24</v>
      </c>
      <c r="AZ1602" s="11">
        <f t="shared" si="553"/>
        <v>9.999691176924741E-2</v>
      </c>
      <c r="BA1602" s="11" t="str">
        <f t="shared" si="535"/>
        <v>P542667 120</v>
      </c>
      <c r="BB1602" s="11">
        <f>IFERROR(IF(AW1602="","",VLOOKUP(AW1602,SUSS!R:S,2,FALSE)),AY1602*SUSS!$M$2)</f>
        <v>3635.06</v>
      </c>
      <c r="BC1602" s="11">
        <f t="shared" si="534"/>
        <v>363.49477409592049</v>
      </c>
    </row>
    <row r="1603" spans="14:55" ht="15.75" thickBot="1">
      <c r="N1603" s="3" t="s">
        <v>130</v>
      </c>
      <c r="O1603" s="82">
        <v>120</v>
      </c>
      <c r="P1603" s="85">
        <v>2159.48</v>
      </c>
      <c r="Q1603" s="83" t="s">
        <v>11</v>
      </c>
      <c r="R1603" s="83" t="s">
        <v>10</v>
      </c>
      <c r="S1603" s="83" t="s">
        <v>10</v>
      </c>
      <c r="T1603" s="82" t="s">
        <v>172</v>
      </c>
      <c r="U1603" s="82" t="s">
        <v>88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>P542667</v>
      </c>
      <c r="AU1603" s="11">
        <f t="shared" si="549"/>
        <v>120</v>
      </c>
      <c r="AV1603" s="11">
        <f t="shared" si="550"/>
        <v>2159.48</v>
      </c>
      <c r="AW1603" s="11" t="str">
        <f t="shared" si="551"/>
        <v>2021/6</v>
      </c>
      <c r="AX1603" s="11" t="str">
        <f t="shared" si="552"/>
        <v>2021/6 Contribuciones Seg. Social</v>
      </c>
      <c r="AY1603" s="11">
        <f t="shared" si="533"/>
        <v>2159.48</v>
      </c>
      <c r="AZ1603" s="11">
        <f t="shared" si="553"/>
        <v>1</v>
      </c>
      <c r="BA1603" s="11" t="str">
        <f t="shared" si="535"/>
        <v>P542667 120</v>
      </c>
      <c r="BB1603" s="11">
        <f>IFERROR(IF(AW1603="","",VLOOKUP(AW1603,SUSS!R:S,2,FALSE)),AY1603*SUSS!$M$2)</f>
        <v>5603.76</v>
      </c>
      <c r="BC1603" s="11">
        <f t="shared" si="534"/>
        <v>5603.76</v>
      </c>
    </row>
    <row r="1604" spans="14:55" ht="15.75" thickBot="1">
      <c r="N1604" s="3" t="s">
        <v>130</v>
      </c>
      <c r="O1604" s="82">
        <v>120</v>
      </c>
      <c r="P1604" s="86">
        <v>215.95</v>
      </c>
      <c r="Q1604" s="83" t="s">
        <v>11</v>
      </c>
      <c r="R1604" s="83" t="s">
        <v>10</v>
      </c>
      <c r="S1604" s="83" t="s">
        <v>82</v>
      </c>
      <c r="T1604" s="82" t="s">
        <v>172</v>
      </c>
      <c r="U1604" s="82" t="s">
        <v>88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>P542667</v>
      </c>
      <c r="AU1604" s="11">
        <f t="shared" si="549"/>
        <v>120</v>
      </c>
      <c r="AV1604" s="11">
        <f t="shared" si="550"/>
        <v>215.95</v>
      </c>
      <c r="AW1604" s="11" t="str">
        <f t="shared" si="551"/>
        <v>2021/6</v>
      </c>
      <c r="AX1604" s="11" t="str">
        <f t="shared" si="552"/>
        <v>2021/6 Contribuciones Seg. Social</v>
      </c>
      <c r="AY1604" s="11">
        <f t="shared" ref="AY1604:AY1667" si="554">VLOOKUP(AX1604,AO:AP,2,FALSE)</f>
        <v>2159.48</v>
      </c>
      <c r="AZ1604" s="11">
        <f t="shared" si="553"/>
        <v>0.10000092614888768</v>
      </c>
      <c r="BA1604" s="11" t="str">
        <f t="shared" si="535"/>
        <v>P542667 120</v>
      </c>
      <c r="BB1604" s="11">
        <f>IFERROR(IF(AW1604="","",VLOOKUP(AW1604,SUSS!R:S,2,FALSE)),AY1604*SUSS!$M$2)</f>
        <v>5603.76</v>
      </c>
      <c r="BC1604" s="11">
        <f t="shared" si="534"/>
        <v>560.38118991609088</v>
      </c>
    </row>
    <row r="1605" spans="14:55"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45.75" thickBot="1">
      <c r="N1606" s="3" t="s">
        <v>173</v>
      </c>
      <c r="O1606" s="128" t="s">
        <v>17</v>
      </c>
      <c r="P1606"/>
      <c r="Q1606"/>
      <c r="R1606"/>
      <c r="S1606"/>
      <c r="T1606"/>
      <c r="U1606"/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173</v>
      </c>
      <c r="O1607" s="87" t="s">
        <v>13</v>
      </c>
      <c r="P1607" s="87" t="s">
        <v>14</v>
      </c>
      <c r="Q1607" s="87" t="s">
        <v>3</v>
      </c>
      <c r="R1607" s="87" t="s">
        <v>4</v>
      </c>
      <c r="S1607" s="87" t="s">
        <v>5</v>
      </c>
      <c r="T1607" s="87" t="s">
        <v>15</v>
      </c>
      <c r="U1607" s="87" t="s">
        <v>16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 ht="15.75" thickBot="1">
      <c r="N1608" s="3" t="s">
        <v>173</v>
      </c>
      <c r="O1608" s="77" t="s">
        <v>84</v>
      </c>
      <c r="P1608" s="80">
        <v>1805.24</v>
      </c>
      <c r="Q1608" s="78" t="s">
        <v>81</v>
      </c>
      <c r="R1608" s="78" t="s">
        <v>174</v>
      </c>
      <c r="S1608" s="78" t="s">
        <v>174</v>
      </c>
      <c r="T1608" s="77" t="s">
        <v>176</v>
      </c>
      <c r="U1608" s="77" t="s">
        <v>86</v>
      </c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15.75" thickBot="1">
      <c r="N1609" s="3" t="s">
        <v>173</v>
      </c>
      <c r="O1609" s="82" t="s">
        <v>84</v>
      </c>
      <c r="P1609" s="86">
        <v>253.24</v>
      </c>
      <c r="Q1609" s="83" t="s">
        <v>83</v>
      </c>
      <c r="R1609" s="83" t="s">
        <v>174</v>
      </c>
      <c r="S1609" s="83" t="s">
        <v>174</v>
      </c>
      <c r="T1609" s="82" t="s">
        <v>108</v>
      </c>
      <c r="U1609" s="82" t="s">
        <v>86</v>
      </c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57.75" thickBot="1">
      <c r="N1610" s="3" t="s">
        <v>173</v>
      </c>
      <c r="O1610" s="82" t="s">
        <v>84</v>
      </c>
      <c r="P1610" s="85">
        <v>2489.4899999999998</v>
      </c>
      <c r="Q1610" s="83" t="s">
        <v>11</v>
      </c>
      <c r="R1610" s="83" t="s">
        <v>175</v>
      </c>
      <c r="S1610" s="83" t="s">
        <v>175</v>
      </c>
      <c r="T1610" s="82" t="s">
        <v>119</v>
      </c>
      <c r="U1610" s="82" t="s">
        <v>86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>Q259383</v>
      </c>
      <c r="AU1610" s="11" t="str">
        <f t="shared" si="549"/>
        <v>Pago a Cuenta</v>
      </c>
      <c r="AV1610" s="11">
        <f t="shared" si="550"/>
        <v>2489.4899999999998</v>
      </c>
      <c r="AW1610" s="11" t="str">
        <f t="shared" si="551"/>
        <v>2020/12</v>
      </c>
      <c r="AX1610" s="11" t="str">
        <f t="shared" si="552"/>
        <v>2020/12 Contribuciones Seg. Social</v>
      </c>
      <c r="AY1610" s="11">
        <f t="shared" si="554"/>
        <v>39008.78</v>
      </c>
      <c r="AZ1610" s="11">
        <f t="shared" si="553"/>
        <v>6.3818709531546489E-2</v>
      </c>
      <c r="BA1610" s="11" t="str">
        <f t="shared" si="556"/>
        <v>Q259383 Pago a Cuenta</v>
      </c>
      <c r="BB1610" s="11">
        <f>IFERROR(IF(AW1610="","",VLOOKUP(AW1610,SUSS!R:S,2,FALSE)),AY1610*SUSS!$M$2)</f>
        <v>6022.3505733695647</v>
      </c>
      <c r="BC1610" s="11">
        <f t="shared" si="555"/>
        <v>384.33864193901468</v>
      </c>
    </row>
    <row r="1611" spans="14:55" ht="15.75" thickBot="1">
      <c r="N1611" s="3" t="s">
        <v>173</v>
      </c>
      <c r="O1611" s="82">
        <v>1</v>
      </c>
      <c r="P1611" s="85">
        <v>1489.33</v>
      </c>
      <c r="Q1611" s="83" t="s">
        <v>81</v>
      </c>
      <c r="R1611" s="83" t="s">
        <v>174</v>
      </c>
      <c r="S1611" s="83" t="s">
        <v>174</v>
      </c>
      <c r="T1611" s="82" t="s">
        <v>176</v>
      </c>
      <c r="U1611" s="82" t="s">
        <v>86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15.75" thickBot="1">
      <c r="N1612" s="3" t="s">
        <v>173</v>
      </c>
      <c r="O1612" s="82">
        <v>1</v>
      </c>
      <c r="P1612" s="86">
        <v>208.93</v>
      </c>
      <c r="Q1612" s="83" t="s">
        <v>83</v>
      </c>
      <c r="R1612" s="83" t="s">
        <v>174</v>
      </c>
      <c r="S1612" s="83" t="s">
        <v>174</v>
      </c>
      <c r="T1612" s="82" t="s">
        <v>108</v>
      </c>
      <c r="U1612" s="82" t="s">
        <v>86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57.75" thickBot="1">
      <c r="N1613" s="3" t="s">
        <v>173</v>
      </c>
      <c r="O1613" s="82">
        <v>1</v>
      </c>
      <c r="P1613" s="85">
        <v>2053.83</v>
      </c>
      <c r="Q1613" s="83" t="s">
        <v>11</v>
      </c>
      <c r="R1613" s="83" t="s">
        <v>175</v>
      </c>
      <c r="S1613" s="83" t="s">
        <v>175</v>
      </c>
      <c r="T1613" s="82" t="s">
        <v>119</v>
      </c>
      <c r="U1613" s="82" t="s">
        <v>86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>Q259383</v>
      </c>
      <c r="AU1613" s="11">
        <f t="shared" si="549"/>
        <v>1</v>
      </c>
      <c r="AV1613" s="11">
        <f t="shared" si="550"/>
        <v>2053.83</v>
      </c>
      <c r="AW1613" s="11" t="str">
        <f t="shared" si="551"/>
        <v>2020/12</v>
      </c>
      <c r="AX1613" s="11" t="str">
        <f t="shared" si="552"/>
        <v>2020/12 Contribuciones Seg. Social</v>
      </c>
      <c r="AY1613" s="11">
        <f t="shared" si="554"/>
        <v>39008.78</v>
      </c>
      <c r="AZ1613" s="11">
        <f t="shared" si="553"/>
        <v>5.2650454589966672E-2</v>
      </c>
      <c r="BA1613" s="11" t="str">
        <f t="shared" si="556"/>
        <v>Q259383 1</v>
      </c>
      <c r="BB1613" s="11">
        <f>IFERROR(IF(AW1613="","",VLOOKUP(AW1613,SUSS!R:S,2,FALSE)),AY1613*SUSS!$M$2)</f>
        <v>6022.3505733695647</v>
      </c>
      <c r="BC1613" s="11">
        <f t="shared" si="555"/>
        <v>317.079495388054</v>
      </c>
    </row>
    <row r="1614" spans="14:55" ht="15.75" thickBot="1">
      <c r="N1614" s="3" t="s">
        <v>173</v>
      </c>
      <c r="O1614" s="82">
        <v>2</v>
      </c>
      <c r="P1614" s="85">
        <v>1489.33</v>
      </c>
      <c r="Q1614" s="83" t="s">
        <v>81</v>
      </c>
      <c r="R1614" s="83" t="s">
        <v>174</v>
      </c>
      <c r="S1614" s="83" t="s">
        <v>174</v>
      </c>
      <c r="T1614" s="82" t="s">
        <v>176</v>
      </c>
      <c r="U1614" s="82" t="s">
        <v>88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15.75" thickBot="1">
      <c r="N1615" s="3" t="s">
        <v>173</v>
      </c>
      <c r="O1615" s="82">
        <v>2</v>
      </c>
      <c r="P1615" s="86">
        <v>208.93</v>
      </c>
      <c r="Q1615" s="83" t="s">
        <v>83</v>
      </c>
      <c r="R1615" s="83" t="s">
        <v>174</v>
      </c>
      <c r="S1615" s="83" t="s">
        <v>174</v>
      </c>
      <c r="T1615" s="82" t="s">
        <v>108</v>
      </c>
      <c r="U1615" s="82" t="s">
        <v>88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57.75" thickBot="1">
      <c r="N1616" s="3" t="s">
        <v>173</v>
      </c>
      <c r="O1616" s="82">
        <v>2</v>
      </c>
      <c r="P1616" s="85">
        <v>2053.83</v>
      </c>
      <c r="Q1616" s="83" t="s">
        <v>11</v>
      </c>
      <c r="R1616" s="83" t="s">
        <v>175</v>
      </c>
      <c r="S1616" s="83" t="s">
        <v>175</v>
      </c>
      <c r="T1616" s="82" t="s">
        <v>119</v>
      </c>
      <c r="U1616" s="82" t="s">
        <v>88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>Q259383</v>
      </c>
      <c r="AU1616" s="11">
        <f t="shared" si="549"/>
        <v>2</v>
      </c>
      <c r="AV1616" s="11">
        <f t="shared" si="550"/>
        <v>2053.83</v>
      </c>
      <c r="AW1616" s="11" t="str">
        <f t="shared" si="551"/>
        <v>2020/12</v>
      </c>
      <c r="AX1616" s="11" t="str">
        <f t="shared" si="552"/>
        <v>2020/12 Contribuciones Seg. Social</v>
      </c>
      <c r="AY1616" s="11">
        <f t="shared" si="554"/>
        <v>39008.78</v>
      </c>
      <c r="AZ1616" s="11">
        <f t="shared" si="553"/>
        <v>5.2650454589966672E-2</v>
      </c>
      <c r="BA1616" s="11" t="str">
        <f t="shared" si="556"/>
        <v>Q259383 2</v>
      </c>
      <c r="BB1616" s="11">
        <f>IFERROR(IF(AW1616="","",VLOOKUP(AW1616,SUSS!R:S,2,FALSE)),AY1616*SUSS!$M$2)</f>
        <v>6022.3505733695647</v>
      </c>
      <c r="BC1616" s="11">
        <f t="shared" si="555"/>
        <v>317.079495388054</v>
      </c>
    </row>
    <row r="1617" spans="14:55" ht="15.75" thickBot="1">
      <c r="N1617" s="3" t="s">
        <v>173</v>
      </c>
      <c r="O1617" s="82">
        <v>3</v>
      </c>
      <c r="P1617" s="85">
        <v>1489.33</v>
      </c>
      <c r="Q1617" s="83" t="s">
        <v>81</v>
      </c>
      <c r="R1617" s="83" t="s">
        <v>174</v>
      </c>
      <c r="S1617" s="83" t="s">
        <v>174</v>
      </c>
      <c r="T1617" s="82" t="s">
        <v>176</v>
      </c>
      <c r="U1617" s="82" t="s">
        <v>88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15.75" thickBot="1">
      <c r="N1618" s="3" t="s">
        <v>173</v>
      </c>
      <c r="O1618" s="82">
        <v>3</v>
      </c>
      <c r="P1618" s="86">
        <v>208.93</v>
      </c>
      <c r="Q1618" s="83" t="s">
        <v>83</v>
      </c>
      <c r="R1618" s="83" t="s">
        <v>174</v>
      </c>
      <c r="S1618" s="83" t="s">
        <v>174</v>
      </c>
      <c r="T1618" s="82" t="s">
        <v>108</v>
      </c>
      <c r="U1618" s="82" t="s">
        <v>88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57.75" thickBot="1">
      <c r="N1619" s="3" t="s">
        <v>173</v>
      </c>
      <c r="O1619" s="82">
        <v>3</v>
      </c>
      <c r="P1619" s="85">
        <v>2053.83</v>
      </c>
      <c r="Q1619" s="83" t="s">
        <v>11</v>
      </c>
      <c r="R1619" s="83" t="s">
        <v>175</v>
      </c>
      <c r="S1619" s="83" t="s">
        <v>175</v>
      </c>
      <c r="T1619" s="82" t="s">
        <v>119</v>
      </c>
      <c r="U1619" s="82" t="s">
        <v>88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>Q259383</v>
      </c>
      <c r="AU1619" s="11">
        <f t="shared" si="549"/>
        <v>3</v>
      </c>
      <c r="AV1619" s="11">
        <f t="shared" si="550"/>
        <v>2053.83</v>
      </c>
      <c r="AW1619" s="11" t="str">
        <f t="shared" si="551"/>
        <v>2020/12</v>
      </c>
      <c r="AX1619" s="11" t="str">
        <f t="shared" si="552"/>
        <v>2020/12 Contribuciones Seg. Social</v>
      </c>
      <c r="AY1619" s="11">
        <f t="shared" si="554"/>
        <v>39008.78</v>
      </c>
      <c r="AZ1619" s="11">
        <f t="shared" si="553"/>
        <v>5.2650454589966672E-2</v>
      </c>
      <c r="BA1619" s="11" t="str">
        <f t="shared" si="556"/>
        <v>Q259383 3</v>
      </c>
      <c r="BB1619" s="11">
        <f>IFERROR(IF(AW1619="","",VLOOKUP(AW1619,SUSS!R:S,2,FALSE)),AY1619*SUSS!$M$2)</f>
        <v>6022.3505733695647</v>
      </c>
      <c r="BC1619" s="11">
        <f t="shared" si="555"/>
        <v>317.079495388054</v>
      </c>
    </row>
    <row r="1620" spans="14:55" ht="15.75" thickBot="1">
      <c r="N1620" s="3" t="s">
        <v>173</v>
      </c>
      <c r="O1620" s="82">
        <v>4</v>
      </c>
      <c r="P1620" s="85">
        <v>1489.33</v>
      </c>
      <c r="Q1620" s="83" t="s">
        <v>81</v>
      </c>
      <c r="R1620" s="83" t="s">
        <v>174</v>
      </c>
      <c r="S1620" s="83" t="s">
        <v>174</v>
      </c>
      <c r="T1620" s="82" t="s">
        <v>176</v>
      </c>
      <c r="U1620" s="82" t="s">
        <v>88</v>
      </c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15.75" thickBot="1">
      <c r="N1621" s="3" t="s">
        <v>173</v>
      </c>
      <c r="O1621" s="82">
        <v>4</v>
      </c>
      <c r="P1621" s="86">
        <v>208.93</v>
      </c>
      <c r="Q1621" s="83" t="s">
        <v>83</v>
      </c>
      <c r="R1621" s="83" t="s">
        <v>174</v>
      </c>
      <c r="S1621" s="83" t="s">
        <v>174</v>
      </c>
      <c r="T1621" s="82" t="s">
        <v>108</v>
      </c>
      <c r="U1621" s="82" t="s">
        <v>88</v>
      </c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57.75" thickBot="1">
      <c r="N1622" s="3" t="s">
        <v>173</v>
      </c>
      <c r="O1622" s="82">
        <v>4</v>
      </c>
      <c r="P1622" s="85">
        <v>2053.83</v>
      </c>
      <c r="Q1622" s="83" t="s">
        <v>11</v>
      </c>
      <c r="R1622" s="83" t="s">
        <v>175</v>
      </c>
      <c r="S1622" s="83" t="s">
        <v>175</v>
      </c>
      <c r="T1622" s="82" t="s">
        <v>119</v>
      </c>
      <c r="U1622" s="82" t="s">
        <v>88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>Q259383</v>
      </c>
      <c r="AU1622" s="11">
        <f t="shared" si="549"/>
        <v>4</v>
      </c>
      <c r="AV1622" s="11">
        <f t="shared" si="550"/>
        <v>2053.83</v>
      </c>
      <c r="AW1622" s="11" t="str">
        <f t="shared" si="551"/>
        <v>2020/12</v>
      </c>
      <c r="AX1622" s="11" t="str">
        <f t="shared" si="552"/>
        <v>2020/12 Contribuciones Seg. Social</v>
      </c>
      <c r="AY1622" s="11">
        <f t="shared" si="554"/>
        <v>39008.78</v>
      </c>
      <c r="AZ1622" s="11">
        <f t="shared" si="553"/>
        <v>5.2650454589966672E-2</v>
      </c>
      <c r="BA1622" s="11" t="str">
        <f t="shared" si="556"/>
        <v>Q259383 4</v>
      </c>
      <c r="BB1622" s="11">
        <f>IFERROR(IF(AW1622="","",VLOOKUP(AW1622,SUSS!R:S,2,FALSE)),AY1622*SUSS!$M$2)</f>
        <v>6022.3505733695647</v>
      </c>
      <c r="BC1622" s="11">
        <f t="shared" si="555"/>
        <v>317.079495388054</v>
      </c>
    </row>
    <row r="1623" spans="14:55" ht="15.75" thickBot="1">
      <c r="N1623" s="3" t="s">
        <v>173</v>
      </c>
      <c r="O1623" s="82">
        <v>5</v>
      </c>
      <c r="P1623" s="85">
        <v>1489.33</v>
      </c>
      <c r="Q1623" s="83" t="s">
        <v>81</v>
      </c>
      <c r="R1623" s="83" t="s">
        <v>174</v>
      </c>
      <c r="S1623" s="83" t="s">
        <v>174</v>
      </c>
      <c r="T1623" s="82" t="s">
        <v>176</v>
      </c>
      <c r="U1623" s="82" t="s">
        <v>88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15.75" thickBot="1">
      <c r="N1624" s="3" t="s">
        <v>173</v>
      </c>
      <c r="O1624" s="82">
        <v>5</v>
      </c>
      <c r="P1624" s="86">
        <v>208.93</v>
      </c>
      <c r="Q1624" s="83" t="s">
        <v>83</v>
      </c>
      <c r="R1624" s="83" t="s">
        <v>174</v>
      </c>
      <c r="S1624" s="83" t="s">
        <v>174</v>
      </c>
      <c r="T1624" s="82" t="s">
        <v>108</v>
      </c>
      <c r="U1624" s="82" t="s">
        <v>88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57.75" thickBot="1">
      <c r="N1625" s="3" t="s">
        <v>173</v>
      </c>
      <c r="O1625" s="82">
        <v>5</v>
      </c>
      <c r="P1625" s="85">
        <v>2053.83</v>
      </c>
      <c r="Q1625" s="83" t="s">
        <v>11</v>
      </c>
      <c r="R1625" s="83" t="s">
        <v>175</v>
      </c>
      <c r="S1625" s="83" t="s">
        <v>175</v>
      </c>
      <c r="T1625" s="82" t="s">
        <v>119</v>
      </c>
      <c r="U1625" s="82" t="s">
        <v>88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>Q259383</v>
      </c>
      <c r="AU1625" s="11">
        <f t="shared" si="549"/>
        <v>5</v>
      </c>
      <c r="AV1625" s="11">
        <f t="shared" si="550"/>
        <v>2053.83</v>
      </c>
      <c r="AW1625" s="11" t="str">
        <f t="shared" si="551"/>
        <v>2020/12</v>
      </c>
      <c r="AX1625" s="11" t="str">
        <f t="shared" si="552"/>
        <v>2020/12 Contribuciones Seg. Social</v>
      </c>
      <c r="AY1625" s="11">
        <f t="shared" si="554"/>
        <v>39008.78</v>
      </c>
      <c r="AZ1625" s="11">
        <f t="shared" si="553"/>
        <v>5.2650454589966672E-2</v>
      </c>
      <c r="BA1625" s="11" t="str">
        <f t="shared" si="556"/>
        <v>Q259383 5</v>
      </c>
      <c r="BB1625" s="11">
        <f>IFERROR(IF(AW1625="","",VLOOKUP(AW1625,SUSS!R:S,2,FALSE)),AY1625*SUSS!$M$2)</f>
        <v>6022.3505733695647</v>
      </c>
      <c r="BC1625" s="11">
        <f t="shared" si="555"/>
        <v>317.079495388054</v>
      </c>
    </row>
    <row r="1626" spans="14:55" ht="15.75" thickBot="1">
      <c r="N1626" s="3" t="s">
        <v>173</v>
      </c>
      <c r="O1626" s="82">
        <v>6</v>
      </c>
      <c r="P1626" s="85">
        <v>1489.33</v>
      </c>
      <c r="Q1626" s="83" t="s">
        <v>81</v>
      </c>
      <c r="R1626" s="83" t="s">
        <v>174</v>
      </c>
      <c r="S1626" s="83" t="s">
        <v>174</v>
      </c>
      <c r="T1626" s="82" t="s">
        <v>176</v>
      </c>
      <c r="U1626" s="82" t="s">
        <v>88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15.75" thickBot="1">
      <c r="N1627" s="3" t="s">
        <v>173</v>
      </c>
      <c r="O1627" s="82">
        <v>6</v>
      </c>
      <c r="P1627" s="86">
        <v>208.93</v>
      </c>
      <c r="Q1627" s="83" t="s">
        <v>83</v>
      </c>
      <c r="R1627" s="83" t="s">
        <v>174</v>
      </c>
      <c r="S1627" s="83" t="s">
        <v>174</v>
      </c>
      <c r="T1627" s="82" t="s">
        <v>108</v>
      </c>
      <c r="U1627" s="82" t="s">
        <v>88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57.75" thickBot="1">
      <c r="N1628" s="3" t="s">
        <v>173</v>
      </c>
      <c r="O1628" s="82">
        <v>6</v>
      </c>
      <c r="P1628" s="85">
        <v>2053.83</v>
      </c>
      <c r="Q1628" s="83" t="s">
        <v>11</v>
      </c>
      <c r="R1628" s="83" t="s">
        <v>175</v>
      </c>
      <c r="S1628" s="83" t="s">
        <v>175</v>
      </c>
      <c r="T1628" s="82" t="s">
        <v>119</v>
      </c>
      <c r="U1628" s="82" t="s">
        <v>88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>Q259383</v>
      </c>
      <c r="AU1628" s="11">
        <f t="shared" si="549"/>
        <v>6</v>
      </c>
      <c r="AV1628" s="11">
        <f t="shared" si="550"/>
        <v>2053.83</v>
      </c>
      <c r="AW1628" s="11" t="str">
        <f t="shared" si="551"/>
        <v>2020/12</v>
      </c>
      <c r="AX1628" s="11" t="str">
        <f t="shared" si="552"/>
        <v>2020/12 Contribuciones Seg. Social</v>
      </c>
      <c r="AY1628" s="11">
        <f t="shared" si="554"/>
        <v>39008.78</v>
      </c>
      <c r="AZ1628" s="11">
        <f t="shared" si="553"/>
        <v>5.2650454589966672E-2</v>
      </c>
      <c r="BA1628" s="11" t="str">
        <f t="shared" si="556"/>
        <v>Q259383 6</v>
      </c>
      <c r="BB1628" s="11">
        <f>IFERROR(IF(AW1628="","",VLOOKUP(AW1628,SUSS!R:S,2,FALSE)),AY1628*SUSS!$M$2)</f>
        <v>6022.3505733695647</v>
      </c>
      <c r="BC1628" s="11">
        <f t="shared" si="555"/>
        <v>317.079495388054</v>
      </c>
    </row>
    <row r="1629" spans="14:55" ht="15.75" thickBot="1">
      <c r="N1629" s="3" t="s">
        <v>173</v>
      </c>
      <c r="O1629" s="82">
        <v>7</v>
      </c>
      <c r="P1629" s="85">
        <v>1489.33</v>
      </c>
      <c r="Q1629" s="83" t="s">
        <v>81</v>
      </c>
      <c r="R1629" s="83" t="s">
        <v>174</v>
      </c>
      <c r="S1629" s="83" t="s">
        <v>174</v>
      </c>
      <c r="T1629" s="82" t="s">
        <v>176</v>
      </c>
      <c r="U1629" s="82" t="s">
        <v>88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15.75" thickBot="1">
      <c r="N1630" s="3" t="s">
        <v>173</v>
      </c>
      <c r="O1630" s="82">
        <v>7</v>
      </c>
      <c r="P1630" s="86">
        <v>208.93</v>
      </c>
      <c r="Q1630" s="83" t="s">
        <v>83</v>
      </c>
      <c r="R1630" s="83" t="s">
        <v>174</v>
      </c>
      <c r="S1630" s="83" t="s">
        <v>174</v>
      </c>
      <c r="T1630" s="82" t="s">
        <v>108</v>
      </c>
      <c r="U1630" s="82" t="s">
        <v>88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57.75" thickBot="1">
      <c r="N1631" s="3" t="s">
        <v>173</v>
      </c>
      <c r="O1631" s="82">
        <v>7</v>
      </c>
      <c r="P1631" s="85">
        <v>2053.83</v>
      </c>
      <c r="Q1631" s="83" t="s">
        <v>11</v>
      </c>
      <c r="R1631" s="83" t="s">
        <v>175</v>
      </c>
      <c r="S1631" s="83" t="s">
        <v>175</v>
      </c>
      <c r="T1631" s="82" t="s">
        <v>119</v>
      </c>
      <c r="U1631" s="82" t="s">
        <v>88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>Q259383</v>
      </c>
      <c r="AU1631" s="11">
        <f t="shared" si="570"/>
        <v>7</v>
      </c>
      <c r="AV1631" s="11">
        <f t="shared" si="571"/>
        <v>2053.83</v>
      </c>
      <c r="AW1631" s="11" t="str">
        <f t="shared" si="572"/>
        <v>2020/12</v>
      </c>
      <c r="AX1631" s="11" t="str">
        <f t="shared" si="573"/>
        <v>2020/12 Contribuciones Seg. Social</v>
      </c>
      <c r="AY1631" s="11">
        <f t="shared" si="554"/>
        <v>39008.78</v>
      </c>
      <c r="AZ1631" s="11">
        <f t="shared" si="574"/>
        <v>5.2650454589966672E-2</v>
      </c>
      <c r="BA1631" s="11" t="str">
        <f t="shared" si="556"/>
        <v>Q259383 7</v>
      </c>
      <c r="BB1631" s="11">
        <f>IFERROR(IF(AW1631="","",VLOOKUP(AW1631,SUSS!R:S,2,FALSE)),AY1631*SUSS!$M$2)</f>
        <v>6022.3505733695647</v>
      </c>
      <c r="BC1631" s="11">
        <f t="shared" si="555"/>
        <v>317.079495388054</v>
      </c>
    </row>
    <row r="1632" spans="14:55" ht="15.75" thickBot="1">
      <c r="N1632" s="3" t="s">
        <v>173</v>
      </c>
      <c r="O1632" s="82">
        <v>8</v>
      </c>
      <c r="P1632" s="85">
        <v>1489.33</v>
      </c>
      <c r="Q1632" s="83" t="s">
        <v>81</v>
      </c>
      <c r="R1632" s="83" t="s">
        <v>174</v>
      </c>
      <c r="S1632" s="83" t="s">
        <v>174</v>
      </c>
      <c r="T1632" s="82" t="s">
        <v>176</v>
      </c>
      <c r="U1632" s="82" t="s">
        <v>88</v>
      </c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14:55" ht="15.75" thickBot="1">
      <c r="N1633" s="3" t="s">
        <v>173</v>
      </c>
      <c r="O1633" s="82">
        <v>8</v>
      </c>
      <c r="P1633" s="86">
        <v>208.93</v>
      </c>
      <c r="Q1633" s="83" t="s">
        <v>83</v>
      </c>
      <c r="R1633" s="83" t="s">
        <v>174</v>
      </c>
      <c r="S1633" s="83" t="s">
        <v>174</v>
      </c>
      <c r="T1633" s="82" t="s">
        <v>108</v>
      </c>
      <c r="U1633" s="82" t="s">
        <v>88</v>
      </c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14:55" ht="57.75" thickBot="1">
      <c r="N1634" s="3" t="s">
        <v>173</v>
      </c>
      <c r="O1634" s="82">
        <v>8</v>
      </c>
      <c r="P1634" s="85">
        <v>2053.83</v>
      </c>
      <c r="Q1634" s="83" t="s">
        <v>11</v>
      </c>
      <c r="R1634" s="83" t="s">
        <v>175</v>
      </c>
      <c r="S1634" s="83" t="s">
        <v>175</v>
      </c>
      <c r="T1634" s="82" t="s">
        <v>119</v>
      </c>
      <c r="U1634" s="82" t="s">
        <v>88</v>
      </c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>Q259383</v>
      </c>
      <c r="AU1634" s="11">
        <f t="shared" si="570"/>
        <v>8</v>
      </c>
      <c r="AV1634" s="11">
        <f t="shared" si="571"/>
        <v>2053.83</v>
      </c>
      <c r="AW1634" s="11" t="str">
        <f t="shared" si="572"/>
        <v>2020/12</v>
      </c>
      <c r="AX1634" s="11" t="str">
        <f t="shared" si="573"/>
        <v>2020/12 Contribuciones Seg. Social</v>
      </c>
      <c r="AY1634" s="11">
        <f t="shared" si="554"/>
        <v>39008.78</v>
      </c>
      <c r="AZ1634" s="11">
        <f t="shared" si="574"/>
        <v>5.2650454589966672E-2</v>
      </c>
      <c r="BA1634" s="11" t="str">
        <f t="shared" si="556"/>
        <v>Q259383 8</v>
      </c>
      <c r="BB1634" s="11">
        <f>IFERROR(IF(AW1634="","",VLOOKUP(AW1634,SUSS!R:S,2,FALSE)),AY1634*SUSS!$M$2)</f>
        <v>6022.3505733695647</v>
      </c>
      <c r="BC1634" s="11">
        <f t="shared" si="555"/>
        <v>317.079495388054</v>
      </c>
    </row>
    <row r="1635" spans="14:55" ht="15.75" thickBot="1">
      <c r="N1635" s="3" t="s">
        <v>173</v>
      </c>
      <c r="O1635" s="82">
        <v>9</v>
      </c>
      <c r="P1635" s="85">
        <v>1489.33</v>
      </c>
      <c r="Q1635" s="83" t="s">
        <v>81</v>
      </c>
      <c r="R1635" s="83" t="s">
        <v>174</v>
      </c>
      <c r="S1635" s="83" t="s">
        <v>174</v>
      </c>
      <c r="T1635" s="82" t="s">
        <v>176</v>
      </c>
      <c r="U1635" s="82" t="s">
        <v>88</v>
      </c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14:55" ht="15.75" thickBot="1">
      <c r="N1636" s="3" t="s">
        <v>173</v>
      </c>
      <c r="O1636" s="82">
        <v>9</v>
      </c>
      <c r="P1636" s="86">
        <v>208.93</v>
      </c>
      <c r="Q1636" s="83" t="s">
        <v>83</v>
      </c>
      <c r="R1636" s="83" t="s">
        <v>174</v>
      </c>
      <c r="S1636" s="83" t="s">
        <v>174</v>
      </c>
      <c r="T1636" s="82" t="s">
        <v>108</v>
      </c>
      <c r="U1636" s="82" t="s">
        <v>88</v>
      </c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14:55" ht="57.75" thickBot="1">
      <c r="N1637" s="3" t="s">
        <v>173</v>
      </c>
      <c r="O1637" s="82">
        <v>9</v>
      </c>
      <c r="P1637" s="85">
        <v>2053.83</v>
      </c>
      <c r="Q1637" s="83" t="s">
        <v>11</v>
      </c>
      <c r="R1637" s="83" t="s">
        <v>175</v>
      </c>
      <c r="S1637" s="83" t="s">
        <v>175</v>
      </c>
      <c r="T1637" s="82" t="s">
        <v>119</v>
      </c>
      <c r="U1637" s="82" t="s">
        <v>88</v>
      </c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>Q259383</v>
      </c>
      <c r="AU1637" s="11">
        <f t="shared" si="570"/>
        <v>9</v>
      </c>
      <c r="AV1637" s="11">
        <f t="shared" si="571"/>
        <v>2053.83</v>
      </c>
      <c r="AW1637" s="11" t="str">
        <f t="shared" si="572"/>
        <v>2020/12</v>
      </c>
      <c r="AX1637" s="11" t="str">
        <f t="shared" si="573"/>
        <v>2020/12 Contribuciones Seg. Social</v>
      </c>
      <c r="AY1637" s="11">
        <f t="shared" si="554"/>
        <v>39008.78</v>
      </c>
      <c r="AZ1637" s="11">
        <f t="shared" si="574"/>
        <v>5.2650454589966672E-2</v>
      </c>
      <c r="BA1637" s="11" t="str">
        <f t="shared" si="556"/>
        <v>Q259383 9</v>
      </c>
      <c r="BB1637" s="11">
        <f>IFERROR(IF(AW1637="","",VLOOKUP(AW1637,SUSS!R:S,2,FALSE)),AY1637*SUSS!$M$2)</f>
        <v>6022.3505733695647</v>
      </c>
      <c r="BC1637" s="11">
        <f t="shared" si="555"/>
        <v>317.079495388054</v>
      </c>
    </row>
    <row r="1638" spans="14:55" ht="15.75" thickBot="1">
      <c r="N1638" s="3" t="s">
        <v>173</v>
      </c>
      <c r="O1638" s="82">
        <v>10</v>
      </c>
      <c r="P1638" s="85">
        <v>1489.33</v>
      </c>
      <c r="Q1638" s="83" t="s">
        <v>81</v>
      </c>
      <c r="R1638" s="83" t="s">
        <v>174</v>
      </c>
      <c r="S1638" s="83" t="s">
        <v>174</v>
      </c>
      <c r="T1638" s="82" t="s">
        <v>176</v>
      </c>
      <c r="U1638" s="82" t="s">
        <v>88</v>
      </c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14:55" ht="15.75" thickBot="1">
      <c r="N1639" s="3" t="s">
        <v>173</v>
      </c>
      <c r="O1639" s="82">
        <v>10</v>
      </c>
      <c r="P1639" s="86">
        <v>208.93</v>
      </c>
      <c r="Q1639" s="83" t="s">
        <v>83</v>
      </c>
      <c r="R1639" s="83" t="s">
        <v>174</v>
      </c>
      <c r="S1639" s="83" t="s">
        <v>174</v>
      </c>
      <c r="T1639" s="82" t="s">
        <v>108</v>
      </c>
      <c r="U1639" s="82" t="s">
        <v>88</v>
      </c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14:55" ht="57.75" thickBot="1">
      <c r="N1640" s="3" t="s">
        <v>173</v>
      </c>
      <c r="O1640" s="82">
        <v>10</v>
      </c>
      <c r="P1640" s="85">
        <v>2053.83</v>
      </c>
      <c r="Q1640" s="83" t="s">
        <v>11</v>
      </c>
      <c r="R1640" s="83" t="s">
        <v>175</v>
      </c>
      <c r="S1640" s="83" t="s">
        <v>175</v>
      </c>
      <c r="T1640" s="82" t="s">
        <v>119</v>
      </c>
      <c r="U1640" s="82" t="s">
        <v>88</v>
      </c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>Q259383</v>
      </c>
      <c r="AU1640" s="11">
        <f t="shared" si="570"/>
        <v>10</v>
      </c>
      <c r="AV1640" s="11">
        <f t="shared" si="571"/>
        <v>2053.83</v>
      </c>
      <c r="AW1640" s="11" t="str">
        <f t="shared" si="572"/>
        <v>2020/12</v>
      </c>
      <c r="AX1640" s="11" t="str">
        <f t="shared" si="573"/>
        <v>2020/12 Contribuciones Seg. Social</v>
      </c>
      <c r="AY1640" s="11">
        <f t="shared" si="554"/>
        <v>39008.78</v>
      </c>
      <c r="AZ1640" s="11">
        <f t="shared" si="574"/>
        <v>5.2650454589966672E-2</v>
      </c>
      <c r="BA1640" s="11" t="str">
        <f t="shared" si="556"/>
        <v>Q259383 10</v>
      </c>
      <c r="BB1640" s="11">
        <f>IFERROR(IF(AW1640="","",VLOOKUP(AW1640,SUSS!R:S,2,FALSE)),AY1640*SUSS!$M$2)</f>
        <v>6022.3505733695647</v>
      </c>
      <c r="BC1640" s="11">
        <f t="shared" si="555"/>
        <v>317.079495388054</v>
      </c>
    </row>
    <row r="1641" spans="14:55" ht="15.75" thickBot="1">
      <c r="N1641" s="3" t="s">
        <v>173</v>
      </c>
      <c r="O1641" s="82">
        <v>11</v>
      </c>
      <c r="P1641" s="85">
        <v>1489.33</v>
      </c>
      <c r="Q1641" s="83" t="s">
        <v>81</v>
      </c>
      <c r="R1641" s="83" t="s">
        <v>174</v>
      </c>
      <c r="S1641" s="83" t="s">
        <v>174</v>
      </c>
      <c r="T1641" s="82" t="s">
        <v>176</v>
      </c>
      <c r="U1641" s="82" t="s">
        <v>88</v>
      </c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14:55" ht="15.75" thickBot="1">
      <c r="N1642" s="3" t="s">
        <v>173</v>
      </c>
      <c r="O1642" s="82">
        <v>11</v>
      </c>
      <c r="P1642" s="86">
        <v>208.93</v>
      </c>
      <c r="Q1642" s="83" t="s">
        <v>83</v>
      </c>
      <c r="R1642" s="83" t="s">
        <v>174</v>
      </c>
      <c r="S1642" s="83" t="s">
        <v>174</v>
      </c>
      <c r="T1642" s="82" t="s">
        <v>108</v>
      </c>
      <c r="U1642" s="82" t="s">
        <v>88</v>
      </c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14:55" ht="57.75" thickBot="1">
      <c r="N1643" s="3" t="s">
        <v>173</v>
      </c>
      <c r="O1643" s="82">
        <v>11</v>
      </c>
      <c r="P1643" s="85">
        <v>2053.83</v>
      </c>
      <c r="Q1643" s="83" t="s">
        <v>11</v>
      </c>
      <c r="R1643" s="83" t="s">
        <v>175</v>
      </c>
      <c r="S1643" s="83" t="s">
        <v>175</v>
      </c>
      <c r="T1643" s="82" t="s">
        <v>119</v>
      </c>
      <c r="U1643" s="82" t="s">
        <v>88</v>
      </c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>Q259383</v>
      </c>
      <c r="AU1643" s="11">
        <f t="shared" si="570"/>
        <v>11</v>
      </c>
      <c r="AV1643" s="11">
        <f t="shared" si="571"/>
        <v>2053.83</v>
      </c>
      <c r="AW1643" s="11" t="str">
        <f t="shared" si="572"/>
        <v>2020/12</v>
      </c>
      <c r="AX1643" s="11" t="str">
        <f t="shared" si="573"/>
        <v>2020/12 Contribuciones Seg. Social</v>
      </c>
      <c r="AY1643" s="11">
        <f t="shared" si="554"/>
        <v>39008.78</v>
      </c>
      <c r="AZ1643" s="11">
        <f t="shared" si="574"/>
        <v>5.2650454589966672E-2</v>
      </c>
      <c r="BA1643" s="11" t="str">
        <f t="shared" si="556"/>
        <v>Q259383 11</v>
      </c>
      <c r="BB1643" s="11">
        <f>IFERROR(IF(AW1643="","",VLOOKUP(AW1643,SUSS!R:S,2,FALSE)),AY1643*SUSS!$M$2)</f>
        <v>6022.3505733695647</v>
      </c>
      <c r="BC1643" s="11">
        <f t="shared" si="555"/>
        <v>317.079495388054</v>
      </c>
    </row>
    <row r="1644" spans="14:55" ht="15.75" thickBot="1">
      <c r="N1644" s="3" t="s">
        <v>173</v>
      </c>
      <c r="O1644" s="82">
        <v>12</v>
      </c>
      <c r="P1644" s="85">
        <v>1489.33</v>
      </c>
      <c r="Q1644" s="83" t="s">
        <v>81</v>
      </c>
      <c r="R1644" s="83" t="s">
        <v>174</v>
      </c>
      <c r="S1644" s="83" t="s">
        <v>174</v>
      </c>
      <c r="T1644" s="82" t="s">
        <v>176</v>
      </c>
      <c r="U1644" s="82" t="s">
        <v>88</v>
      </c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14:55" ht="15.75" thickBot="1">
      <c r="N1645" s="3" t="s">
        <v>173</v>
      </c>
      <c r="O1645" s="82">
        <v>12</v>
      </c>
      <c r="P1645" s="86">
        <v>208.93</v>
      </c>
      <c r="Q1645" s="83" t="s">
        <v>83</v>
      </c>
      <c r="R1645" s="83" t="s">
        <v>174</v>
      </c>
      <c r="S1645" s="83" t="s">
        <v>174</v>
      </c>
      <c r="T1645" s="82" t="s">
        <v>108</v>
      </c>
      <c r="U1645" s="82" t="s">
        <v>88</v>
      </c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14:55" ht="57.75" thickBot="1">
      <c r="N1646" s="3" t="s">
        <v>173</v>
      </c>
      <c r="O1646" s="82">
        <v>12</v>
      </c>
      <c r="P1646" s="85">
        <v>2053.83</v>
      </c>
      <c r="Q1646" s="83" t="s">
        <v>11</v>
      </c>
      <c r="R1646" s="83" t="s">
        <v>175</v>
      </c>
      <c r="S1646" s="83" t="s">
        <v>175</v>
      </c>
      <c r="T1646" s="82" t="s">
        <v>119</v>
      </c>
      <c r="U1646" s="82" t="s">
        <v>88</v>
      </c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>Q259383</v>
      </c>
      <c r="AU1646" s="11">
        <f t="shared" si="570"/>
        <v>12</v>
      </c>
      <c r="AV1646" s="11">
        <f t="shared" si="571"/>
        <v>2053.83</v>
      </c>
      <c r="AW1646" s="11" t="str">
        <f t="shared" si="572"/>
        <v>2020/12</v>
      </c>
      <c r="AX1646" s="11" t="str">
        <f t="shared" si="573"/>
        <v>2020/12 Contribuciones Seg. Social</v>
      </c>
      <c r="AY1646" s="11">
        <f t="shared" si="554"/>
        <v>39008.78</v>
      </c>
      <c r="AZ1646" s="11">
        <f t="shared" si="574"/>
        <v>5.2650454589966672E-2</v>
      </c>
      <c r="BA1646" s="11" t="str">
        <f t="shared" si="556"/>
        <v>Q259383 12</v>
      </c>
      <c r="BB1646" s="11">
        <f>IFERROR(IF(AW1646="","",VLOOKUP(AW1646,SUSS!R:S,2,FALSE)),AY1646*SUSS!$M$2)</f>
        <v>6022.3505733695647</v>
      </c>
      <c r="BC1646" s="11">
        <f t="shared" si="555"/>
        <v>317.079495388054</v>
      </c>
    </row>
    <row r="1647" spans="14:55" ht="15.75" thickBot="1">
      <c r="N1647" s="3" t="s">
        <v>173</v>
      </c>
      <c r="O1647" s="82">
        <v>13</v>
      </c>
      <c r="P1647" s="85">
        <v>1489.33</v>
      </c>
      <c r="Q1647" s="83" t="s">
        <v>81</v>
      </c>
      <c r="R1647" s="83" t="s">
        <v>174</v>
      </c>
      <c r="S1647" s="83" t="s">
        <v>174</v>
      </c>
      <c r="T1647" s="82" t="s">
        <v>176</v>
      </c>
      <c r="U1647" s="82" t="s">
        <v>88</v>
      </c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14:55" ht="15.75" thickBot="1">
      <c r="N1648" s="3" t="s">
        <v>173</v>
      </c>
      <c r="O1648" s="82">
        <v>13</v>
      </c>
      <c r="P1648" s="86">
        <v>208.93</v>
      </c>
      <c r="Q1648" s="83" t="s">
        <v>83</v>
      </c>
      <c r="R1648" s="83" t="s">
        <v>174</v>
      </c>
      <c r="S1648" s="83" t="s">
        <v>174</v>
      </c>
      <c r="T1648" s="82" t="s">
        <v>108</v>
      </c>
      <c r="U1648" s="82" t="s">
        <v>88</v>
      </c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14:55" ht="57.75" thickBot="1">
      <c r="N1649" s="3" t="s">
        <v>173</v>
      </c>
      <c r="O1649" s="82">
        <v>13</v>
      </c>
      <c r="P1649" s="85">
        <v>2053.83</v>
      </c>
      <c r="Q1649" s="83" t="s">
        <v>11</v>
      </c>
      <c r="R1649" s="83" t="s">
        <v>175</v>
      </c>
      <c r="S1649" s="83" t="s">
        <v>175</v>
      </c>
      <c r="T1649" s="82" t="s">
        <v>119</v>
      </c>
      <c r="U1649" s="82" t="s">
        <v>88</v>
      </c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>Q259383</v>
      </c>
      <c r="AU1649" s="11">
        <f t="shared" si="570"/>
        <v>13</v>
      </c>
      <c r="AV1649" s="11">
        <f t="shared" si="571"/>
        <v>2053.83</v>
      </c>
      <c r="AW1649" s="11" t="str">
        <f t="shared" si="572"/>
        <v>2020/12</v>
      </c>
      <c r="AX1649" s="11" t="str">
        <f t="shared" si="573"/>
        <v>2020/12 Contribuciones Seg. Social</v>
      </c>
      <c r="AY1649" s="11">
        <f t="shared" si="554"/>
        <v>39008.78</v>
      </c>
      <c r="AZ1649" s="11">
        <f t="shared" si="574"/>
        <v>5.2650454589966672E-2</v>
      </c>
      <c r="BA1649" s="11" t="str">
        <f t="shared" si="556"/>
        <v>Q259383 13</v>
      </c>
      <c r="BB1649" s="11">
        <f>IFERROR(IF(AW1649="","",VLOOKUP(AW1649,SUSS!R:S,2,FALSE)),AY1649*SUSS!$M$2)</f>
        <v>6022.3505733695647</v>
      </c>
      <c r="BC1649" s="11">
        <f t="shared" si="555"/>
        <v>317.079495388054</v>
      </c>
    </row>
    <row r="1650" spans="14:55" ht="15.75" thickBot="1">
      <c r="N1650" s="3" t="s">
        <v>173</v>
      </c>
      <c r="O1650" s="82">
        <v>14</v>
      </c>
      <c r="P1650" s="85">
        <v>1489.33</v>
      </c>
      <c r="Q1650" s="83" t="s">
        <v>81</v>
      </c>
      <c r="R1650" s="83" t="s">
        <v>174</v>
      </c>
      <c r="S1650" s="83" t="s">
        <v>174</v>
      </c>
      <c r="T1650" s="82" t="s">
        <v>176</v>
      </c>
      <c r="U1650" s="82" t="s">
        <v>88</v>
      </c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14:55" ht="15.75" thickBot="1">
      <c r="N1651" s="3" t="s">
        <v>173</v>
      </c>
      <c r="O1651" s="82">
        <v>14</v>
      </c>
      <c r="P1651" s="86">
        <v>208.93</v>
      </c>
      <c r="Q1651" s="83" t="s">
        <v>83</v>
      </c>
      <c r="R1651" s="83" t="s">
        <v>174</v>
      </c>
      <c r="S1651" s="83" t="s">
        <v>174</v>
      </c>
      <c r="T1651" s="82" t="s">
        <v>108</v>
      </c>
      <c r="U1651" s="82" t="s">
        <v>88</v>
      </c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14:55" ht="57.75" thickBot="1">
      <c r="N1652" s="3" t="s">
        <v>173</v>
      </c>
      <c r="O1652" s="82">
        <v>14</v>
      </c>
      <c r="P1652" s="85">
        <v>2053.83</v>
      </c>
      <c r="Q1652" s="83" t="s">
        <v>11</v>
      </c>
      <c r="R1652" s="83" t="s">
        <v>175</v>
      </c>
      <c r="S1652" s="83" t="s">
        <v>175</v>
      </c>
      <c r="T1652" s="82" t="s">
        <v>119</v>
      </c>
      <c r="U1652" s="82" t="s">
        <v>88</v>
      </c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>Q259383</v>
      </c>
      <c r="AU1652" s="11">
        <f t="shared" si="570"/>
        <v>14</v>
      </c>
      <c r="AV1652" s="11">
        <f t="shared" si="571"/>
        <v>2053.83</v>
      </c>
      <c r="AW1652" s="11" t="str">
        <f t="shared" si="572"/>
        <v>2020/12</v>
      </c>
      <c r="AX1652" s="11" t="str">
        <f t="shared" si="573"/>
        <v>2020/12 Contribuciones Seg. Social</v>
      </c>
      <c r="AY1652" s="11">
        <f t="shared" si="554"/>
        <v>39008.78</v>
      </c>
      <c r="AZ1652" s="11">
        <f t="shared" si="574"/>
        <v>5.2650454589966672E-2</v>
      </c>
      <c r="BA1652" s="11" t="str">
        <f t="shared" si="556"/>
        <v>Q259383 14</v>
      </c>
      <c r="BB1652" s="11">
        <f>IFERROR(IF(AW1652="","",VLOOKUP(AW1652,SUSS!R:S,2,FALSE)),AY1652*SUSS!$M$2)</f>
        <v>6022.3505733695647</v>
      </c>
      <c r="BC1652" s="11">
        <f t="shared" si="555"/>
        <v>317.079495388054</v>
      </c>
    </row>
    <row r="1653" spans="14:55" ht="15.75" thickBot="1">
      <c r="N1653" s="3" t="s">
        <v>173</v>
      </c>
      <c r="O1653" s="82">
        <v>15</v>
      </c>
      <c r="P1653" s="85">
        <v>1489.33</v>
      </c>
      <c r="Q1653" s="83" t="s">
        <v>81</v>
      </c>
      <c r="R1653" s="83" t="s">
        <v>174</v>
      </c>
      <c r="S1653" s="83" t="s">
        <v>174</v>
      </c>
      <c r="T1653" s="82" t="s">
        <v>176</v>
      </c>
      <c r="U1653" s="82" t="s">
        <v>88</v>
      </c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14:55" ht="15.75" thickBot="1">
      <c r="N1654" s="3" t="s">
        <v>173</v>
      </c>
      <c r="O1654" s="82">
        <v>15</v>
      </c>
      <c r="P1654" s="86">
        <v>208.93</v>
      </c>
      <c r="Q1654" s="83" t="s">
        <v>83</v>
      </c>
      <c r="R1654" s="83" t="s">
        <v>174</v>
      </c>
      <c r="S1654" s="83" t="s">
        <v>174</v>
      </c>
      <c r="T1654" s="82" t="s">
        <v>108</v>
      </c>
      <c r="U1654" s="82" t="s">
        <v>88</v>
      </c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14:55" ht="57.75" thickBot="1">
      <c r="N1655" s="3" t="s">
        <v>173</v>
      </c>
      <c r="O1655" s="82">
        <v>15</v>
      </c>
      <c r="P1655" s="85">
        <v>2053.83</v>
      </c>
      <c r="Q1655" s="83" t="s">
        <v>11</v>
      </c>
      <c r="R1655" s="83" t="s">
        <v>175</v>
      </c>
      <c r="S1655" s="83" t="s">
        <v>175</v>
      </c>
      <c r="T1655" s="82" t="s">
        <v>119</v>
      </c>
      <c r="U1655" s="82" t="s">
        <v>88</v>
      </c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>Q259383</v>
      </c>
      <c r="AU1655" s="11">
        <f t="shared" si="570"/>
        <v>15</v>
      </c>
      <c r="AV1655" s="11">
        <f t="shared" si="571"/>
        <v>2053.83</v>
      </c>
      <c r="AW1655" s="11" t="str">
        <f t="shared" si="572"/>
        <v>2020/12</v>
      </c>
      <c r="AX1655" s="11" t="str">
        <f t="shared" si="573"/>
        <v>2020/12 Contribuciones Seg. Social</v>
      </c>
      <c r="AY1655" s="11">
        <f t="shared" si="554"/>
        <v>39008.78</v>
      </c>
      <c r="AZ1655" s="11">
        <f t="shared" si="574"/>
        <v>5.2650454589966672E-2</v>
      </c>
      <c r="BA1655" s="11" t="str">
        <f t="shared" si="556"/>
        <v>Q259383 15</v>
      </c>
      <c r="BB1655" s="11">
        <f>IFERROR(IF(AW1655="","",VLOOKUP(AW1655,SUSS!R:S,2,FALSE)),AY1655*SUSS!$M$2)</f>
        <v>6022.3505733695647</v>
      </c>
      <c r="BC1655" s="11">
        <f t="shared" si="555"/>
        <v>317.079495388054</v>
      </c>
    </row>
    <row r="1656" spans="14:55" ht="15.75" thickBot="1">
      <c r="N1656" s="3" t="s">
        <v>173</v>
      </c>
      <c r="O1656" s="82">
        <v>16</v>
      </c>
      <c r="P1656" s="85">
        <v>1489.33</v>
      </c>
      <c r="Q1656" s="83" t="s">
        <v>81</v>
      </c>
      <c r="R1656" s="83" t="s">
        <v>174</v>
      </c>
      <c r="S1656" s="83" t="s">
        <v>174</v>
      </c>
      <c r="T1656" s="82" t="s">
        <v>176</v>
      </c>
      <c r="U1656" s="82" t="s">
        <v>88</v>
      </c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14:55" ht="15.75" thickBot="1">
      <c r="N1657" s="3" t="s">
        <v>173</v>
      </c>
      <c r="O1657" s="82">
        <v>16</v>
      </c>
      <c r="P1657" s="86">
        <v>208.93</v>
      </c>
      <c r="Q1657" s="83" t="s">
        <v>83</v>
      </c>
      <c r="R1657" s="83" t="s">
        <v>174</v>
      </c>
      <c r="S1657" s="83" t="s">
        <v>174</v>
      </c>
      <c r="T1657" s="82" t="s">
        <v>108</v>
      </c>
      <c r="U1657" s="82" t="s">
        <v>88</v>
      </c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14:55" ht="57.75" thickBot="1">
      <c r="N1658" s="3" t="s">
        <v>173</v>
      </c>
      <c r="O1658" s="82">
        <v>16</v>
      </c>
      <c r="P1658" s="85">
        <v>2053.83</v>
      </c>
      <c r="Q1658" s="83" t="s">
        <v>11</v>
      </c>
      <c r="R1658" s="83" t="s">
        <v>175</v>
      </c>
      <c r="S1658" s="83" t="s">
        <v>175</v>
      </c>
      <c r="T1658" s="82" t="s">
        <v>119</v>
      </c>
      <c r="U1658" s="82" t="s">
        <v>88</v>
      </c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>Q259383</v>
      </c>
      <c r="AU1658" s="11">
        <f t="shared" si="570"/>
        <v>16</v>
      </c>
      <c r="AV1658" s="11">
        <f t="shared" si="571"/>
        <v>2053.83</v>
      </c>
      <c r="AW1658" s="11" t="str">
        <f t="shared" si="572"/>
        <v>2020/12</v>
      </c>
      <c r="AX1658" s="11" t="str">
        <f t="shared" si="573"/>
        <v>2020/12 Contribuciones Seg. Social</v>
      </c>
      <c r="AY1658" s="11">
        <f t="shared" si="554"/>
        <v>39008.78</v>
      </c>
      <c r="AZ1658" s="11">
        <f t="shared" si="574"/>
        <v>5.2650454589966672E-2</v>
      </c>
      <c r="BA1658" s="11" t="str">
        <f t="shared" si="556"/>
        <v>Q259383 16</v>
      </c>
      <c r="BB1658" s="11">
        <f>IFERROR(IF(AW1658="","",VLOOKUP(AW1658,SUSS!R:S,2,FALSE)),AY1658*SUSS!$M$2)</f>
        <v>6022.3505733695647</v>
      </c>
      <c r="BC1658" s="11">
        <f t="shared" si="555"/>
        <v>317.079495388054</v>
      </c>
    </row>
    <row r="1659" spans="14:55" ht="15.75" thickBot="1">
      <c r="N1659" s="3" t="s">
        <v>173</v>
      </c>
      <c r="O1659" s="82">
        <v>17</v>
      </c>
      <c r="P1659" s="85">
        <v>1489.33</v>
      </c>
      <c r="Q1659" s="83" t="s">
        <v>81</v>
      </c>
      <c r="R1659" s="83" t="s">
        <v>174</v>
      </c>
      <c r="S1659" s="83" t="s">
        <v>174</v>
      </c>
      <c r="T1659" s="82" t="s">
        <v>176</v>
      </c>
      <c r="U1659" s="82" t="s">
        <v>88</v>
      </c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14:55" ht="15.75" thickBot="1">
      <c r="N1660" s="3" t="s">
        <v>173</v>
      </c>
      <c r="O1660" s="82">
        <v>17</v>
      </c>
      <c r="P1660" s="86">
        <v>208.93</v>
      </c>
      <c r="Q1660" s="83" t="s">
        <v>83</v>
      </c>
      <c r="R1660" s="83" t="s">
        <v>174</v>
      </c>
      <c r="S1660" s="83" t="s">
        <v>174</v>
      </c>
      <c r="T1660" s="82" t="s">
        <v>108</v>
      </c>
      <c r="U1660" s="82" t="s">
        <v>88</v>
      </c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14:55" ht="57.75" thickBot="1">
      <c r="N1661" s="3" t="s">
        <v>173</v>
      </c>
      <c r="O1661" s="82">
        <v>17</v>
      </c>
      <c r="P1661" s="85">
        <v>2053.83</v>
      </c>
      <c r="Q1661" s="83" t="s">
        <v>11</v>
      </c>
      <c r="R1661" s="83" t="s">
        <v>175</v>
      </c>
      <c r="S1661" s="83" t="s">
        <v>175</v>
      </c>
      <c r="T1661" s="82" t="s">
        <v>119</v>
      </c>
      <c r="U1661" s="82" t="s">
        <v>88</v>
      </c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>Q259383</v>
      </c>
      <c r="AU1661" s="11">
        <f t="shared" si="570"/>
        <v>17</v>
      </c>
      <c r="AV1661" s="11">
        <f t="shared" si="571"/>
        <v>2053.83</v>
      </c>
      <c r="AW1661" s="11" t="str">
        <f t="shared" si="572"/>
        <v>2020/12</v>
      </c>
      <c r="AX1661" s="11" t="str">
        <f t="shared" si="573"/>
        <v>2020/12 Contribuciones Seg. Social</v>
      </c>
      <c r="AY1661" s="11">
        <f t="shared" si="554"/>
        <v>39008.78</v>
      </c>
      <c r="AZ1661" s="11">
        <f t="shared" si="574"/>
        <v>5.2650454589966672E-2</v>
      </c>
      <c r="BA1661" s="11" t="str">
        <f t="shared" si="556"/>
        <v>Q259383 17</v>
      </c>
      <c r="BB1661" s="11">
        <f>IFERROR(IF(AW1661="","",VLOOKUP(AW1661,SUSS!R:S,2,FALSE)),AY1661*SUSS!$M$2)</f>
        <v>6022.3505733695647</v>
      </c>
      <c r="BC1661" s="11">
        <f t="shared" si="555"/>
        <v>317.079495388054</v>
      </c>
    </row>
    <row r="1662" spans="14:55" ht="15.75" thickBot="1">
      <c r="N1662" s="3" t="s">
        <v>173</v>
      </c>
      <c r="O1662" s="82">
        <v>18</v>
      </c>
      <c r="P1662" s="85">
        <v>1489.33</v>
      </c>
      <c r="Q1662" s="83" t="s">
        <v>81</v>
      </c>
      <c r="R1662" s="83" t="s">
        <v>174</v>
      </c>
      <c r="S1662" s="83" t="s">
        <v>174</v>
      </c>
      <c r="T1662" s="82" t="s">
        <v>176</v>
      </c>
      <c r="U1662" s="82" t="s">
        <v>88</v>
      </c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14:55" ht="15.75" thickBot="1">
      <c r="N1663" s="3" t="s">
        <v>173</v>
      </c>
      <c r="O1663" s="82">
        <v>18</v>
      </c>
      <c r="P1663" s="86">
        <v>208.93</v>
      </c>
      <c r="Q1663" s="83" t="s">
        <v>83</v>
      </c>
      <c r="R1663" s="83" t="s">
        <v>174</v>
      </c>
      <c r="S1663" s="83" t="s">
        <v>174</v>
      </c>
      <c r="T1663" s="82" t="s">
        <v>108</v>
      </c>
      <c r="U1663" s="82" t="s">
        <v>88</v>
      </c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14:55" ht="57.75" thickBot="1">
      <c r="N1664" s="3" t="s">
        <v>173</v>
      </c>
      <c r="O1664" s="82">
        <v>18</v>
      </c>
      <c r="P1664" s="85">
        <v>2053.83</v>
      </c>
      <c r="Q1664" s="83" t="s">
        <v>11</v>
      </c>
      <c r="R1664" s="83" t="s">
        <v>175</v>
      </c>
      <c r="S1664" s="83" t="s">
        <v>175</v>
      </c>
      <c r="T1664" s="82" t="s">
        <v>119</v>
      </c>
      <c r="U1664" s="82" t="s">
        <v>88</v>
      </c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>Q259383</v>
      </c>
      <c r="AU1664" s="11">
        <f t="shared" si="570"/>
        <v>18</v>
      </c>
      <c r="AV1664" s="11">
        <f t="shared" si="571"/>
        <v>2053.83</v>
      </c>
      <c r="AW1664" s="11" t="str">
        <f t="shared" si="572"/>
        <v>2020/12</v>
      </c>
      <c r="AX1664" s="11" t="str">
        <f t="shared" si="573"/>
        <v>2020/12 Contribuciones Seg. Social</v>
      </c>
      <c r="AY1664" s="11">
        <f t="shared" si="554"/>
        <v>39008.78</v>
      </c>
      <c r="AZ1664" s="11">
        <f t="shared" si="574"/>
        <v>5.2650454589966672E-2</v>
      </c>
      <c r="BA1664" s="11" t="str">
        <f t="shared" si="556"/>
        <v>Q259383 18</v>
      </c>
      <c r="BB1664" s="11">
        <f>IFERROR(IF(AW1664="","",VLOOKUP(AW1664,SUSS!R:S,2,FALSE)),AY1664*SUSS!$M$2)</f>
        <v>6022.3505733695647</v>
      </c>
      <c r="BC1664" s="11">
        <f t="shared" si="555"/>
        <v>317.079495388054</v>
      </c>
    </row>
    <row r="1665" spans="14:55" ht="15.75" thickBot="1">
      <c r="N1665" s="3" t="s">
        <v>173</v>
      </c>
      <c r="O1665" s="82">
        <v>19</v>
      </c>
      <c r="P1665" s="85">
        <v>1489.33</v>
      </c>
      <c r="Q1665" s="83" t="s">
        <v>81</v>
      </c>
      <c r="R1665" s="83" t="s">
        <v>174</v>
      </c>
      <c r="S1665" s="83" t="s">
        <v>174</v>
      </c>
      <c r="T1665" s="82" t="s">
        <v>176</v>
      </c>
      <c r="U1665" s="82" t="s">
        <v>88</v>
      </c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14:55" ht="15.75" thickBot="1">
      <c r="N1666" s="3" t="s">
        <v>173</v>
      </c>
      <c r="O1666" s="82">
        <v>19</v>
      </c>
      <c r="P1666" s="86">
        <v>208.93</v>
      </c>
      <c r="Q1666" s="83" t="s">
        <v>83</v>
      </c>
      <c r="R1666" s="83" t="s">
        <v>174</v>
      </c>
      <c r="S1666" s="83" t="s">
        <v>174</v>
      </c>
      <c r="T1666" s="82" t="s">
        <v>108</v>
      </c>
      <c r="U1666" s="82" t="s">
        <v>88</v>
      </c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14:55" ht="57.75" thickBot="1">
      <c r="N1667" s="3" t="s">
        <v>173</v>
      </c>
      <c r="O1667" s="82">
        <v>19</v>
      </c>
      <c r="P1667" s="85">
        <v>2053.83</v>
      </c>
      <c r="Q1667" s="83" t="s">
        <v>11</v>
      </c>
      <c r="R1667" s="83" t="s">
        <v>175</v>
      </c>
      <c r="S1667" s="83" t="s">
        <v>175</v>
      </c>
      <c r="T1667" s="82" t="s">
        <v>119</v>
      </c>
      <c r="U1667" s="82" t="s">
        <v>88</v>
      </c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>Q259383</v>
      </c>
      <c r="AU1667" s="11">
        <f t="shared" si="570"/>
        <v>19</v>
      </c>
      <c r="AV1667" s="11">
        <f t="shared" si="571"/>
        <v>2053.83</v>
      </c>
      <c r="AW1667" s="11" t="str">
        <f t="shared" si="572"/>
        <v>2020/12</v>
      </c>
      <c r="AX1667" s="11" t="str">
        <f t="shared" si="573"/>
        <v>2020/12 Contribuciones Seg. Social</v>
      </c>
      <c r="AY1667" s="11">
        <f t="shared" si="554"/>
        <v>39008.78</v>
      </c>
      <c r="AZ1667" s="11">
        <f t="shared" si="574"/>
        <v>5.2650454589966672E-2</v>
      </c>
      <c r="BA1667" s="11" t="str">
        <f t="shared" si="556"/>
        <v>Q259383 19</v>
      </c>
      <c r="BB1667" s="11">
        <f>IFERROR(IF(AW1667="","",VLOOKUP(AW1667,SUSS!R:S,2,FALSE)),AY1667*SUSS!$M$2)</f>
        <v>6022.3505733695647</v>
      </c>
      <c r="BC1667" s="11">
        <f t="shared" si="555"/>
        <v>317.079495388054</v>
      </c>
    </row>
    <row r="1668" spans="14:55" ht="15.75" thickBot="1">
      <c r="N1668" s="3" t="s">
        <v>173</v>
      </c>
      <c r="O1668" s="82">
        <v>20</v>
      </c>
      <c r="P1668" s="85">
        <v>1489.33</v>
      </c>
      <c r="Q1668" s="83" t="s">
        <v>81</v>
      </c>
      <c r="R1668" s="83" t="s">
        <v>174</v>
      </c>
      <c r="S1668" s="83" t="s">
        <v>174</v>
      </c>
      <c r="T1668" s="82" t="s">
        <v>176</v>
      </c>
      <c r="U1668" s="82" t="s">
        <v>88</v>
      </c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14:55" ht="15.75" thickBot="1">
      <c r="N1669" s="3" t="s">
        <v>173</v>
      </c>
      <c r="O1669" s="82">
        <v>20</v>
      </c>
      <c r="P1669" s="86">
        <v>208.93</v>
      </c>
      <c r="Q1669" s="83" t="s">
        <v>83</v>
      </c>
      <c r="R1669" s="83" t="s">
        <v>174</v>
      </c>
      <c r="S1669" s="83" t="s">
        <v>174</v>
      </c>
      <c r="T1669" s="82" t="s">
        <v>108</v>
      </c>
      <c r="U1669" s="82" t="s">
        <v>88</v>
      </c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14:55" ht="57.75" thickBot="1">
      <c r="N1670" s="3" t="s">
        <v>173</v>
      </c>
      <c r="O1670" s="82">
        <v>20</v>
      </c>
      <c r="P1670" s="85">
        <v>2053.83</v>
      </c>
      <c r="Q1670" s="83" t="s">
        <v>11</v>
      </c>
      <c r="R1670" s="83" t="s">
        <v>175</v>
      </c>
      <c r="S1670" s="83" t="s">
        <v>175</v>
      </c>
      <c r="T1670" s="82" t="s">
        <v>119</v>
      </c>
      <c r="U1670" s="82" t="s">
        <v>88</v>
      </c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>Q259383</v>
      </c>
      <c r="AU1670" s="11">
        <f t="shared" si="570"/>
        <v>20</v>
      </c>
      <c r="AV1670" s="11">
        <f t="shared" si="571"/>
        <v>2053.83</v>
      </c>
      <c r="AW1670" s="11" t="str">
        <f t="shared" si="572"/>
        <v>2020/12</v>
      </c>
      <c r="AX1670" s="11" t="str">
        <f t="shared" si="573"/>
        <v>2020/12 Contribuciones Seg. Social</v>
      </c>
      <c r="AY1670" s="11">
        <f t="shared" si="575"/>
        <v>39008.78</v>
      </c>
      <c r="AZ1670" s="11">
        <f t="shared" si="574"/>
        <v>5.2650454589966672E-2</v>
      </c>
      <c r="BA1670" s="11" t="str">
        <f t="shared" si="556"/>
        <v>Q259383 20</v>
      </c>
      <c r="BB1670" s="11">
        <f>IFERROR(IF(AW1670="","",VLOOKUP(AW1670,SUSS!R:S,2,FALSE)),AY1670*SUSS!$M$2)</f>
        <v>6022.3505733695647</v>
      </c>
      <c r="BC1670" s="11">
        <f t="shared" si="576"/>
        <v>317.079495388054</v>
      </c>
    </row>
    <row r="1671" spans="14:55" ht="15.75" thickBot="1">
      <c r="N1671" s="3" t="s">
        <v>173</v>
      </c>
      <c r="O1671" s="82">
        <v>21</v>
      </c>
      <c r="P1671" s="85">
        <v>1489.33</v>
      </c>
      <c r="Q1671" s="83" t="s">
        <v>81</v>
      </c>
      <c r="R1671" s="83" t="s">
        <v>174</v>
      </c>
      <c r="S1671" s="83" t="s">
        <v>174</v>
      </c>
      <c r="T1671" s="82" t="s">
        <v>176</v>
      </c>
      <c r="U1671" s="82" t="s">
        <v>88</v>
      </c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14:55" ht="15.75" thickBot="1">
      <c r="N1672" s="3" t="s">
        <v>173</v>
      </c>
      <c r="O1672" s="82">
        <v>21</v>
      </c>
      <c r="P1672" s="86">
        <v>208.93</v>
      </c>
      <c r="Q1672" s="83" t="s">
        <v>83</v>
      </c>
      <c r="R1672" s="83" t="s">
        <v>174</v>
      </c>
      <c r="S1672" s="83" t="s">
        <v>174</v>
      </c>
      <c r="T1672" s="82" t="s">
        <v>108</v>
      </c>
      <c r="U1672" s="82" t="s">
        <v>88</v>
      </c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14:55" ht="57.75" thickBot="1">
      <c r="N1673" s="3" t="s">
        <v>173</v>
      </c>
      <c r="O1673" s="82">
        <v>21</v>
      </c>
      <c r="P1673" s="85">
        <v>2053.83</v>
      </c>
      <c r="Q1673" s="83" t="s">
        <v>11</v>
      </c>
      <c r="R1673" s="83" t="s">
        <v>175</v>
      </c>
      <c r="S1673" s="83" t="s">
        <v>175</v>
      </c>
      <c r="T1673" s="82" t="s">
        <v>119</v>
      </c>
      <c r="U1673" s="82" t="s">
        <v>88</v>
      </c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>Q259383</v>
      </c>
      <c r="AU1673" s="11">
        <f t="shared" si="570"/>
        <v>21</v>
      </c>
      <c r="AV1673" s="11">
        <f t="shared" si="571"/>
        <v>2053.83</v>
      </c>
      <c r="AW1673" s="11" t="str">
        <f t="shared" si="572"/>
        <v>2020/12</v>
      </c>
      <c r="AX1673" s="11" t="str">
        <f t="shared" si="573"/>
        <v>2020/12 Contribuciones Seg. Social</v>
      </c>
      <c r="AY1673" s="11">
        <f t="shared" si="575"/>
        <v>39008.78</v>
      </c>
      <c r="AZ1673" s="11">
        <f t="shared" si="574"/>
        <v>5.2650454589966672E-2</v>
      </c>
      <c r="BA1673" s="11" t="str">
        <f t="shared" si="577"/>
        <v>Q259383 21</v>
      </c>
      <c r="BB1673" s="11">
        <f>IFERROR(IF(AW1673="","",VLOOKUP(AW1673,SUSS!R:S,2,FALSE)),AY1673*SUSS!$M$2)</f>
        <v>6022.3505733695647</v>
      </c>
      <c r="BC1673" s="11">
        <f t="shared" si="576"/>
        <v>317.079495388054</v>
      </c>
    </row>
    <row r="1674" spans="14:55" ht="15.75" thickBot="1">
      <c r="N1674" s="3" t="s">
        <v>173</v>
      </c>
      <c r="O1674" s="82">
        <v>22</v>
      </c>
      <c r="P1674" s="85">
        <v>1489.33</v>
      </c>
      <c r="Q1674" s="83" t="s">
        <v>81</v>
      </c>
      <c r="R1674" s="83" t="s">
        <v>174</v>
      </c>
      <c r="S1674" s="83" t="s">
        <v>174</v>
      </c>
      <c r="T1674" s="82" t="s">
        <v>176</v>
      </c>
      <c r="U1674" s="82" t="s">
        <v>88</v>
      </c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14:55" ht="15.75" thickBot="1">
      <c r="N1675" s="3" t="s">
        <v>173</v>
      </c>
      <c r="O1675" s="82">
        <v>22</v>
      </c>
      <c r="P1675" s="86">
        <v>208.93</v>
      </c>
      <c r="Q1675" s="83" t="s">
        <v>83</v>
      </c>
      <c r="R1675" s="83" t="s">
        <v>174</v>
      </c>
      <c r="S1675" s="83" t="s">
        <v>174</v>
      </c>
      <c r="T1675" s="82" t="s">
        <v>108</v>
      </c>
      <c r="U1675" s="82" t="s">
        <v>88</v>
      </c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14:55" ht="57.75" thickBot="1">
      <c r="N1676" s="3" t="s">
        <v>173</v>
      </c>
      <c r="O1676" s="82">
        <v>22</v>
      </c>
      <c r="P1676" s="85">
        <v>2053.83</v>
      </c>
      <c r="Q1676" s="83" t="s">
        <v>11</v>
      </c>
      <c r="R1676" s="83" t="s">
        <v>175</v>
      </c>
      <c r="S1676" s="83" t="s">
        <v>175</v>
      </c>
      <c r="T1676" s="82" t="s">
        <v>119</v>
      </c>
      <c r="U1676" s="82" t="s">
        <v>88</v>
      </c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>Q259383</v>
      </c>
      <c r="AU1676" s="11">
        <f t="shared" si="570"/>
        <v>22</v>
      </c>
      <c r="AV1676" s="11">
        <f t="shared" si="571"/>
        <v>2053.83</v>
      </c>
      <c r="AW1676" s="11" t="str">
        <f t="shared" si="572"/>
        <v>2020/12</v>
      </c>
      <c r="AX1676" s="11" t="str">
        <f t="shared" si="573"/>
        <v>2020/12 Contribuciones Seg. Social</v>
      </c>
      <c r="AY1676" s="11">
        <f t="shared" si="575"/>
        <v>39008.78</v>
      </c>
      <c r="AZ1676" s="11">
        <f t="shared" si="574"/>
        <v>5.2650454589966672E-2</v>
      </c>
      <c r="BA1676" s="11" t="str">
        <f t="shared" si="577"/>
        <v>Q259383 22</v>
      </c>
      <c r="BB1676" s="11">
        <f>IFERROR(IF(AW1676="","",VLOOKUP(AW1676,SUSS!R:S,2,FALSE)),AY1676*SUSS!$M$2)</f>
        <v>6022.3505733695647</v>
      </c>
      <c r="BC1676" s="11">
        <f t="shared" si="576"/>
        <v>317.079495388054</v>
      </c>
    </row>
    <row r="1677" spans="14:55" ht="15.75" thickBot="1">
      <c r="N1677" s="3" t="s">
        <v>173</v>
      </c>
      <c r="O1677" s="82">
        <v>23</v>
      </c>
      <c r="P1677" s="85">
        <v>1489.33</v>
      </c>
      <c r="Q1677" s="83" t="s">
        <v>81</v>
      </c>
      <c r="R1677" s="83" t="s">
        <v>174</v>
      </c>
      <c r="S1677" s="83" t="s">
        <v>174</v>
      </c>
      <c r="T1677" s="82" t="s">
        <v>176</v>
      </c>
      <c r="U1677" s="82" t="s">
        <v>88</v>
      </c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14:55" ht="15.75" thickBot="1">
      <c r="N1678" s="3" t="s">
        <v>173</v>
      </c>
      <c r="O1678" s="82">
        <v>23</v>
      </c>
      <c r="P1678" s="86">
        <v>208.93</v>
      </c>
      <c r="Q1678" s="83" t="s">
        <v>83</v>
      </c>
      <c r="R1678" s="83" t="s">
        <v>174</v>
      </c>
      <c r="S1678" s="83" t="s">
        <v>174</v>
      </c>
      <c r="T1678" s="82" t="s">
        <v>108</v>
      </c>
      <c r="U1678" s="82" t="s">
        <v>88</v>
      </c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14:55" ht="57.75" thickBot="1">
      <c r="N1679" s="3" t="s">
        <v>173</v>
      </c>
      <c r="O1679" s="82">
        <v>23</v>
      </c>
      <c r="P1679" s="85">
        <v>2053.83</v>
      </c>
      <c r="Q1679" s="83" t="s">
        <v>11</v>
      </c>
      <c r="R1679" s="83" t="s">
        <v>175</v>
      </c>
      <c r="S1679" s="83" t="s">
        <v>175</v>
      </c>
      <c r="T1679" s="82" t="s">
        <v>119</v>
      </c>
      <c r="U1679" s="82" t="s">
        <v>88</v>
      </c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>Q259383</v>
      </c>
      <c r="AU1679" s="11">
        <f t="shared" si="570"/>
        <v>23</v>
      </c>
      <c r="AV1679" s="11">
        <f t="shared" si="571"/>
        <v>2053.83</v>
      </c>
      <c r="AW1679" s="11" t="str">
        <f t="shared" si="572"/>
        <v>2020/12</v>
      </c>
      <c r="AX1679" s="11" t="str">
        <f t="shared" si="573"/>
        <v>2020/12 Contribuciones Seg. Social</v>
      </c>
      <c r="AY1679" s="11">
        <f t="shared" si="575"/>
        <v>39008.78</v>
      </c>
      <c r="AZ1679" s="11">
        <f t="shared" si="574"/>
        <v>5.2650454589966672E-2</v>
      </c>
      <c r="BA1679" s="11" t="str">
        <f t="shared" si="577"/>
        <v>Q259383 23</v>
      </c>
      <c r="BB1679" s="11">
        <f>IFERROR(IF(AW1679="","",VLOOKUP(AW1679,SUSS!R:S,2,FALSE)),AY1679*SUSS!$M$2)</f>
        <v>6022.3505733695647</v>
      </c>
      <c r="BC1679" s="11">
        <f t="shared" si="576"/>
        <v>317.079495388054</v>
      </c>
    </row>
    <row r="1680" spans="14:55" ht="15.75" thickBot="1">
      <c r="N1680" s="3" t="s">
        <v>173</v>
      </c>
      <c r="O1680" s="82">
        <v>24</v>
      </c>
      <c r="P1680" s="85">
        <v>1489.33</v>
      </c>
      <c r="Q1680" s="83" t="s">
        <v>81</v>
      </c>
      <c r="R1680" s="83" t="s">
        <v>174</v>
      </c>
      <c r="S1680" s="83" t="s">
        <v>174</v>
      </c>
      <c r="T1680" s="82" t="s">
        <v>176</v>
      </c>
      <c r="U1680" s="82" t="s">
        <v>88</v>
      </c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14:55" ht="15.75" thickBot="1">
      <c r="N1681" s="3" t="s">
        <v>173</v>
      </c>
      <c r="O1681" s="82">
        <v>24</v>
      </c>
      <c r="P1681" s="86">
        <v>208.93</v>
      </c>
      <c r="Q1681" s="83" t="s">
        <v>83</v>
      </c>
      <c r="R1681" s="83" t="s">
        <v>174</v>
      </c>
      <c r="S1681" s="83" t="s">
        <v>174</v>
      </c>
      <c r="T1681" s="82" t="s">
        <v>108</v>
      </c>
      <c r="U1681" s="82" t="s">
        <v>88</v>
      </c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14:55" ht="57.75" thickBot="1">
      <c r="N1682" s="3" t="s">
        <v>173</v>
      </c>
      <c r="O1682" s="82">
        <v>24</v>
      </c>
      <c r="P1682" s="85">
        <v>2053.83</v>
      </c>
      <c r="Q1682" s="83" t="s">
        <v>11</v>
      </c>
      <c r="R1682" s="83" t="s">
        <v>175</v>
      </c>
      <c r="S1682" s="83" t="s">
        <v>175</v>
      </c>
      <c r="T1682" s="82" t="s">
        <v>119</v>
      </c>
      <c r="U1682" s="82" t="s">
        <v>88</v>
      </c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>Q259383</v>
      </c>
      <c r="AU1682" s="11">
        <f t="shared" si="570"/>
        <v>24</v>
      </c>
      <c r="AV1682" s="11">
        <f t="shared" si="571"/>
        <v>2053.83</v>
      </c>
      <c r="AW1682" s="11" t="str">
        <f t="shared" si="572"/>
        <v>2020/12</v>
      </c>
      <c r="AX1682" s="11" t="str">
        <f t="shared" si="573"/>
        <v>2020/12 Contribuciones Seg. Social</v>
      </c>
      <c r="AY1682" s="11">
        <f t="shared" si="575"/>
        <v>39008.78</v>
      </c>
      <c r="AZ1682" s="11">
        <f t="shared" si="574"/>
        <v>5.2650454589966672E-2</v>
      </c>
      <c r="BA1682" s="11" t="str">
        <f t="shared" si="577"/>
        <v>Q259383 24</v>
      </c>
      <c r="BB1682" s="11">
        <f>IFERROR(IF(AW1682="","",VLOOKUP(AW1682,SUSS!R:S,2,FALSE)),AY1682*SUSS!$M$2)</f>
        <v>6022.3505733695647</v>
      </c>
      <c r="BC1682" s="11">
        <f t="shared" si="576"/>
        <v>317.079495388054</v>
      </c>
    </row>
    <row r="1683" spans="14:55" ht="15.75" thickBot="1">
      <c r="N1683" s="3" t="s">
        <v>173</v>
      </c>
      <c r="O1683" s="82">
        <v>25</v>
      </c>
      <c r="P1683" s="85">
        <v>1489.33</v>
      </c>
      <c r="Q1683" s="83" t="s">
        <v>81</v>
      </c>
      <c r="R1683" s="83" t="s">
        <v>174</v>
      </c>
      <c r="S1683" s="83" t="s">
        <v>174</v>
      </c>
      <c r="T1683" s="82" t="s">
        <v>176</v>
      </c>
      <c r="U1683" s="82" t="s">
        <v>88</v>
      </c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14:55" ht="15.75" thickBot="1">
      <c r="N1684" s="3" t="s">
        <v>173</v>
      </c>
      <c r="O1684" s="82">
        <v>25</v>
      </c>
      <c r="P1684" s="86">
        <v>208.93</v>
      </c>
      <c r="Q1684" s="83" t="s">
        <v>83</v>
      </c>
      <c r="R1684" s="83" t="s">
        <v>174</v>
      </c>
      <c r="S1684" s="83" t="s">
        <v>174</v>
      </c>
      <c r="T1684" s="82" t="s">
        <v>108</v>
      </c>
      <c r="U1684" s="82" t="s">
        <v>88</v>
      </c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14:55" ht="57.75" thickBot="1">
      <c r="N1685" s="3" t="s">
        <v>173</v>
      </c>
      <c r="O1685" s="82">
        <v>25</v>
      </c>
      <c r="P1685" s="85">
        <v>2053.83</v>
      </c>
      <c r="Q1685" s="83" t="s">
        <v>11</v>
      </c>
      <c r="R1685" s="83" t="s">
        <v>175</v>
      </c>
      <c r="S1685" s="83" t="s">
        <v>175</v>
      </c>
      <c r="T1685" s="82" t="s">
        <v>119</v>
      </c>
      <c r="U1685" s="82" t="s">
        <v>88</v>
      </c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>Q259383</v>
      </c>
      <c r="AU1685" s="11">
        <f t="shared" si="570"/>
        <v>25</v>
      </c>
      <c r="AV1685" s="11">
        <f t="shared" si="571"/>
        <v>2053.83</v>
      </c>
      <c r="AW1685" s="11" t="str">
        <f t="shared" si="572"/>
        <v>2020/12</v>
      </c>
      <c r="AX1685" s="11" t="str">
        <f t="shared" si="573"/>
        <v>2020/12 Contribuciones Seg. Social</v>
      </c>
      <c r="AY1685" s="11">
        <f t="shared" si="575"/>
        <v>39008.78</v>
      </c>
      <c r="AZ1685" s="11">
        <f t="shared" si="574"/>
        <v>5.2650454589966672E-2</v>
      </c>
      <c r="BA1685" s="11" t="str">
        <f t="shared" si="577"/>
        <v>Q259383 25</v>
      </c>
      <c r="BB1685" s="11">
        <f>IFERROR(IF(AW1685="","",VLOOKUP(AW1685,SUSS!R:S,2,FALSE)),AY1685*SUSS!$M$2)</f>
        <v>6022.3505733695647</v>
      </c>
      <c r="BC1685" s="11">
        <f t="shared" si="576"/>
        <v>317.079495388054</v>
      </c>
    </row>
    <row r="1686" spans="14:55" ht="15.75" thickBot="1">
      <c r="N1686" s="3" t="s">
        <v>173</v>
      </c>
      <c r="O1686" s="82">
        <v>26</v>
      </c>
      <c r="P1686" s="85">
        <v>1489.33</v>
      </c>
      <c r="Q1686" s="83" t="s">
        <v>81</v>
      </c>
      <c r="R1686" s="83" t="s">
        <v>174</v>
      </c>
      <c r="S1686" s="83" t="s">
        <v>174</v>
      </c>
      <c r="T1686" s="82" t="s">
        <v>176</v>
      </c>
      <c r="U1686" s="82" t="s">
        <v>88</v>
      </c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14:55" ht="15.75" thickBot="1">
      <c r="N1687" s="3" t="s">
        <v>173</v>
      </c>
      <c r="O1687" s="82">
        <v>26</v>
      </c>
      <c r="P1687" s="86">
        <v>208.93</v>
      </c>
      <c r="Q1687" s="83" t="s">
        <v>83</v>
      </c>
      <c r="R1687" s="83" t="s">
        <v>174</v>
      </c>
      <c r="S1687" s="83" t="s">
        <v>174</v>
      </c>
      <c r="T1687" s="82" t="s">
        <v>108</v>
      </c>
      <c r="U1687" s="82" t="s">
        <v>88</v>
      </c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14:55" ht="57.75" thickBot="1">
      <c r="N1688" s="3" t="s">
        <v>173</v>
      </c>
      <c r="O1688" s="82">
        <v>26</v>
      </c>
      <c r="P1688" s="85">
        <v>2053.83</v>
      </c>
      <c r="Q1688" s="83" t="s">
        <v>11</v>
      </c>
      <c r="R1688" s="83" t="s">
        <v>175</v>
      </c>
      <c r="S1688" s="83" t="s">
        <v>175</v>
      </c>
      <c r="T1688" s="82" t="s">
        <v>119</v>
      </c>
      <c r="U1688" s="82" t="s">
        <v>88</v>
      </c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>Q259383</v>
      </c>
      <c r="AU1688" s="11">
        <f t="shared" si="570"/>
        <v>26</v>
      </c>
      <c r="AV1688" s="11">
        <f t="shared" si="571"/>
        <v>2053.83</v>
      </c>
      <c r="AW1688" s="11" t="str">
        <f t="shared" si="572"/>
        <v>2020/12</v>
      </c>
      <c r="AX1688" s="11" t="str">
        <f t="shared" si="573"/>
        <v>2020/12 Contribuciones Seg. Social</v>
      </c>
      <c r="AY1688" s="11">
        <f t="shared" si="575"/>
        <v>39008.78</v>
      </c>
      <c r="AZ1688" s="11">
        <f t="shared" si="574"/>
        <v>5.2650454589966672E-2</v>
      </c>
      <c r="BA1688" s="11" t="str">
        <f t="shared" si="577"/>
        <v>Q259383 26</v>
      </c>
      <c r="BB1688" s="11">
        <f>IFERROR(IF(AW1688="","",VLOOKUP(AW1688,SUSS!R:S,2,FALSE)),AY1688*SUSS!$M$2)</f>
        <v>6022.3505733695647</v>
      </c>
      <c r="BC1688" s="11">
        <f t="shared" si="576"/>
        <v>317.079495388054</v>
      </c>
    </row>
    <row r="1689" spans="14:55" ht="15.75" thickBot="1">
      <c r="N1689" s="3" t="s">
        <v>173</v>
      </c>
      <c r="O1689" s="82">
        <v>27</v>
      </c>
      <c r="P1689" s="85">
        <v>1489.33</v>
      </c>
      <c r="Q1689" s="83" t="s">
        <v>81</v>
      </c>
      <c r="R1689" s="83" t="s">
        <v>174</v>
      </c>
      <c r="S1689" s="83" t="s">
        <v>174</v>
      </c>
      <c r="T1689" s="82" t="s">
        <v>176</v>
      </c>
      <c r="U1689" s="82" t="s">
        <v>88</v>
      </c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14:55" ht="15.75" thickBot="1">
      <c r="N1690" s="3" t="s">
        <v>173</v>
      </c>
      <c r="O1690" s="82">
        <v>27</v>
      </c>
      <c r="P1690" s="86">
        <v>208.93</v>
      </c>
      <c r="Q1690" s="83" t="s">
        <v>83</v>
      </c>
      <c r="R1690" s="83" t="s">
        <v>174</v>
      </c>
      <c r="S1690" s="83" t="s">
        <v>174</v>
      </c>
      <c r="T1690" s="82" t="s">
        <v>108</v>
      </c>
      <c r="U1690" s="82" t="s">
        <v>88</v>
      </c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14:55" ht="57.75" thickBot="1">
      <c r="N1691" s="3" t="s">
        <v>173</v>
      </c>
      <c r="O1691" s="82">
        <v>27</v>
      </c>
      <c r="P1691" s="85">
        <v>2053.83</v>
      </c>
      <c r="Q1691" s="83" t="s">
        <v>11</v>
      </c>
      <c r="R1691" s="83" t="s">
        <v>175</v>
      </c>
      <c r="S1691" s="83" t="s">
        <v>175</v>
      </c>
      <c r="T1691" s="82" t="s">
        <v>119</v>
      </c>
      <c r="U1691" s="82" t="s">
        <v>88</v>
      </c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>Q259383</v>
      </c>
      <c r="AU1691" s="11">
        <f t="shared" si="570"/>
        <v>27</v>
      </c>
      <c r="AV1691" s="11">
        <f t="shared" si="571"/>
        <v>2053.83</v>
      </c>
      <c r="AW1691" s="11" t="str">
        <f t="shared" si="572"/>
        <v>2020/12</v>
      </c>
      <c r="AX1691" s="11" t="str">
        <f t="shared" si="573"/>
        <v>2020/12 Contribuciones Seg. Social</v>
      </c>
      <c r="AY1691" s="11">
        <f t="shared" si="575"/>
        <v>39008.78</v>
      </c>
      <c r="AZ1691" s="11">
        <f t="shared" si="574"/>
        <v>5.2650454589966672E-2</v>
      </c>
      <c r="BA1691" s="11" t="str">
        <f t="shared" si="577"/>
        <v>Q259383 27</v>
      </c>
      <c r="BB1691" s="11">
        <f>IFERROR(IF(AW1691="","",VLOOKUP(AW1691,SUSS!R:S,2,FALSE)),AY1691*SUSS!$M$2)</f>
        <v>6022.3505733695647</v>
      </c>
      <c r="BC1691" s="11">
        <f t="shared" si="576"/>
        <v>317.079495388054</v>
      </c>
    </row>
    <row r="1692" spans="14:55" ht="15.75" thickBot="1">
      <c r="N1692" s="3" t="s">
        <v>173</v>
      </c>
      <c r="O1692" s="82">
        <v>28</v>
      </c>
      <c r="P1692" s="85">
        <v>1489.33</v>
      </c>
      <c r="Q1692" s="83" t="s">
        <v>81</v>
      </c>
      <c r="R1692" s="83" t="s">
        <v>174</v>
      </c>
      <c r="S1692" s="83" t="s">
        <v>174</v>
      </c>
      <c r="T1692" s="82" t="s">
        <v>176</v>
      </c>
      <c r="U1692" s="82" t="s">
        <v>88</v>
      </c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14:55" ht="15.75" thickBot="1">
      <c r="N1693" s="3" t="s">
        <v>173</v>
      </c>
      <c r="O1693" s="82">
        <v>28</v>
      </c>
      <c r="P1693" s="86">
        <v>208.93</v>
      </c>
      <c r="Q1693" s="83" t="s">
        <v>83</v>
      </c>
      <c r="R1693" s="83" t="s">
        <v>174</v>
      </c>
      <c r="S1693" s="83" t="s">
        <v>174</v>
      </c>
      <c r="T1693" s="82" t="s">
        <v>108</v>
      </c>
      <c r="U1693" s="82" t="s">
        <v>88</v>
      </c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14:55" ht="57.75" thickBot="1">
      <c r="N1694" s="3" t="s">
        <v>173</v>
      </c>
      <c r="O1694" s="82">
        <v>28</v>
      </c>
      <c r="P1694" s="85">
        <v>2053.83</v>
      </c>
      <c r="Q1694" s="83" t="s">
        <v>11</v>
      </c>
      <c r="R1694" s="83" t="s">
        <v>175</v>
      </c>
      <c r="S1694" s="83" t="s">
        <v>175</v>
      </c>
      <c r="T1694" s="82" t="s">
        <v>119</v>
      </c>
      <c r="U1694" s="82" t="s">
        <v>88</v>
      </c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>Q259383</v>
      </c>
      <c r="AU1694" s="11">
        <f t="shared" ref="AU1694:AU1757" si="591">IF($Q1694=$AD$1,O1694,"")</f>
        <v>28</v>
      </c>
      <c r="AV1694" s="11">
        <f t="shared" ref="AV1694:AV1757" si="592">IF($Q1694=$AD$1,P1694,"")</f>
        <v>2053.83</v>
      </c>
      <c r="AW1694" s="11" t="str">
        <f t="shared" ref="AW1694:AW1757" si="593">IF($Q1694=$AD$1,T1694,"")</f>
        <v>2020/12</v>
      </c>
      <c r="AX1694" s="11" t="str">
        <f t="shared" ref="AX1694:AX1757" si="594">IF(AW1694&lt;&gt;"",AW1694&amp;" "&amp;$AD$1,"")</f>
        <v>2020/12 Contribuciones Seg. Social</v>
      </c>
      <c r="AY1694" s="11">
        <f t="shared" si="575"/>
        <v>39008.78</v>
      </c>
      <c r="AZ1694" s="11">
        <f t="shared" ref="AZ1694:AZ1757" si="595">IF(AY1694="","",AV1694/AY1694)</f>
        <v>5.2650454589966672E-2</v>
      </c>
      <c r="BA1694" s="11" t="str">
        <f t="shared" si="577"/>
        <v>Q259383 28</v>
      </c>
      <c r="BB1694" s="11">
        <f>IFERROR(IF(AW1694="","",VLOOKUP(AW1694,SUSS!R:S,2,FALSE)),AY1694*SUSS!$M$2)</f>
        <v>6022.3505733695647</v>
      </c>
      <c r="BC1694" s="11">
        <f t="shared" si="576"/>
        <v>317.079495388054</v>
      </c>
    </row>
    <row r="1695" spans="14:55" ht="15.75" thickBot="1">
      <c r="N1695" s="3" t="s">
        <v>173</v>
      </c>
      <c r="O1695" s="82">
        <v>29</v>
      </c>
      <c r="P1695" s="85">
        <v>1489.33</v>
      </c>
      <c r="Q1695" s="83" t="s">
        <v>81</v>
      </c>
      <c r="R1695" s="83" t="s">
        <v>174</v>
      </c>
      <c r="S1695" s="83" t="s">
        <v>174</v>
      </c>
      <c r="T1695" s="82" t="s">
        <v>176</v>
      </c>
      <c r="U1695" s="82" t="s">
        <v>88</v>
      </c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14:55" ht="15.75" thickBot="1">
      <c r="N1696" s="3" t="s">
        <v>173</v>
      </c>
      <c r="O1696" s="82">
        <v>29</v>
      </c>
      <c r="P1696" s="86">
        <v>208.93</v>
      </c>
      <c r="Q1696" s="83" t="s">
        <v>83</v>
      </c>
      <c r="R1696" s="83" t="s">
        <v>174</v>
      </c>
      <c r="S1696" s="83" t="s">
        <v>174</v>
      </c>
      <c r="T1696" s="82" t="s">
        <v>108</v>
      </c>
      <c r="U1696" s="82" t="s">
        <v>88</v>
      </c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14:55" ht="57.75" thickBot="1">
      <c r="N1697" s="3" t="s">
        <v>173</v>
      </c>
      <c r="O1697" s="82">
        <v>29</v>
      </c>
      <c r="P1697" s="85">
        <v>2053.83</v>
      </c>
      <c r="Q1697" s="83" t="s">
        <v>11</v>
      </c>
      <c r="R1697" s="83" t="s">
        <v>175</v>
      </c>
      <c r="S1697" s="83" t="s">
        <v>175</v>
      </c>
      <c r="T1697" s="82" t="s">
        <v>119</v>
      </c>
      <c r="U1697" s="82" t="s">
        <v>88</v>
      </c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>Q259383</v>
      </c>
      <c r="AU1697" s="11">
        <f t="shared" si="591"/>
        <v>29</v>
      </c>
      <c r="AV1697" s="11">
        <f t="shared" si="592"/>
        <v>2053.83</v>
      </c>
      <c r="AW1697" s="11" t="str">
        <f t="shared" si="593"/>
        <v>2020/12</v>
      </c>
      <c r="AX1697" s="11" t="str">
        <f t="shared" si="594"/>
        <v>2020/12 Contribuciones Seg. Social</v>
      </c>
      <c r="AY1697" s="11">
        <f t="shared" si="575"/>
        <v>39008.78</v>
      </c>
      <c r="AZ1697" s="11">
        <f t="shared" si="595"/>
        <v>5.2650454589966672E-2</v>
      </c>
      <c r="BA1697" s="11" t="str">
        <f t="shared" si="577"/>
        <v>Q259383 29</v>
      </c>
      <c r="BB1697" s="11">
        <f>IFERROR(IF(AW1697="","",VLOOKUP(AW1697,SUSS!R:S,2,FALSE)),AY1697*SUSS!$M$2)</f>
        <v>6022.3505733695647</v>
      </c>
      <c r="BC1697" s="11">
        <f t="shared" si="576"/>
        <v>317.079495388054</v>
      </c>
    </row>
    <row r="1698" spans="14:55" ht="15.75" thickBot="1">
      <c r="N1698" s="3" t="s">
        <v>173</v>
      </c>
      <c r="O1698" s="82">
        <v>30</v>
      </c>
      <c r="P1698" s="85">
        <v>1489.33</v>
      </c>
      <c r="Q1698" s="83" t="s">
        <v>81</v>
      </c>
      <c r="R1698" s="83" t="s">
        <v>174</v>
      </c>
      <c r="S1698" s="83" t="s">
        <v>174</v>
      </c>
      <c r="T1698" s="82" t="s">
        <v>176</v>
      </c>
      <c r="U1698" s="82" t="s">
        <v>88</v>
      </c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14:55" ht="15.75" thickBot="1">
      <c r="N1699" s="3" t="s">
        <v>173</v>
      </c>
      <c r="O1699" s="82">
        <v>30</v>
      </c>
      <c r="P1699" s="86">
        <v>208.93</v>
      </c>
      <c r="Q1699" s="83" t="s">
        <v>83</v>
      </c>
      <c r="R1699" s="83" t="s">
        <v>174</v>
      </c>
      <c r="S1699" s="83" t="s">
        <v>174</v>
      </c>
      <c r="T1699" s="82" t="s">
        <v>108</v>
      </c>
      <c r="U1699" s="82" t="s">
        <v>88</v>
      </c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14:55" ht="57.75" thickBot="1">
      <c r="N1700" s="3" t="s">
        <v>173</v>
      </c>
      <c r="O1700" s="82">
        <v>30</v>
      </c>
      <c r="P1700" s="85">
        <v>2053.83</v>
      </c>
      <c r="Q1700" s="83" t="s">
        <v>11</v>
      </c>
      <c r="R1700" s="83" t="s">
        <v>175</v>
      </c>
      <c r="S1700" s="83" t="s">
        <v>175</v>
      </c>
      <c r="T1700" s="82" t="s">
        <v>119</v>
      </c>
      <c r="U1700" s="82" t="s">
        <v>88</v>
      </c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>Q259383</v>
      </c>
      <c r="AU1700" s="11">
        <f t="shared" si="591"/>
        <v>30</v>
      </c>
      <c r="AV1700" s="11">
        <f t="shared" si="592"/>
        <v>2053.83</v>
      </c>
      <c r="AW1700" s="11" t="str">
        <f t="shared" si="593"/>
        <v>2020/12</v>
      </c>
      <c r="AX1700" s="11" t="str">
        <f t="shared" si="594"/>
        <v>2020/12 Contribuciones Seg. Social</v>
      </c>
      <c r="AY1700" s="11">
        <f t="shared" si="575"/>
        <v>39008.78</v>
      </c>
      <c r="AZ1700" s="11">
        <f t="shared" si="595"/>
        <v>5.2650454589966672E-2</v>
      </c>
      <c r="BA1700" s="11" t="str">
        <f t="shared" si="577"/>
        <v>Q259383 30</v>
      </c>
      <c r="BB1700" s="11">
        <f>IFERROR(IF(AW1700="","",VLOOKUP(AW1700,SUSS!R:S,2,FALSE)),AY1700*SUSS!$M$2)</f>
        <v>6022.3505733695647</v>
      </c>
      <c r="BC1700" s="11">
        <f t="shared" si="576"/>
        <v>317.079495388054</v>
      </c>
    </row>
    <row r="1701" spans="14:55" ht="15.75" thickBot="1">
      <c r="N1701" s="3" t="s">
        <v>173</v>
      </c>
      <c r="O1701" s="82">
        <v>31</v>
      </c>
      <c r="P1701" s="85">
        <v>1489.33</v>
      </c>
      <c r="Q1701" s="83" t="s">
        <v>81</v>
      </c>
      <c r="R1701" s="83" t="s">
        <v>174</v>
      </c>
      <c r="S1701" s="83" t="s">
        <v>174</v>
      </c>
      <c r="T1701" s="82" t="s">
        <v>176</v>
      </c>
      <c r="U1701" s="82" t="s">
        <v>88</v>
      </c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14:55" ht="15.75" thickBot="1">
      <c r="N1702" s="3" t="s">
        <v>173</v>
      </c>
      <c r="O1702" s="82">
        <v>31</v>
      </c>
      <c r="P1702" s="86">
        <v>208.93</v>
      </c>
      <c r="Q1702" s="83" t="s">
        <v>83</v>
      </c>
      <c r="R1702" s="83" t="s">
        <v>174</v>
      </c>
      <c r="S1702" s="83" t="s">
        <v>174</v>
      </c>
      <c r="T1702" s="82" t="s">
        <v>108</v>
      </c>
      <c r="U1702" s="82" t="s">
        <v>88</v>
      </c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14:55" ht="57.75" thickBot="1">
      <c r="N1703" s="3" t="s">
        <v>173</v>
      </c>
      <c r="O1703" s="82">
        <v>31</v>
      </c>
      <c r="P1703" s="85">
        <v>2053.83</v>
      </c>
      <c r="Q1703" s="83" t="s">
        <v>11</v>
      </c>
      <c r="R1703" s="83" t="s">
        <v>175</v>
      </c>
      <c r="S1703" s="83" t="s">
        <v>175</v>
      </c>
      <c r="T1703" s="82" t="s">
        <v>119</v>
      </c>
      <c r="U1703" s="82" t="s">
        <v>88</v>
      </c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>Q259383</v>
      </c>
      <c r="AU1703" s="11">
        <f t="shared" si="591"/>
        <v>31</v>
      </c>
      <c r="AV1703" s="11">
        <f t="shared" si="592"/>
        <v>2053.83</v>
      </c>
      <c r="AW1703" s="11" t="str">
        <f t="shared" si="593"/>
        <v>2020/12</v>
      </c>
      <c r="AX1703" s="11" t="str">
        <f t="shared" si="594"/>
        <v>2020/12 Contribuciones Seg. Social</v>
      </c>
      <c r="AY1703" s="11">
        <f t="shared" si="575"/>
        <v>39008.78</v>
      </c>
      <c r="AZ1703" s="11">
        <f t="shared" si="595"/>
        <v>5.2650454589966672E-2</v>
      </c>
      <c r="BA1703" s="11" t="str">
        <f t="shared" si="577"/>
        <v>Q259383 31</v>
      </c>
      <c r="BB1703" s="11">
        <f>IFERROR(IF(AW1703="","",VLOOKUP(AW1703,SUSS!R:S,2,FALSE)),AY1703*SUSS!$M$2)</f>
        <v>6022.3505733695647</v>
      </c>
      <c r="BC1703" s="11">
        <f t="shared" si="576"/>
        <v>317.079495388054</v>
      </c>
    </row>
    <row r="1704" spans="14:55" ht="15.75" thickBot="1">
      <c r="N1704" s="3" t="s">
        <v>173</v>
      </c>
      <c r="O1704" s="82">
        <v>32</v>
      </c>
      <c r="P1704" s="85">
        <v>1489.33</v>
      </c>
      <c r="Q1704" s="83" t="s">
        <v>81</v>
      </c>
      <c r="R1704" s="83" t="s">
        <v>174</v>
      </c>
      <c r="S1704" s="83" t="s">
        <v>174</v>
      </c>
      <c r="T1704" s="82" t="s">
        <v>176</v>
      </c>
      <c r="U1704" s="82" t="s">
        <v>88</v>
      </c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14:55" ht="15.75" thickBot="1">
      <c r="N1705" s="3" t="s">
        <v>173</v>
      </c>
      <c r="O1705" s="82">
        <v>32</v>
      </c>
      <c r="P1705" s="86">
        <v>208.93</v>
      </c>
      <c r="Q1705" s="83" t="s">
        <v>83</v>
      </c>
      <c r="R1705" s="83" t="s">
        <v>174</v>
      </c>
      <c r="S1705" s="83" t="s">
        <v>174</v>
      </c>
      <c r="T1705" s="82" t="s">
        <v>108</v>
      </c>
      <c r="U1705" s="82" t="s">
        <v>88</v>
      </c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14:55" ht="57.75" thickBot="1">
      <c r="N1706" s="3" t="s">
        <v>173</v>
      </c>
      <c r="O1706" s="82">
        <v>32</v>
      </c>
      <c r="P1706" s="85">
        <v>2053.83</v>
      </c>
      <c r="Q1706" s="83" t="s">
        <v>11</v>
      </c>
      <c r="R1706" s="83" t="s">
        <v>175</v>
      </c>
      <c r="S1706" s="83" t="s">
        <v>175</v>
      </c>
      <c r="T1706" s="82" t="s">
        <v>119</v>
      </c>
      <c r="U1706" s="82" t="s">
        <v>88</v>
      </c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>Q259383</v>
      </c>
      <c r="AU1706" s="11">
        <f t="shared" si="591"/>
        <v>32</v>
      </c>
      <c r="AV1706" s="11">
        <f t="shared" si="592"/>
        <v>2053.83</v>
      </c>
      <c r="AW1706" s="11" t="str">
        <f t="shared" si="593"/>
        <v>2020/12</v>
      </c>
      <c r="AX1706" s="11" t="str">
        <f t="shared" si="594"/>
        <v>2020/12 Contribuciones Seg. Social</v>
      </c>
      <c r="AY1706" s="11">
        <f t="shared" si="575"/>
        <v>39008.78</v>
      </c>
      <c r="AZ1706" s="11">
        <f t="shared" si="595"/>
        <v>5.2650454589966672E-2</v>
      </c>
      <c r="BA1706" s="11" t="str">
        <f t="shared" si="577"/>
        <v>Q259383 32</v>
      </c>
      <c r="BB1706" s="11">
        <f>IFERROR(IF(AW1706="","",VLOOKUP(AW1706,SUSS!R:S,2,FALSE)),AY1706*SUSS!$M$2)</f>
        <v>6022.3505733695647</v>
      </c>
      <c r="BC1706" s="11">
        <f t="shared" si="576"/>
        <v>317.079495388054</v>
      </c>
    </row>
    <row r="1707" spans="14:55" ht="15.75" thickBot="1">
      <c r="N1707" s="3" t="s">
        <v>173</v>
      </c>
      <c r="O1707" s="82">
        <v>33</v>
      </c>
      <c r="P1707" s="85">
        <v>1489.33</v>
      </c>
      <c r="Q1707" s="83" t="s">
        <v>81</v>
      </c>
      <c r="R1707" s="83" t="s">
        <v>174</v>
      </c>
      <c r="S1707" s="83" t="s">
        <v>174</v>
      </c>
      <c r="T1707" s="82" t="s">
        <v>176</v>
      </c>
      <c r="U1707" s="82" t="s">
        <v>88</v>
      </c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14:55" ht="15.75" thickBot="1">
      <c r="N1708" s="3" t="s">
        <v>173</v>
      </c>
      <c r="O1708" s="82">
        <v>33</v>
      </c>
      <c r="P1708" s="86">
        <v>208.93</v>
      </c>
      <c r="Q1708" s="83" t="s">
        <v>83</v>
      </c>
      <c r="R1708" s="83" t="s">
        <v>174</v>
      </c>
      <c r="S1708" s="83" t="s">
        <v>174</v>
      </c>
      <c r="T1708" s="82" t="s">
        <v>108</v>
      </c>
      <c r="U1708" s="82" t="s">
        <v>88</v>
      </c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14:55" ht="57.75" thickBot="1">
      <c r="N1709" s="3" t="s">
        <v>173</v>
      </c>
      <c r="O1709" s="82">
        <v>33</v>
      </c>
      <c r="P1709" s="85">
        <v>2053.83</v>
      </c>
      <c r="Q1709" s="83" t="s">
        <v>11</v>
      </c>
      <c r="R1709" s="83" t="s">
        <v>175</v>
      </c>
      <c r="S1709" s="83" t="s">
        <v>175</v>
      </c>
      <c r="T1709" s="82" t="s">
        <v>119</v>
      </c>
      <c r="U1709" s="82" t="s">
        <v>88</v>
      </c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>Q259383</v>
      </c>
      <c r="AU1709" s="11">
        <f t="shared" si="591"/>
        <v>33</v>
      </c>
      <c r="AV1709" s="11">
        <f t="shared" si="592"/>
        <v>2053.83</v>
      </c>
      <c r="AW1709" s="11" t="str">
        <f t="shared" si="593"/>
        <v>2020/12</v>
      </c>
      <c r="AX1709" s="11" t="str">
        <f t="shared" si="594"/>
        <v>2020/12 Contribuciones Seg. Social</v>
      </c>
      <c r="AY1709" s="11">
        <f t="shared" si="575"/>
        <v>39008.78</v>
      </c>
      <c r="AZ1709" s="11">
        <f t="shared" si="595"/>
        <v>5.2650454589966672E-2</v>
      </c>
      <c r="BA1709" s="11" t="str">
        <f t="shared" si="577"/>
        <v>Q259383 33</v>
      </c>
      <c r="BB1709" s="11">
        <f>IFERROR(IF(AW1709="","",VLOOKUP(AW1709,SUSS!R:S,2,FALSE)),AY1709*SUSS!$M$2)</f>
        <v>6022.3505733695647</v>
      </c>
      <c r="BC1709" s="11">
        <f t="shared" si="576"/>
        <v>317.079495388054</v>
      </c>
    </row>
    <row r="1710" spans="14:55" ht="15.75" thickBot="1">
      <c r="N1710" s="3" t="s">
        <v>173</v>
      </c>
      <c r="O1710" s="82">
        <v>34</v>
      </c>
      <c r="P1710" s="85">
        <v>1489.33</v>
      </c>
      <c r="Q1710" s="83" t="s">
        <v>81</v>
      </c>
      <c r="R1710" s="83" t="s">
        <v>174</v>
      </c>
      <c r="S1710" s="83" t="s">
        <v>174</v>
      </c>
      <c r="T1710" s="82" t="s">
        <v>176</v>
      </c>
      <c r="U1710" s="82" t="s">
        <v>88</v>
      </c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14:55" ht="15.75" thickBot="1">
      <c r="N1711" s="3" t="s">
        <v>173</v>
      </c>
      <c r="O1711" s="82">
        <v>34</v>
      </c>
      <c r="P1711" s="86">
        <v>208.93</v>
      </c>
      <c r="Q1711" s="83" t="s">
        <v>83</v>
      </c>
      <c r="R1711" s="83" t="s">
        <v>174</v>
      </c>
      <c r="S1711" s="83" t="s">
        <v>174</v>
      </c>
      <c r="T1711" s="82" t="s">
        <v>108</v>
      </c>
      <c r="U1711" s="82" t="s">
        <v>88</v>
      </c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14:55" ht="57.75" thickBot="1">
      <c r="N1712" s="3" t="s">
        <v>173</v>
      </c>
      <c r="O1712" s="82">
        <v>34</v>
      </c>
      <c r="P1712" s="85">
        <v>2053.83</v>
      </c>
      <c r="Q1712" s="83" t="s">
        <v>11</v>
      </c>
      <c r="R1712" s="83" t="s">
        <v>175</v>
      </c>
      <c r="S1712" s="83" t="s">
        <v>175</v>
      </c>
      <c r="T1712" s="82" t="s">
        <v>119</v>
      </c>
      <c r="U1712" s="82" t="s">
        <v>88</v>
      </c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>Q259383</v>
      </c>
      <c r="AU1712" s="11">
        <f t="shared" si="591"/>
        <v>34</v>
      </c>
      <c r="AV1712" s="11">
        <f t="shared" si="592"/>
        <v>2053.83</v>
      </c>
      <c r="AW1712" s="11" t="str">
        <f t="shared" si="593"/>
        <v>2020/12</v>
      </c>
      <c r="AX1712" s="11" t="str">
        <f t="shared" si="594"/>
        <v>2020/12 Contribuciones Seg. Social</v>
      </c>
      <c r="AY1712" s="11">
        <f t="shared" si="575"/>
        <v>39008.78</v>
      </c>
      <c r="AZ1712" s="11">
        <f t="shared" si="595"/>
        <v>5.2650454589966672E-2</v>
      </c>
      <c r="BA1712" s="11" t="str">
        <f t="shared" si="577"/>
        <v>Q259383 34</v>
      </c>
      <c r="BB1712" s="11">
        <f>IFERROR(IF(AW1712="","",VLOOKUP(AW1712,SUSS!R:S,2,FALSE)),AY1712*SUSS!$M$2)</f>
        <v>6022.3505733695647</v>
      </c>
      <c r="BC1712" s="11">
        <f t="shared" si="576"/>
        <v>317.079495388054</v>
      </c>
    </row>
    <row r="1713" spans="14:55" ht="15.75" thickBot="1">
      <c r="N1713" s="3" t="s">
        <v>173</v>
      </c>
      <c r="O1713" s="82">
        <v>35</v>
      </c>
      <c r="P1713" s="85">
        <v>1489.33</v>
      </c>
      <c r="Q1713" s="83" t="s">
        <v>81</v>
      </c>
      <c r="R1713" s="83" t="s">
        <v>174</v>
      </c>
      <c r="S1713" s="83" t="s">
        <v>174</v>
      </c>
      <c r="T1713" s="82" t="s">
        <v>176</v>
      </c>
      <c r="U1713" s="82" t="s">
        <v>88</v>
      </c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14:55" ht="15.75" thickBot="1">
      <c r="N1714" s="3" t="s">
        <v>173</v>
      </c>
      <c r="O1714" s="82">
        <v>35</v>
      </c>
      <c r="P1714" s="86">
        <v>208.93</v>
      </c>
      <c r="Q1714" s="83" t="s">
        <v>83</v>
      </c>
      <c r="R1714" s="83" t="s">
        <v>174</v>
      </c>
      <c r="S1714" s="83" t="s">
        <v>174</v>
      </c>
      <c r="T1714" s="82" t="s">
        <v>108</v>
      </c>
      <c r="U1714" s="82" t="s">
        <v>88</v>
      </c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14:55" ht="57.75" thickBot="1">
      <c r="N1715" s="3" t="s">
        <v>173</v>
      </c>
      <c r="O1715" s="82">
        <v>35</v>
      </c>
      <c r="P1715" s="85">
        <v>2053.83</v>
      </c>
      <c r="Q1715" s="83" t="s">
        <v>11</v>
      </c>
      <c r="R1715" s="83" t="s">
        <v>175</v>
      </c>
      <c r="S1715" s="83" t="s">
        <v>175</v>
      </c>
      <c r="T1715" s="82" t="s">
        <v>119</v>
      </c>
      <c r="U1715" s="82" t="s">
        <v>88</v>
      </c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>Q259383</v>
      </c>
      <c r="AU1715" s="11">
        <f t="shared" si="591"/>
        <v>35</v>
      </c>
      <c r="AV1715" s="11">
        <f t="shared" si="592"/>
        <v>2053.83</v>
      </c>
      <c r="AW1715" s="11" t="str">
        <f t="shared" si="593"/>
        <v>2020/12</v>
      </c>
      <c r="AX1715" s="11" t="str">
        <f t="shared" si="594"/>
        <v>2020/12 Contribuciones Seg. Social</v>
      </c>
      <c r="AY1715" s="11">
        <f t="shared" si="575"/>
        <v>39008.78</v>
      </c>
      <c r="AZ1715" s="11">
        <f t="shared" si="595"/>
        <v>5.2650454589966672E-2</v>
      </c>
      <c r="BA1715" s="11" t="str">
        <f t="shared" si="577"/>
        <v>Q259383 35</v>
      </c>
      <c r="BB1715" s="11">
        <f>IFERROR(IF(AW1715="","",VLOOKUP(AW1715,SUSS!R:S,2,FALSE)),AY1715*SUSS!$M$2)</f>
        <v>6022.3505733695647</v>
      </c>
      <c r="BC1715" s="11">
        <f t="shared" si="576"/>
        <v>317.079495388054</v>
      </c>
    </row>
    <row r="1716" spans="14:55" ht="15.75" thickBot="1">
      <c r="N1716" s="3" t="s">
        <v>173</v>
      </c>
      <c r="O1716" s="82">
        <v>36</v>
      </c>
      <c r="P1716" s="85">
        <v>1489.33</v>
      </c>
      <c r="Q1716" s="83" t="s">
        <v>81</v>
      </c>
      <c r="R1716" s="83" t="s">
        <v>174</v>
      </c>
      <c r="S1716" s="83" t="s">
        <v>174</v>
      </c>
      <c r="T1716" s="82" t="s">
        <v>176</v>
      </c>
      <c r="U1716" s="82" t="s">
        <v>88</v>
      </c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14:55" ht="15.75" thickBot="1">
      <c r="N1717" s="3" t="s">
        <v>173</v>
      </c>
      <c r="O1717" s="82">
        <v>36</v>
      </c>
      <c r="P1717" s="86">
        <v>208.93</v>
      </c>
      <c r="Q1717" s="83" t="s">
        <v>83</v>
      </c>
      <c r="R1717" s="83" t="s">
        <v>174</v>
      </c>
      <c r="S1717" s="83" t="s">
        <v>174</v>
      </c>
      <c r="T1717" s="82" t="s">
        <v>108</v>
      </c>
      <c r="U1717" s="82" t="s">
        <v>88</v>
      </c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14:55" ht="57.75" thickBot="1">
      <c r="N1718" s="3" t="s">
        <v>173</v>
      </c>
      <c r="O1718" s="82">
        <v>36</v>
      </c>
      <c r="P1718" s="85">
        <v>2053.83</v>
      </c>
      <c r="Q1718" s="83" t="s">
        <v>11</v>
      </c>
      <c r="R1718" s="83" t="s">
        <v>175</v>
      </c>
      <c r="S1718" s="83" t="s">
        <v>175</v>
      </c>
      <c r="T1718" s="82" t="s">
        <v>119</v>
      </c>
      <c r="U1718" s="82" t="s">
        <v>88</v>
      </c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>Q259383</v>
      </c>
      <c r="AU1718" s="11">
        <f t="shared" si="591"/>
        <v>36</v>
      </c>
      <c r="AV1718" s="11">
        <f t="shared" si="592"/>
        <v>2053.83</v>
      </c>
      <c r="AW1718" s="11" t="str">
        <f t="shared" si="593"/>
        <v>2020/12</v>
      </c>
      <c r="AX1718" s="11" t="str">
        <f t="shared" si="594"/>
        <v>2020/12 Contribuciones Seg. Social</v>
      </c>
      <c r="AY1718" s="11">
        <f t="shared" si="575"/>
        <v>39008.78</v>
      </c>
      <c r="AZ1718" s="11">
        <f t="shared" si="595"/>
        <v>5.2650454589966672E-2</v>
      </c>
      <c r="BA1718" s="11" t="str">
        <f t="shared" si="577"/>
        <v>Q259383 36</v>
      </c>
      <c r="BB1718" s="11">
        <f>IFERROR(IF(AW1718="","",VLOOKUP(AW1718,SUSS!R:S,2,FALSE)),AY1718*SUSS!$M$2)</f>
        <v>6022.3505733695647</v>
      </c>
      <c r="BC1718" s="11">
        <f t="shared" si="576"/>
        <v>317.079495388054</v>
      </c>
    </row>
    <row r="1719" spans="14:55" ht="15.75" thickBot="1">
      <c r="N1719" s="3" t="s">
        <v>173</v>
      </c>
      <c r="O1719" s="82">
        <v>37</v>
      </c>
      <c r="P1719" s="86">
        <v>530.64</v>
      </c>
      <c r="Q1719" s="83" t="s">
        <v>81</v>
      </c>
      <c r="R1719" s="83" t="s">
        <v>174</v>
      </c>
      <c r="S1719" s="83" t="s">
        <v>174</v>
      </c>
      <c r="T1719" s="82" t="s">
        <v>176</v>
      </c>
      <c r="U1719" s="82" t="s">
        <v>88</v>
      </c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14:55" ht="15.75" thickBot="1">
      <c r="N1720" s="3" t="s">
        <v>173</v>
      </c>
      <c r="O1720" s="82">
        <v>37</v>
      </c>
      <c r="P1720" s="86">
        <v>208.93</v>
      </c>
      <c r="Q1720" s="83" t="s">
        <v>83</v>
      </c>
      <c r="R1720" s="83" t="s">
        <v>174</v>
      </c>
      <c r="S1720" s="83" t="s">
        <v>174</v>
      </c>
      <c r="T1720" s="82" t="s">
        <v>108</v>
      </c>
      <c r="U1720" s="82" t="s">
        <v>88</v>
      </c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14:55" ht="15.75" thickBot="1">
      <c r="N1721" s="3" t="s">
        <v>173</v>
      </c>
      <c r="O1721" s="82">
        <v>37</v>
      </c>
      <c r="P1721" s="86">
        <v>958.69</v>
      </c>
      <c r="Q1721" s="83" t="s">
        <v>81</v>
      </c>
      <c r="R1721" s="83" t="s">
        <v>174</v>
      </c>
      <c r="S1721" s="83" t="s">
        <v>174</v>
      </c>
      <c r="T1721" s="82" t="s">
        <v>112</v>
      </c>
      <c r="U1721" s="82" t="s">
        <v>88</v>
      </c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14:55" ht="57.75" thickBot="1">
      <c r="N1722" s="3" t="s">
        <v>173</v>
      </c>
      <c r="O1722" s="82">
        <v>37</v>
      </c>
      <c r="P1722" s="85">
        <v>2053.83</v>
      </c>
      <c r="Q1722" s="83" t="s">
        <v>11</v>
      </c>
      <c r="R1722" s="83" t="s">
        <v>175</v>
      </c>
      <c r="S1722" s="83" t="s">
        <v>175</v>
      </c>
      <c r="T1722" s="82" t="s">
        <v>119</v>
      </c>
      <c r="U1722" s="82" t="s">
        <v>88</v>
      </c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>Q259383</v>
      </c>
      <c r="AU1722" s="11">
        <f t="shared" si="591"/>
        <v>37</v>
      </c>
      <c r="AV1722" s="11">
        <f t="shared" si="592"/>
        <v>2053.83</v>
      </c>
      <c r="AW1722" s="11" t="str">
        <f t="shared" si="593"/>
        <v>2020/12</v>
      </c>
      <c r="AX1722" s="11" t="str">
        <f t="shared" si="594"/>
        <v>2020/12 Contribuciones Seg. Social</v>
      </c>
      <c r="AY1722" s="11">
        <f t="shared" si="575"/>
        <v>39008.78</v>
      </c>
      <c r="AZ1722" s="11">
        <f t="shared" si="595"/>
        <v>5.2650454589966672E-2</v>
      </c>
      <c r="BA1722" s="11" t="str">
        <f t="shared" si="577"/>
        <v>Q259383 37</v>
      </c>
      <c r="BB1722" s="11">
        <f>IFERROR(IF(AW1722="","",VLOOKUP(AW1722,SUSS!R:S,2,FALSE)),AY1722*SUSS!$M$2)</f>
        <v>6022.3505733695647</v>
      </c>
      <c r="BC1722" s="11">
        <f t="shared" si="576"/>
        <v>317.079495388054</v>
      </c>
    </row>
    <row r="1723" spans="14:55" ht="15.75" thickBot="1">
      <c r="N1723" s="3" t="s">
        <v>173</v>
      </c>
      <c r="O1723" s="82">
        <v>38</v>
      </c>
      <c r="P1723" s="86">
        <v>208.93</v>
      </c>
      <c r="Q1723" s="83" t="s">
        <v>83</v>
      </c>
      <c r="R1723" s="83" t="s">
        <v>174</v>
      </c>
      <c r="S1723" s="83" t="s">
        <v>174</v>
      </c>
      <c r="T1723" s="82" t="s">
        <v>108</v>
      </c>
      <c r="U1723" s="82" t="s">
        <v>88</v>
      </c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14:55" ht="15.75" thickBot="1">
      <c r="N1724" s="3" t="s">
        <v>173</v>
      </c>
      <c r="O1724" s="82">
        <v>38</v>
      </c>
      <c r="P1724" s="85">
        <v>1489.33</v>
      </c>
      <c r="Q1724" s="83" t="s">
        <v>81</v>
      </c>
      <c r="R1724" s="83" t="s">
        <v>174</v>
      </c>
      <c r="S1724" s="83" t="s">
        <v>174</v>
      </c>
      <c r="T1724" s="82" t="s">
        <v>112</v>
      </c>
      <c r="U1724" s="82" t="s">
        <v>88</v>
      </c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14:55" ht="57.75" thickBot="1">
      <c r="N1725" s="3" t="s">
        <v>173</v>
      </c>
      <c r="O1725" s="82">
        <v>38</v>
      </c>
      <c r="P1725" s="85">
        <v>2053.83</v>
      </c>
      <c r="Q1725" s="83" t="s">
        <v>11</v>
      </c>
      <c r="R1725" s="83" t="s">
        <v>175</v>
      </c>
      <c r="S1725" s="83" t="s">
        <v>175</v>
      </c>
      <c r="T1725" s="82" t="s">
        <v>119</v>
      </c>
      <c r="U1725" s="82" t="s">
        <v>88</v>
      </c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>Q259383</v>
      </c>
      <c r="AU1725" s="11">
        <f t="shared" si="591"/>
        <v>38</v>
      </c>
      <c r="AV1725" s="11">
        <f t="shared" si="592"/>
        <v>2053.83</v>
      </c>
      <c r="AW1725" s="11" t="str">
        <f t="shared" si="593"/>
        <v>2020/12</v>
      </c>
      <c r="AX1725" s="11" t="str">
        <f t="shared" si="594"/>
        <v>2020/12 Contribuciones Seg. Social</v>
      </c>
      <c r="AY1725" s="11">
        <f t="shared" si="575"/>
        <v>39008.78</v>
      </c>
      <c r="AZ1725" s="11">
        <f t="shared" si="595"/>
        <v>5.2650454589966672E-2</v>
      </c>
      <c r="BA1725" s="11" t="str">
        <f t="shared" si="577"/>
        <v>Q259383 38</v>
      </c>
      <c r="BB1725" s="11">
        <f>IFERROR(IF(AW1725="","",VLOOKUP(AW1725,SUSS!R:S,2,FALSE)),AY1725*SUSS!$M$2)</f>
        <v>6022.3505733695647</v>
      </c>
      <c r="BC1725" s="11">
        <f t="shared" si="576"/>
        <v>317.079495388054</v>
      </c>
    </row>
    <row r="1726" spans="14:55" ht="15.75" thickBot="1">
      <c r="N1726" s="3" t="s">
        <v>173</v>
      </c>
      <c r="O1726" s="82">
        <v>39</v>
      </c>
      <c r="P1726" s="86">
        <v>208.93</v>
      </c>
      <c r="Q1726" s="83" t="s">
        <v>83</v>
      </c>
      <c r="R1726" s="83" t="s">
        <v>174</v>
      </c>
      <c r="S1726" s="83" t="s">
        <v>174</v>
      </c>
      <c r="T1726" s="82" t="s">
        <v>108</v>
      </c>
      <c r="U1726" s="82" t="s">
        <v>88</v>
      </c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14:55" ht="15.75" thickBot="1">
      <c r="N1727" s="3" t="s">
        <v>173</v>
      </c>
      <c r="O1727" s="82">
        <v>39</v>
      </c>
      <c r="P1727" s="85">
        <v>1489.33</v>
      </c>
      <c r="Q1727" s="83" t="s">
        <v>81</v>
      </c>
      <c r="R1727" s="83" t="s">
        <v>174</v>
      </c>
      <c r="S1727" s="83" t="s">
        <v>174</v>
      </c>
      <c r="T1727" s="82" t="s">
        <v>112</v>
      </c>
      <c r="U1727" s="82" t="s">
        <v>88</v>
      </c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14:55" ht="57.75" thickBot="1">
      <c r="N1728" s="3" t="s">
        <v>173</v>
      </c>
      <c r="O1728" s="82">
        <v>39</v>
      </c>
      <c r="P1728" s="85">
        <v>2053.83</v>
      </c>
      <c r="Q1728" s="83" t="s">
        <v>11</v>
      </c>
      <c r="R1728" s="83" t="s">
        <v>175</v>
      </c>
      <c r="S1728" s="83" t="s">
        <v>175</v>
      </c>
      <c r="T1728" s="82" t="s">
        <v>119</v>
      </c>
      <c r="U1728" s="82" t="s">
        <v>88</v>
      </c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>Q259383</v>
      </c>
      <c r="AU1728" s="11">
        <f t="shared" si="591"/>
        <v>39</v>
      </c>
      <c r="AV1728" s="11">
        <f t="shared" si="592"/>
        <v>2053.83</v>
      </c>
      <c r="AW1728" s="11" t="str">
        <f t="shared" si="593"/>
        <v>2020/12</v>
      </c>
      <c r="AX1728" s="11" t="str">
        <f t="shared" si="594"/>
        <v>2020/12 Contribuciones Seg. Social</v>
      </c>
      <c r="AY1728" s="11">
        <f t="shared" si="575"/>
        <v>39008.78</v>
      </c>
      <c r="AZ1728" s="11">
        <f t="shared" si="595"/>
        <v>5.2650454589966672E-2</v>
      </c>
      <c r="BA1728" s="11" t="str">
        <f t="shared" si="577"/>
        <v>Q259383 39</v>
      </c>
      <c r="BB1728" s="11">
        <f>IFERROR(IF(AW1728="","",VLOOKUP(AW1728,SUSS!R:S,2,FALSE)),AY1728*SUSS!$M$2)</f>
        <v>6022.3505733695647</v>
      </c>
      <c r="BC1728" s="11">
        <f t="shared" si="576"/>
        <v>317.079495388054</v>
      </c>
    </row>
    <row r="1729" spans="14:55" ht="15.75" thickBot="1">
      <c r="N1729" s="3" t="s">
        <v>173</v>
      </c>
      <c r="O1729" s="82">
        <v>40</v>
      </c>
      <c r="P1729" s="86">
        <v>208.93</v>
      </c>
      <c r="Q1729" s="83" t="s">
        <v>83</v>
      </c>
      <c r="R1729" s="83" t="s">
        <v>174</v>
      </c>
      <c r="S1729" s="83" t="s">
        <v>174</v>
      </c>
      <c r="T1729" s="82" t="s">
        <v>108</v>
      </c>
      <c r="U1729" s="82" t="s">
        <v>88</v>
      </c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14:55" ht="15.75" thickBot="1">
      <c r="N1730" s="3" t="s">
        <v>173</v>
      </c>
      <c r="O1730" s="82">
        <v>40</v>
      </c>
      <c r="P1730" s="85">
        <v>1489.33</v>
      </c>
      <c r="Q1730" s="83" t="s">
        <v>81</v>
      </c>
      <c r="R1730" s="83" t="s">
        <v>174</v>
      </c>
      <c r="S1730" s="83" t="s">
        <v>174</v>
      </c>
      <c r="T1730" s="82" t="s">
        <v>112</v>
      </c>
      <c r="U1730" s="82" t="s">
        <v>88</v>
      </c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14:55" ht="57.75" thickBot="1">
      <c r="N1731" s="3" t="s">
        <v>173</v>
      </c>
      <c r="O1731" s="82">
        <v>40</v>
      </c>
      <c r="P1731" s="85">
        <v>2053.83</v>
      </c>
      <c r="Q1731" s="83" t="s">
        <v>11</v>
      </c>
      <c r="R1731" s="83" t="s">
        <v>175</v>
      </c>
      <c r="S1731" s="83" t="s">
        <v>175</v>
      </c>
      <c r="T1731" s="82" t="s">
        <v>119</v>
      </c>
      <c r="U1731" s="82" t="s">
        <v>88</v>
      </c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>Q259383</v>
      </c>
      <c r="AU1731" s="11">
        <f t="shared" si="591"/>
        <v>40</v>
      </c>
      <c r="AV1731" s="11">
        <f t="shared" si="592"/>
        <v>2053.83</v>
      </c>
      <c r="AW1731" s="11" t="str">
        <f t="shared" si="593"/>
        <v>2020/12</v>
      </c>
      <c r="AX1731" s="11" t="str">
        <f t="shared" si="594"/>
        <v>2020/12 Contribuciones Seg. Social</v>
      </c>
      <c r="AY1731" s="11">
        <f t="shared" si="575"/>
        <v>39008.78</v>
      </c>
      <c r="AZ1731" s="11">
        <f t="shared" si="595"/>
        <v>5.2650454589966672E-2</v>
      </c>
      <c r="BA1731" s="11" t="str">
        <f t="shared" si="577"/>
        <v>Q259383 40</v>
      </c>
      <c r="BB1731" s="11">
        <f>IFERROR(IF(AW1731="","",VLOOKUP(AW1731,SUSS!R:S,2,FALSE)),AY1731*SUSS!$M$2)</f>
        <v>6022.3505733695647</v>
      </c>
      <c r="BC1731" s="11">
        <f t="shared" si="576"/>
        <v>317.079495388054</v>
      </c>
    </row>
    <row r="1732" spans="14:55" ht="15.75" thickBot="1">
      <c r="N1732" s="3" t="s">
        <v>173</v>
      </c>
      <c r="O1732" s="82">
        <v>41</v>
      </c>
      <c r="P1732" s="86">
        <v>208.93</v>
      </c>
      <c r="Q1732" s="83" t="s">
        <v>83</v>
      </c>
      <c r="R1732" s="83" t="s">
        <v>174</v>
      </c>
      <c r="S1732" s="83" t="s">
        <v>174</v>
      </c>
      <c r="T1732" s="82" t="s">
        <v>108</v>
      </c>
      <c r="U1732" s="82" t="s">
        <v>88</v>
      </c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14:55" ht="15.75" thickBot="1">
      <c r="N1733" s="3" t="s">
        <v>173</v>
      </c>
      <c r="O1733" s="82">
        <v>41</v>
      </c>
      <c r="P1733" s="85">
        <v>1489.33</v>
      </c>
      <c r="Q1733" s="83" t="s">
        <v>81</v>
      </c>
      <c r="R1733" s="83" t="s">
        <v>174</v>
      </c>
      <c r="S1733" s="83" t="s">
        <v>174</v>
      </c>
      <c r="T1733" s="82" t="s">
        <v>112</v>
      </c>
      <c r="U1733" s="82" t="s">
        <v>88</v>
      </c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14:55" ht="57.75" thickBot="1">
      <c r="N1734" s="3" t="s">
        <v>173</v>
      </c>
      <c r="O1734" s="82">
        <v>41</v>
      </c>
      <c r="P1734" s="85">
        <v>2053.83</v>
      </c>
      <c r="Q1734" s="83" t="s">
        <v>11</v>
      </c>
      <c r="R1734" s="83" t="s">
        <v>175</v>
      </c>
      <c r="S1734" s="83" t="s">
        <v>175</v>
      </c>
      <c r="T1734" s="82" t="s">
        <v>119</v>
      </c>
      <c r="U1734" s="82" t="s">
        <v>88</v>
      </c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>Q259383</v>
      </c>
      <c r="AU1734" s="11">
        <f t="shared" si="591"/>
        <v>41</v>
      </c>
      <c r="AV1734" s="11">
        <f t="shared" si="592"/>
        <v>2053.83</v>
      </c>
      <c r="AW1734" s="11" t="str">
        <f t="shared" si="593"/>
        <v>2020/12</v>
      </c>
      <c r="AX1734" s="11" t="str">
        <f t="shared" si="594"/>
        <v>2020/12 Contribuciones Seg. Social</v>
      </c>
      <c r="AY1734" s="11">
        <f t="shared" si="596"/>
        <v>39008.78</v>
      </c>
      <c r="AZ1734" s="11">
        <f t="shared" si="595"/>
        <v>5.2650454589966672E-2</v>
      </c>
      <c r="BA1734" s="11" t="str">
        <f t="shared" si="577"/>
        <v>Q259383 41</v>
      </c>
      <c r="BB1734" s="11">
        <f>IFERROR(IF(AW1734="","",VLOOKUP(AW1734,SUSS!R:S,2,FALSE)),AY1734*SUSS!$M$2)</f>
        <v>6022.3505733695647</v>
      </c>
      <c r="BC1734" s="11">
        <f t="shared" si="597"/>
        <v>317.079495388054</v>
      </c>
    </row>
    <row r="1735" spans="14:55" ht="15.75" thickBot="1">
      <c r="N1735" s="3" t="s">
        <v>173</v>
      </c>
      <c r="O1735" s="82">
        <v>42</v>
      </c>
      <c r="P1735" s="86">
        <v>208.93</v>
      </c>
      <c r="Q1735" s="83" t="s">
        <v>83</v>
      </c>
      <c r="R1735" s="83" t="s">
        <v>174</v>
      </c>
      <c r="S1735" s="83" t="s">
        <v>174</v>
      </c>
      <c r="T1735" s="82" t="s">
        <v>108</v>
      </c>
      <c r="U1735" s="82" t="s">
        <v>88</v>
      </c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14:55" ht="15.75" thickBot="1">
      <c r="N1736" s="3" t="s">
        <v>173</v>
      </c>
      <c r="O1736" s="82">
        <v>42</v>
      </c>
      <c r="P1736" s="85">
        <v>1489.33</v>
      </c>
      <c r="Q1736" s="83" t="s">
        <v>81</v>
      </c>
      <c r="R1736" s="83" t="s">
        <v>174</v>
      </c>
      <c r="S1736" s="83" t="s">
        <v>174</v>
      </c>
      <c r="T1736" s="82" t="s">
        <v>112</v>
      </c>
      <c r="U1736" s="82" t="s">
        <v>88</v>
      </c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14:55" ht="57.75" thickBot="1">
      <c r="N1737" s="3" t="s">
        <v>173</v>
      </c>
      <c r="O1737" s="82">
        <v>42</v>
      </c>
      <c r="P1737" s="85">
        <v>2053.83</v>
      </c>
      <c r="Q1737" s="83" t="s">
        <v>11</v>
      </c>
      <c r="R1737" s="83" t="s">
        <v>175</v>
      </c>
      <c r="S1737" s="83" t="s">
        <v>175</v>
      </c>
      <c r="T1737" s="82" t="s">
        <v>119</v>
      </c>
      <c r="U1737" s="82" t="s">
        <v>88</v>
      </c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>Q259383</v>
      </c>
      <c r="AU1737" s="11">
        <f t="shared" si="591"/>
        <v>42</v>
      </c>
      <c r="AV1737" s="11">
        <f t="shared" si="592"/>
        <v>2053.83</v>
      </c>
      <c r="AW1737" s="11" t="str">
        <f t="shared" si="593"/>
        <v>2020/12</v>
      </c>
      <c r="AX1737" s="11" t="str">
        <f t="shared" si="594"/>
        <v>2020/12 Contribuciones Seg. Social</v>
      </c>
      <c r="AY1737" s="11">
        <f t="shared" si="596"/>
        <v>39008.78</v>
      </c>
      <c r="AZ1737" s="11">
        <f t="shared" si="595"/>
        <v>5.2650454589966672E-2</v>
      </c>
      <c r="BA1737" s="11" t="str">
        <f t="shared" si="598"/>
        <v>Q259383 42</v>
      </c>
      <c r="BB1737" s="11">
        <f>IFERROR(IF(AW1737="","",VLOOKUP(AW1737,SUSS!R:S,2,FALSE)),AY1737*SUSS!$M$2)</f>
        <v>6022.3505733695647</v>
      </c>
      <c r="BC1737" s="11">
        <f t="shared" si="597"/>
        <v>317.079495388054</v>
      </c>
    </row>
    <row r="1738" spans="14:55" ht="15.75" thickBot="1">
      <c r="N1738" s="3" t="s">
        <v>173</v>
      </c>
      <c r="O1738" s="82">
        <v>43</v>
      </c>
      <c r="P1738" s="86">
        <v>208.93</v>
      </c>
      <c r="Q1738" s="83" t="s">
        <v>83</v>
      </c>
      <c r="R1738" s="83" t="s">
        <v>174</v>
      </c>
      <c r="S1738" s="83" t="s">
        <v>174</v>
      </c>
      <c r="T1738" s="82" t="s">
        <v>108</v>
      </c>
      <c r="U1738" s="82" t="s">
        <v>88</v>
      </c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14:55" ht="15.75" thickBot="1">
      <c r="N1739" s="3" t="s">
        <v>173</v>
      </c>
      <c r="O1739" s="82">
        <v>43</v>
      </c>
      <c r="P1739" s="85">
        <v>1489.33</v>
      </c>
      <c r="Q1739" s="83" t="s">
        <v>81</v>
      </c>
      <c r="R1739" s="83" t="s">
        <v>174</v>
      </c>
      <c r="S1739" s="83" t="s">
        <v>174</v>
      </c>
      <c r="T1739" s="82" t="s">
        <v>112</v>
      </c>
      <c r="U1739" s="82" t="s">
        <v>88</v>
      </c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14:55" ht="57.75" thickBot="1">
      <c r="N1740" s="3" t="s">
        <v>173</v>
      </c>
      <c r="O1740" s="82">
        <v>43</v>
      </c>
      <c r="P1740" s="85">
        <v>2053.83</v>
      </c>
      <c r="Q1740" s="83" t="s">
        <v>11</v>
      </c>
      <c r="R1740" s="83" t="s">
        <v>175</v>
      </c>
      <c r="S1740" s="83" t="s">
        <v>175</v>
      </c>
      <c r="T1740" s="82" t="s">
        <v>119</v>
      </c>
      <c r="U1740" s="82" t="s">
        <v>88</v>
      </c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>Q259383</v>
      </c>
      <c r="AU1740" s="11">
        <f t="shared" si="591"/>
        <v>43</v>
      </c>
      <c r="AV1740" s="11">
        <f t="shared" si="592"/>
        <v>2053.83</v>
      </c>
      <c r="AW1740" s="11" t="str">
        <f t="shared" si="593"/>
        <v>2020/12</v>
      </c>
      <c r="AX1740" s="11" t="str">
        <f t="shared" si="594"/>
        <v>2020/12 Contribuciones Seg. Social</v>
      </c>
      <c r="AY1740" s="11">
        <f t="shared" si="596"/>
        <v>39008.78</v>
      </c>
      <c r="AZ1740" s="11">
        <f t="shared" si="595"/>
        <v>5.2650454589966672E-2</v>
      </c>
      <c r="BA1740" s="11" t="str">
        <f t="shared" si="598"/>
        <v>Q259383 43</v>
      </c>
      <c r="BB1740" s="11">
        <f>IFERROR(IF(AW1740="","",VLOOKUP(AW1740,SUSS!R:S,2,FALSE)),AY1740*SUSS!$M$2)</f>
        <v>6022.3505733695647</v>
      </c>
      <c r="BC1740" s="11">
        <f t="shared" si="597"/>
        <v>317.079495388054</v>
      </c>
    </row>
    <row r="1741" spans="14:55" ht="15.75" thickBot="1">
      <c r="N1741" s="3" t="s">
        <v>173</v>
      </c>
      <c r="O1741" s="82">
        <v>44</v>
      </c>
      <c r="P1741" s="86">
        <v>208.93</v>
      </c>
      <c r="Q1741" s="83" t="s">
        <v>83</v>
      </c>
      <c r="R1741" s="83" t="s">
        <v>174</v>
      </c>
      <c r="S1741" s="83" t="s">
        <v>174</v>
      </c>
      <c r="T1741" s="82" t="s">
        <v>108</v>
      </c>
      <c r="U1741" s="82" t="s">
        <v>88</v>
      </c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14:55" ht="15.75" thickBot="1">
      <c r="N1742" s="3" t="s">
        <v>173</v>
      </c>
      <c r="O1742" s="82">
        <v>44</v>
      </c>
      <c r="P1742" s="85">
        <v>1489.33</v>
      </c>
      <c r="Q1742" s="83" t="s">
        <v>81</v>
      </c>
      <c r="R1742" s="83" t="s">
        <v>174</v>
      </c>
      <c r="S1742" s="83" t="s">
        <v>174</v>
      </c>
      <c r="T1742" s="82" t="s">
        <v>112</v>
      </c>
      <c r="U1742" s="82" t="s">
        <v>88</v>
      </c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14:55" ht="57.75" thickBot="1">
      <c r="N1743" s="3" t="s">
        <v>173</v>
      </c>
      <c r="O1743" s="82">
        <v>44</v>
      </c>
      <c r="P1743" s="85">
        <v>2053.83</v>
      </c>
      <c r="Q1743" s="83" t="s">
        <v>11</v>
      </c>
      <c r="R1743" s="83" t="s">
        <v>175</v>
      </c>
      <c r="S1743" s="83" t="s">
        <v>175</v>
      </c>
      <c r="T1743" s="82" t="s">
        <v>119</v>
      </c>
      <c r="U1743" s="82" t="s">
        <v>88</v>
      </c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>Q259383</v>
      </c>
      <c r="AU1743" s="11">
        <f t="shared" si="591"/>
        <v>44</v>
      </c>
      <c r="AV1743" s="11">
        <f t="shared" si="592"/>
        <v>2053.83</v>
      </c>
      <c r="AW1743" s="11" t="str">
        <f t="shared" si="593"/>
        <v>2020/12</v>
      </c>
      <c r="AX1743" s="11" t="str">
        <f t="shared" si="594"/>
        <v>2020/12 Contribuciones Seg. Social</v>
      </c>
      <c r="AY1743" s="11">
        <f t="shared" si="596"/>
        <v>39008.78</v>
      </c>
      <c r="AZ1743" s="11">
        <f t="shared" si="595"/>
        <v>5.2650454589966672E-2</v>
      </c>
      <c r="BA1743" s="11" t="str">
        <f t="shared" si="598"/>
        <v>Q259383 44</v>
      </c>
      <c r="BB1743" s="11">
        <f>IFERROR(IF(AW1743="","",VLOOKUP(AW1743,SUSS!R:S,2,FALSE)),AY1743*SUSS!$M$2)</f>
        <v>6022.3505733695647</v>
      </c>
      <c r="BC1743" s="11">
        <f t="shared" si="597"/>
        <v>317.079495388054</v>
      </c>
    </row>
    <row r="1744" spans="14:55" ht="15.75" thickBot="1">
      <c r="N1744" s="3" t="s">
        <v>173</v>
      </c>
      <c r="O1744" s="82">
        <v>45</v>
      </c>
      <c r="P1744" s="86">
        <v>208.93</v>
      </c>
      <c r="Q1744" s="83" t="s">
        <v>83</v>
      </c>
      <c r="R1744" s="83" t="s">
        <v>174</v>
      </c>
      <c r="S1744" s="83" t="s">
        <v>174</v>
      </c>
      <c r="T1744" s="82" t="s">
        <v>108</v>
      </c>
      <c r="U1744" s="82" t="s">
        <v>88</v>
      </c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14:55" ht="15.75" thickBot="1">
      <c r="N1745" s="3" t="s">
        <v>173</v>
      </c>
      <c r="O1745" s="82">
        <v>45</v>
      </c>
      <c r="P1745" s="85">
        <v>1489.33</v>
      </c>
      <c r="Q1745" s="83" t="s">
        <v>81</v>
      </c>
      <c r="R1745" s="83" t="s">
        <v>174</v>
      </c>
      <c r="S1745" s="83" t="s">
        <v>174</v>
      </c>
      <c r="T1745" s="82" t="s">
        <v>112</v>
      </c>
      <c r="U1745" s="82" t="s">
        <v>88</v>
      </c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14:55" ht="57.75" thickBot="1">
      <c r="N1746" s="3" t="s">
        <v>173</v>
      </c>
      <c r="O1746" s="82">
        <v>45</v>
      </c>
      <c r="P1746" s="85">
        <v>2053.83</v>
      </c>
      <c r="Q1746" s="83" t="s">
        <v>11</v>
      </c>
      <c r="R1746" s="83" t="s">
        <v>175</v>
      </c>
      <c r="S1746" s="83" t="s">
        <v>175</v>
      </c>
      <c r="T1746" s="82" t="s">
        <v>119</v>
      </c>
      <c r="U1746" s="82" t="s">
        <v>88</v>
      </c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>Q259383</v>
      </c>
      <c r="AU1746" s="11">
        <f t="shared" si="591"/>
        <v>45</v>
      </c>
      <c r="AV1746" s="11">
        <f t="shared" si="592"/>
        <v>2053.83</v>
      </c>
      <c r="AW1746" s="11" t="str">
        <f t="shared" si="593"/>
        <v>2020/12</v>
      </c>
      <c r="AX1746" s="11" t="str">
        <f t="shared" si="594"/>
        <v>2020/12 Contribuciones Seg. Social</v>
      </c>
      <c r="AY1746" s="11">
        <f t="shared" si="596"/>
        <v>39008.78</v>
      </c>
      <c r="AZ1746" s="11">
        <f t="shared" si="595"/>
        <v>5.2650454589966672E-2</v>
      </c>
      <c r="BA1746" s="11" t="str">
        <f t="shared" si="598"/>
        <v>Q259383 45</v>
      </c>
      <c r="BB1746" s="11">
        <f>IFERROR(IF(AW1746="","",VLOOKUP(AW1746,SUSS!R:S,2,FALSE)),AY1746*SUSS!$M$2)</f>
        <v>6022.3505733695647</v>
      </c>
      <c r="BC1746" s="11">
        <f t="shared" si="597"/>
        <v>317.079495388054</v>
      </c>
    </row>
    <row r="1747" spans="14:55" ht="15.75" thickBot="1">
      <c r="N1747" s="3" t="s">
        <v>173</v>
      </c>
      <c r="O1747" s="82">
        <v>46</v>
      </c>
      <c r="P1747" s="86">
        <v>208.93</v>
      </c>
      <c r="Q1747" s="83" t="s">
        <v>83</v>
      </c>
      <c r="R1747" s="83" t="s">
        <v>174</v>
      </c>
      <c r="S1747" s="83" t="s">
        <v>174</v>
      </c>
      <c r="T1747" s="82" t="s">
        <v>108</v>
      </c>
      <c r="U1747" s="82" t="s">
        <v>88</v>
      </c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14:55" ht="15.75" thickBot="1">
      <c r="N1748" s="3" t="s">
        <v>173</v>
      </c>
      <c r="O1748" s="82">
        <v>46</v>
      </c>
      <c r="P1748" s="85">
        <v>1489.33</v>
      </c>
      <c r="Q1748" s="83" t="s">
        <v>81</v>
      </c>
      <c r="R1748" s="83" t="s">
        <v>174</v>
      </c>
      <c r="S1748" s="83" t="s">
        <v>174</v>
      </c>
      <c r="T1748" s="82" t="s">
        <v>112</v>
      </c>
      <c r="U1748" s="82" t="s">
        <v>88</v>
      </c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14:55" ht="57.75" thickBot="1">
      <c r="N1749" s="3" t="s">
        <v>173</v>
      </c>
      <c r="O1749" s="82">
        <v>46</v>
      </c>
      <c r="P1749" s="85">
        <v>2053.83</v>
      </c>
      <c r="Q1749" s="83" t="s">
        <v>11</v>
      </c>
      <c r="R1749" s="83" t="s">
        <v>175</v>
      </c>
      <c r="S1749" s="83" t="s">
        <v>175</v>
      </c>
      <c r="T1749" s="82" t="s">
        <v>119</v>
      </c>
      <c r="U1749" s="82" t="s">
        <v>88</v>
      </c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>Q259383</v>
      </c>
      <c r="AU1749" s="11">
        <f t="shared" si="591"/>
        <v>46</v>
      </c>
      <c r="AV1749" s="11">
        <f t="shared" si="592"/>
        <v>2053.83</v>
      </c>
      <c r="AW1749" s="11" t="str">
        <f t="shared" si="593"/>
        <v>2020/12</v>
      </c>
      <c r="AX1749" s="11" t="str">
        <f t="shared" si="594"/>
        <v>2020/12 Contribuciones Seg. Social</v>
      </c>
      <c r="AY1749" s="11">
        <f t="shared" si="596"/>
        <v>39008.78</v>
      </c>
      <c r="AZ1749" s="11">
        <f t="shared" si="595"/>
        <v>5.2650454589966672E-2</v>
      </c>
      <c r="BA1749" s="11" t="str">
        <f t="shared" si="598"/>
        <v>Q259383 46</v>
      </c>
      <c r="BB1749" s="11">
        <f>IFERROR(IF(AW1749="","",VLOOKUP(AW1749,SUSS!R:S,2,FALSE)),AY1749*SUSS!$M$2)</f>
        <v>6022.3505733695647</v>
      </c>
      <c r="BC1749" s="11">
        <f t="shared" si="597"/>
        <v>317.079495388054</v>
      </c>
    </row>
    <row r="1750" spans="14:55" ht="15.75" thickBot="1">
      <c r="N1750" s="3" t="s">
        <v>173</v>
      </c>
      <c r="O1750" s="82">
        <v>47</v>
      </c>
      <c r="P1750" s="86">
        <v>208.93</v>
      </c>
      <c r="Q1750" s="83" t="s">
        <v>83</v>
      </c>
      <c r="R1750" s="83" t="s">
        <v>174</v>
      </c>
      <c r="S1750" s="83" t="s">
        <v>174</v>
      </c>
      <c r="T1750" s="82" t="s">
        <v>108</v>
      </c>
      <c r="U1750" s="82" t="s">
        <v>88</v>
      </c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14:55" ht="15.75" thickBot="1">
      <c r="N1751" s="3" t="s">
        <v>173</v>
      </c>
      <c r="O1751" s="82">
        <v>47</v>
      </c>
      <c r="P1751" s="85">
        <v>1489.33</v>
      </c>
      <c r="Q1751" s="83" t="s">
        <v>81</v>
      </c>
      <c r="R1751" s="83" t="s">
        <v>174</v>
      </c>
      <c r="S1751" s="83" t="s">
        <v>174</v>
      </c>
      <c r="T1751" s="82" t="s">
        <v>112</v>
      </c>
      <c r="U1751" s="82" t="s">
        <v>88</v>
      </c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14:55" ht="57.75" thickBot="1">
      <c r="N1752" s="3" t="s">
        <v>173</v>
      </c>
      <c r="O1752" s="82">
        <v>47</v>
      </c>
      <c r="P1752" s="85">
        <v>2053.83</v>
      </c>
      <c r="Q1752" s="83" t="s">
        <v>11</v>
      </c>
      <c r="R1752" s="83" t="s">
        <v>175</v>
      </c>
      <c r="S1752" s="83" t="s">
        <v>175</v>
      </c>
      <c r="T1752" s="82" t="s">
        <v>119</v>
      </c>
      <c r="U1752" s="82" t="s">
        <v>88</v>
      </c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>Q259383</v>
      </c>
      <c r="AU1752" s="11">
        <f t="shared" si="591"/>
        <v>47</v>
      </c>
      <c r="AV1752" s="11">
        <f t="shared" si="592"/>
        <v>2053.83</v>
      </c>
      <c r="AW1752" s="11" t="str">
        <f t="shared" si="593"/>
        <v>2020/12</v>
      </c>
      <c r="AX1752" s="11" t="str">
        <f t="shared" si="594"/>
        <v>2020/12 Contribuciones Seg. Social</v>
      </c>
      <c r="AY1752" s="11">
        <f t="shared" si="596"/>
        <v>39008.78</v>
      </c>
      <c r="AZ1752" s="11">
        <f t="shared" si="595"/>
        <v>5.2650454589966672E-2</v>
      </c>
      <c r="BA1752" s="11" t="str">
        <f t="shared" si="598"/>
        <v>Q259383 47</v>
      </c>
      <c r="BB1752" s="11">
        <f>IFERROR(IF(AW1752="","",VLOOKUP(AW1752,SUSS!R:S,2,FALSE)),AY1752*SUSS!$M$2)</f>
        <v>6022.3505733695647</v>
      </c>
      <c r="BC1752" s="11">
        <f t="shared" si="597"/>
        <v>317.079495388054</v>
      </c>
    </row>
    <row r="1753" spans="14:55" ht="15.75" thickBot="1">
      <c r="N1753" s="3" t="s">
        <v>173</v>
      </c>
      <c r="O1753" s="82">
        <v>48</v>
      </c>
      <c r="P1753" s="86">
        <v>208.93</v>
      </c>
      <c r="Q1753" s="83" t="s">
        <v>83</v>
      </c>
      <c r="R1753" s="83" t="s">
        <v>174</v>
      </c>
      <c r="S1753" s="83" t="s">
        <v>174</v>
      </c>
      <c r="T1753" s="82" t="s">
        <v>108</v>
      </c>
      <c r="U1753" s="82" t="s">
        <v>88</v>
      </c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14:55" ht="15.75" thickBot="1">
      <c r="N1754" s="3" t="s">
        <v>173</v>
      </c>
      <c r="O1754" s="82">
        <v>48</v>
      </c>
      <c r="P1754" s="85">
        <v>1489.33</v>
      </c>
      <c r="Q1754" s="83" t="s">
        <v>81</v>
      </c>
      <c r="R1754" s="83" t="s">
        <v>174</v>
      </c>
      <c r="S1754" s="83" t="s">
        <v>174</v>
      </c>
      <c r="T1754" s="82" t="s">
        <v>112</v>
      </c>
      <c r="U1754" s="82" t="s">
        <v>88</v>
      </c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14:55" ht="57.75" thickBot="1">
      <c r="N1755" s="3" t="s">
        <v>173</v>
      </c>
      <c r="O1755" s="82">
        <v>48</v>
      </c>
      <c r="P1755" s="85">
        <v>2053.83</v>
      </c>
      <c r="Q1755" s="83" t="s">
        <v>11</v>
      </c>
      <c r="R1755" s="83" t="s">
        <v>175</v>
      </c>
      <c r="S1755" s="83" t="s">
        <v>175</v>
      </c>
      <c r="T1755" s="82" t="s">
        <v>119</v>
      </c>
      <c r="U1755" s="82" t="s">
        <v>88</v>
      </c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>Q259383</v>
      </c>
      <c r="AU1755" s="11">
        <f t="shared" si="591"/>
        <v>48</v>
      </c>
      <c r="AV1755" s="11">
        <f t="shared" si="592"/>
        <v>2053.83</v>
      </c>
      <c r="AW1755" s="11" t="str">
        <f t="shared" si="593"/>
        <v>2020/12</v>
      </c>
      <c r="AX1755" s="11" t="str">
        <f t="shared" si="594"/>
        <v>2020/12 Contribuciones Seg. Social</v>
      </c>
      <c r="AY1755" s="11">
        <f t="shared" si="596"/>
        <v>39008.78</v>
      </c>
      <c r="AZ1755" s="11">
        <f t="shared" si="595"/>
        <v>5.2650454589966672E-2</v>
      </c>
      <c r="BA1755" s="11" t="str">
        <f t="shared" si="598"/>
        <v>Q259383 48</v>
      </c>
      <c r="BB1755" s="11">
        <f>IFERROR(IF(AW1755="","",VLOOKUP(AW1755,SUSS!R:S,2,FALSE)),AY1755*SUSS!$M$2)</f>
        <v>6022.3505733695647</v>
      </c>
      <c r="BC1755" s="11">
        <f t="shared" si="597"/>
        <v>317.079495388054</v>
      </c>
    </row>
    <row r="1756" spans="14:55" ht="15.75" thickBot="1">
      <c r="N1756" s="3" t="s">
        <v>173</v>
      </c>
      <c r="O1756" s="82">
        <v>49</v>
      </c>
      <c r="P1756" s="86">
        <v>208.93</v>
      </c>
      <c r="Q1756" s="83" t="s">
        <v>83</v>
      </c>
      <c r="R1756" s="83" t="s">
        <v>174</v>
      </c>
      <c r="S1756" s="83" t="s">
        <v>174</v>
      </c>
      <c r="T1756" s="82" t="s">
        <v>108</v>
      </c>
      <c r="U1756" s="82" t="s">
        <v>88</v>
      </c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14:55" ht="15.75" thickBot="1">
      <c r="N1757" s="3" t="s">
        <v>173</v>
      </c>
      <c r="O1757" s="82">
        <v>49</v>
      </c>
      <c r="P1757" s="85">
        <v>1489.33</v>
      </c>
      <c r="Q1757" s="83" t="s">
        <v>81</v>
      </c>
      <c r="R1757" s="83" t="s">
        <v>174</v>
      </c>
      <c r="S1757" s="83" t="s">
        <v>174</v>
      </c>
      <c r="T1757" s="82" t="s">
        <v>112</v>
      </c>
      <c r="U1757" s="82" t="s">
        <v>88</v>
      </c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14:55" ht="57.75" thickBot="1">
      <c r="N1758" s="3" t="s">
        <v>173</v>
      </c>
      <c r="O1758" s="82">
        <v>49</v>
      </c>
      <c r="P1758" s="85">
        <v>2053.83</v>
      </c>
      <c r="Q1758" s="83" t="s">
        <v>11</v>
      </c>
      <c r="R1758" s="83" t="s">
        <v>175</v>
      </c>
      <c r="S1758" s="83" t="s">
        <v>175</v>
      </c>
      <c r="T1758" s="82" t="s">
        <v>119</v>
      </c>
      <c r="U1758" s="82" t="s">
        <v>88</v>
      </c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>Q259383</v>
      </c>
      <c r="AU1758" s="11">
        <f t="shared" ref="AU1758:AU1821" si="612">IF($Q1758=$AD$1,O1758,"")</f>
        <v>49</v>
      </c>
      <c r="AV1758" s="11">
        <f t="shared" ref="AV1758:AV1821" si="613">IF($Q1758=$AD$1,P1758,"")</f>
        <v>2053.83</v>
      </c>
      <c r="AW1758" s="11" t="str">
        <f t="shared" ref="AW1758:AW1821" si="614">IF($Q1758=$AD$1,T1758,"")</f>
        <v>2020/12</v>
      </c>
      <c r="AX1758" s="11" t="str">
        <f t="shared" ref="AX1758:AX1821" si="615">IF(AW1758&lt;&gt;"",AW1758&amp;" "&amp;$AD$1,"")</f>
        <v>2020/12 Contribuciones Seg. Social</v>
      </c>
      <c r="AY1758" s="11">
        <f t="shared" si="596"/>
        <v>39008.78</v>
      </c>
      <c r="AZ1758" s="11">
        <f t="shared" ref="AZ1758:AZ1821" si="616">IF(AY1758="","",AV1758/AY1758)</f>
        <v>5.2650454589966672E-2</v>
      </c>
      <c r="BA1758" s="11" t="str">
        <f t="shared" si="598"/>
        <v>Q259383 49</v>
      </c>
      <c r="BB1758" s="11">
        <f>IFERROR(IF(AW1758="","",VLOOKUP(AW1758,SUSS!R:S,2,FALSE)),AY1758*SUSS!$M$2)</f>
        <v>6022.3505733695647</v>
      </c>
      <c r="BC1758" s="11">
        <f t="shared" si="597"/>
        <v>317.079495388054</v>
      </c>
    </row>
    <row r="1759" spans="14:55" ht="15.75" thickBot="1">
      <c r="N1759" s="3" t="s">
        <v>173</v>
      </c>
      <c r="O1759" s="82">
        <v>50</v>
      </c>
      <c r="P1759" s="86">
        <v>208.93</v>
      </c>
      <c r="Q1759" s="83" t="s">
        <v>83</v>
      </c>
      <c r="R1759" s="83" t="s">
        <v>174</v>
      </c>
      <c r="S1759" s="83" t="s">
        <v>174</v>
      </c>
      <c r="T1759" s="82" t="s">
        <v>108</v>
      </c>
      <c r="U1759" s="82" t="s">
        <v>88</v>
      </c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14:55" ht="15.75" thickBot="1">
      <c r="N1760" s="3" t="s">
        <v>173</v>
      </c>
      <c r="O1760" s="82">
        <v>50</v>
      </c>
      <c r="P1760" s="85">
        <v>1489.33</v>
      </c>
      <c r="Q1760" s="83" t="s">
        <v>81</v>
      </c>
      <c r="R1760" s="83" t="s">
        <v>174</v>
      </c>
      <c r="S1760" s="83" t="s">
        <v>174</v>
      </c>
      <c r="T1760" s="82" t="s">
        <v>112</v>
      </c>
      <c r="U1760" s="82" t="s">
        <v>88</v>
      </c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14:55" ht="57.75" thickBot="1">
      <c r="N1761" s="3" t="s">
        <v>173</v>
      </c>
      <c r="O1761" s="82">
        <v>50</v>
      </c>
      <c r="P1761" s="85">
        <v>2053.83</v>
      </c>
      <c r="Q1761" s="83" t="s">
        <v>11</v>
      </c>
      <c r="R1761" s="83" t="s">
        <v>175</v>
      </c>
      <c r="S1761" s="83" t="s">
        <v>175</v>
      </c>
      <c r="T1761" s="82" t="s">
        <v>119</v>
      </c>
      <c r="U1761" s="82" t="s">
        <v>88</v>
      </c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>Q259383</v>
      </c>
      <c r="AU1761" s="11">
        <f t="shared" si="612"/>
        <v>50</v>
      </c>
      <c r="AV1761" s="11">
        <f t="shared" si="613"/>
        <v>2053.83</v>
      </c>
      <c r="AW1761" s="11" t="str">
        <f t="shared" si="614"/>
        <v>2020/12</v>
      </c>
      <c r="AX1761" s="11" t="str">
        <f t="shared" si="615"/>
        <v>2020/12 Contribuciones Seg. Social</v>
      </c>
      <c r="AY1761" s="11">
        <f t="shared" si="596"/>
        <v>39008.78</v>
      </c>
      <c r="AZ1761" s="11">
        <f t="shared" si="616"/>
        <v>5.2650454589966672E-2</v>
      </c>
      <c r="BA1761" s="11" t="str">
        <f t="shared" si="598"/>
        <v>Q259383 50</v>
      </c>
      <c r="BB1761" s="11">
        <f>IFERROR(IF(AW1761="","",VLOOKUP(AW1761,SUSS!R:S,2,FALSE)),AY1761*SUSS!$M$2)</f>
        <v>6022.3505733695647</v>
      </c>
      <c r="BC1761" s="11">
        <f t="shared" si="597"/>
        <v>317.079495388054</v>
      </c>
    </row>
    <row r="1762" spans="14:55" ht="15.75" thickBot="1">
      <c r="N1762" s="3" t="s">
        <v>173</v>
      </c>
      <c r="O1762" s="82">
        <v>51</v>
      </c>
      <c r="P1762" s="86">
        <v>208.93</v>
      </c>
      <c r="Q1762" s="83" t="s">
        <v>83</v>
      </c>
      <c r="R1762" s="83" t="s">
        <v>174</v>
      </c>
      <c r="S1762" s="83" t="s">
        <v>174</v>
      </c>
      <c r="T1762" s="82" t="s">
        <v>108</v>
      </c>
      <c r="U1762" s="82" t="s">
        <v>88</v>
      </c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14:55" ht="15.75" thickBot="1">
      <c r="N1763" s="3" t="s">
        <v>173</v>
      </c>
      <c r="O1763" s="82">
        <v>51</v>
      </c>
      <c r="P1763" s="85">
        <v>1489.33</v>
      </c>
      <c r="Q1763" s="83" t="s">
        <v>81</v>
      </c>
      <c r="R1763" s="83" t="s">
        <v>174</v>
      </c>
      <c r="S1763" s="83" t="s">
        <v>174</v>
      </c>
      <c r="T1763" s="82" t="s">
        <v>112</v>
      </c>
      <c r="U1763" s="82" t="s">
        <v>88</v>
      </c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14:55" ht="57.75" thickBot="1">
      <c r="N1764" s="3" t="s">
        <v>173</v>
      </c>
      <c r="O1764" s="82">
        <v>51</v>
      </c>
      <c r="P1764" s="85">
        <v>2053.83</v>
      </c>
      <c r="Q1764" s="83" t="s">
        <v>11</v>
      </c>
      <c r="R1764" s="83" t="s">
        <v>175</v>
      </c>
      <c r="S1764" s="83" t="s">
        <v>175</v>
      </c>
      <c r="T1764" s="82" t="s">
        <v>119</v>
      </c>
      <c r="U1764" s="82" t="s">
        <v>88</v>
      </c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>Q259383</v>
      </c>
      <c r="AU1764" s="11">
        <f t="shared" si="612"/>
        <v>51</v>
      </c>
      <c r="AV1764" s="11">
        <f t="shared" si="613"/>
        <v>2053.83</v>
      </c>
      <c r="AW1764" s="11" t="str">
        <f t="shared" si="614"/>
        <v>2020/12</v>
      </c>
      <c r="AX1764" s="11" t="str">
        <f t="shared" si="615"/>
        <v>2020/12 Contribuciones Seg. Social</v>
      </c>
      <c r="AY1764" s="11">
        <f t="shared" si="596"/>
        <v>39008.78</v>
      </c>
      <c r="AZ1764" s="11">
        <f t="shared" si="616"/>
        <v>5.2650454589966672E-2</v>
      </c>
      <c r="BA1764" s="11" t="str">
        <f t="shared" si="598"/>
        <v>Q259383 51</v>
      </c>
      <c r="BB1764" s="11">
        <f>IFERROR(IF(AW1764="","",VLOOKUP(AW1764,SUSS!R:S,2,FALSE)),AY1764*SUSS!$M$2)</f>
        <v>6022.3505733695647</v>
      </c>
      <c r="BC1764" s="11">
        <f t="shared" si="597"/>
        <v>317.079495388054</v>
      </c>
    </row>
    <row r="1765" spans="14:55" ht="15.75" thickBot="1">
      <c r="N1765" s="3" t="s">
        <v>173</v>
      </c>
      <c r="O1765" s="82">
        <v>52</v>
      </c>
      <c r="P1765" s="86">
        <v>208.93</v>
      </c>
      <c r="Q1765" s="83" t="s">
        <v>83</v>
      </c>
      <c r="R1765" s="83" t="s">
        <v>174</v>
      </c>
      <c r="S1765" s="83" t="s">
        <v>174</v>
      </c>
      <c r="T1765" s="82" t="s">
        <v>108</v>
      </c>
      <c r="U1765" s="82" t="s">
        <v>88</v>
      </c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14:55" ht="15.75" thickBot="1">
      <c r="N1766" s="3" t="s">
        <v>173</v>
      </c>
      <c r="O1766" s="82">
        <v>52</v>
      </c>
      <c r="P1766" s="85">
        <v>1489.33</v>
      </c>
      <c r="Q1766" s="83" t="s">
        <v>81</v>
      </c>
      <c r="R1766" s="83" t="s">
        <v>174</v>
      </c>
      <c r="S1766" s="83" t="s">
        <v>174</v>
      </c>
      <c r="T1766" s="82" t="s">
        <v>112</v>
      </c>
      <c r="U1766" s="82" t="s">
        <v>88</v>
      </c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14:55" ht="57.75" thickBot="1">
      <c r="N1767" s="3" t="s">
        <v>173</v>
      </c>
      <c r="O1767" s="82">
        <v>52</v>
      </c>
      <c r="P1767" s="85">
        <v>2053.83</v>
      </c>
      <c r="Q1767" s="83" t="s">
        <v>11</v>
      </c>
      <c r="R1767" s="83" t="s">
        <v>175</v>
      </c>
      <c r="S1767" s="83" t="s">
        <v>175</v>
      </c>
      <c r="T1767" s="82" t="s">
        <v>119</v>
      </c>
      <c r="U1767" s="82" t="s">
        <v>88</v>
      </c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>Q259383</v>
      </c>
      <c r="AU1767" s="11">
        <f t="shared" si="612"/>
        <v>52</v>
      </c>
      <c r="AV1767" s="11">
        <f t="shared" si="613"/>
        <v>2053.83</v>
      </c>
      <c r="AW1767" s="11" t="str">
        <f t="shared" si="614"/>
        <v>2020/12</v>
      </c>
      <c r="AX1767" s="11" t="str">
        <f t="shared" si="615"/>
        <v>2020/12 Contribuciones Seg. Social</v>
      </c>
      <c r="AY1767" s="11">
        <f t="shared" si="596"/>
        <v>39008.78</v>
      </c>
      <c r="AZ1767" s="11">
        <f t="shared" si="616"/>
        <v>5.2650454589966672E-2</v>
      </c>
      <c r="BA1767" s="11" t="str">
        <f t="shared" si="598"/>
        <v>Q259383 52</v>
      </c>
      <c r="BB1767" s="11">
        <f>IFERROR(IF(AW1767="","",VLOOKUP(AW1767,SUSS!R:S,2,FALSE)),AY1767*SUSS!$M$2)</f>
        <v>6022.3505733695647</v>
      </c>
      <c r="BC1767" s="11">
        <f t="shared" si="597"/>
        <v>317.079495388054</v>
      </c>
    </row>
    <row r="1768" spans="14:55" ht="15.75" thickBot="1">
      <c r="N1768" s="3" t="s">
        <v>173</v>
      </c>
      <c r="O1768" s="82">
        <v>53</v>
      </c>
      <c r="P1768" s="86">
        <v>208.93</v>
      </c>
      <c r="Q1768" s="83" t="s">
        <v>83</v>
      </c>
      <c r="R1768" s="83" t="s">
        <v>174</v>
      </c>
      <c r="S1768" s="83" t="s">
        <v>174</v>
      </c>
      <c r="T1768" s="82" t="s">
        <v>108</v>
      </c>
      <c r="U1768" s="82" t="s">
        <v>88</v>
      </c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14:55" ht="15.75" thickBot="1">
      <c r="N1769" s="3" t="s">
        <v>173</v>
      </c>
      <c r="O1769" s="82">
        <v>53</v>
      </c>
      <c r="P1769" s="85">
        <v>1489.33</v>
      </c>
      <c r="Q1769" s="83" t="s">
        <v>81</v>
      </c>
      <c r="R1769" s="83" t="s">
        <v>174</v>
      </c>
      <c r="S1769" s="83" t="s">
        <v>174</v>
      </c>
      <c r="T1769" s="82" t="s">
        <v>112</v>
      </c>
      <c r="U1769" s="82" t="s">
        <v>88</v>
      </c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14:55" ht="57.75" thickBot="1">
      <c r="N1770" s="3" t="s">
        <v>173</v>
      </c>
      <c r="O1770" s="82">
        <v>53</v>
      </c>
      <c r="P1770" s="85">
        <v>2053.83</v>
      </c>
      <c r="Q1770" s="83" t="s">
        <v>11</v>
      </c>
      <c r="R1770" s="83" t="s">
        <v>175</v>
      </c>
      <c r="S1770" s="83" t="s">
        <v>175</v>
      </c>
      <c r="T1770" s="82" t="s">
        <v>119</v>
      </c>
      <c r="U1770" s="82" t="s">
        <v>88</v>
      </c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>Q259383</v>
      </c>
      <c r="AU1770" s="11">
        <f t="shared" si="612"/>
        <v>53</v>
      </c>
      <c r="AV1770" s="11">
        <f t="shared" si="613"/>
        <v>2053.83</v>
      </c>
      <c r="AW1770" s="11" t="str">
        <f t="shared" si="614"/>
        <v>2020/12</v>
      </c>
      <c r="AX1770" s="11" t="str">
        <f t="shared" si="615"/>
        <v>2020/12 Contribuciones Seg. Social</v>
      </c>
      <c r="AY1770" s="11">
        <f t="shared" si="596"/>
        <v>39008.78</v>
      </c>
      <c r="AZ1770" s="11">
        <f t="shared" si="616"/>
        <v>5.2650454589966672E-2</v>
      </c>
      <c r="BA1770" s="11" t="str">
        <f t="shared" si="598"/>
        <v>Q259383 53</v>
      </c>
      <c r="BB1770" s="11">
        <f>IFERROR(IF(AW1770="","",VLOOKUP(AW1770,SUSS!R:S,2,FALSE)),AY1770*SUSS!$M$2)</f>
        <v>6022.3505733695647</v>
      </c>
      <c r="BC1770" s="11">
        <f t="shared" si="597"/>
        <v>317.079495388054</v>
      </c>
    </row>
    <row r="1771" spans="14:55" ht="15.75" thickBot="1">
      <c r="N1771" s="3" t="s">
        <v>173</v>
      </c>
      <c r="O1771" s="82">
        <v>54</v>
      </c>
      <c r="P1771" s="86">
        <v>208.93</v>
      </c>
      <c r="Q1771" s="83" t="s">
        <v>83</v>
      </c>
      <c r="R1771" s="83" t="s">
        <v>174</v>
      </c>
      <c r="S1771" s="83" t="s">
        <v>174</v>
      </c>
      <c r="T1771" s="82" t="s">
        <v>108</v>
      </c>
      <c r="U1771" s="82" t="s">
        <v>88</v>
      </c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14:55" ht="15.75" thickBot="1">
      <c r="N1772" s="3" t="s">
        <v>173</v>
      </c>
      <c r="O1772" s="82">
        <v>54</v>
      </c>
      <c r="P1772" s="85">
        <v>1489.33</v>
      </c>
      <c r="Q1772" s="83" t="s">
        <v>81</v>
      </c>
      <c r="R1772" s="83" t="s">
        <v>174</v>
      </c>
      <c r="S1772" s="83" t="s">
        <v>174</v>
      </c>
      <c r="T1772" s="82" t="s">
        <v>112</v>
      </c>
      <c r="U1772" s="82" t="s">
        <v>88</v>
      </c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14:55" ht="57.75" thickBot="1">
      <c r="N1773" s="3" t="s">
        <v>173</v>
      </c>
      <c r="O1773" s="82">
        <v>54</v>
      </c>
      <c r="P1773" s="85">
        <v>2053.83</v>
      </c>
      <c r="Q1773" s="83" t="s">
        <v>11</v>
      </c>
      <c r="R1773" s="83" t="s">
        <v>175</v>
      </c>
      <c r="S1773" s="83" t="s">
        <v>175</v>
      </c>
      <c r="T1773" s="82" t="s">
        <v>119</v>
      </c>
      <c r="U1773" s="82" t="s">
        <v>88</v>
      </c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>Q259383</v>
      </c>
      <c r="AU1773" s="11">
        <f t="shared" si="612"/>
        <v>54</v>
      </c>
      <c r="AV1773" s="11">
        <f t="shared" si="613"/>
        <v>2053.83</v>
      </c>
      <c r="AW1773" s="11" t="str">
        <f t="shared" si="614"/>
        <v>2020/12</v>
      </c>
      <c r="AX1773" s="11" t="str">
        <f t="shared" si="615"/>
        <v>2020/12 Contribuciones Seg. Social</v>
      </c>
      <c r="AY1773" s="11">
        <f t="shared" si="596"/>
        <v>39008.78</v>
      </c>
      <c r="AZ1773" s="11">
        <f t="shared" si="616"/>
        <v>5.2650454589966672E-2</v>
      </c>
      <c r="BA1773" s="11" t="str">
        <f t="shared" si="598"/>
        <v>Q259383 54</v>
      </c>
      <c r="BB1773" s="11">
        <f>IFERROR(IF(AW1773="","",VLOOKUP(AW1773,SUSS!R:S,2,FALSE)),AY1773*SUSS!$M$2)</f>
        <v>6022.3505733695647</v>
      </c>
      <c r="BC1773" s="11">
        <f t="shared" si="597"/>
        <v>317.079495388054</v>
      </c>
    </row>
    <row r="1774" spans="14:55" ht="15.75" thickBot="1">
      <c r="N1774" s="3" t="s">
        <v>173</v>
      </c>
      <c r="O1774" s="82">
        <v>55</v>
      </c>
      <c r="P1774" s="86">
        <v>208.93</v>
      </c>
      <c r="Q1774" s="83" t="s">
        <v>83</v>
      </c>
      <c r="R1774" s="83" t="s">
        <v>174</v>
      </c>
      <c r="S1774" s="83" t="s">
        <v>174</v>
      </c>
      <c r="T1774" s="82" t="s">
        <v>108</v>
      </c>
      <c r="U1774" s="82" t="s">
        <v>88</v>
      </c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14:55" ht="15.75" thickBot="1">
      <c r="N1775" s="3" t="s">
        <v>173</v>
      </c>
      <c r="O1775" s="82">
        <v>55</v>
      </c>
      <c r="P1775" s="85">
        <v>1489.33</v>
      </c>
      <c r="Q1775" s="83" t="s">
        <v>81</v>
      </c>
      <c r="R1775" s="83" t="s">
        <v>174</v>
      </c>
      <c r="S1775" s="83" t="s">
        <v>174</v>
      </c>
      <c r="T1775" s="82" t="s">
        <v>112</v>
      </c>
      <c r="U1775" s="82" t="s">
        <v>88</v>
      </c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14:55" ht="57.75" thickBot="1">
      <c r="N1776" s="3" t="s">
        <v>173</v>
      </c>
      <c r="O1776" s="82">
        <v>55</v>
      </c>
      <c r="P1776" s="85">
        <v>2053.83</v>
      </c>
      <c r="Q1776" s="83" t="s">
        <v>11</v>
      </c>
      <c r="R1776" s="83" t="s">
        <v>175</v>
      </c>
      <c r="S1776" s="83" t="s">
        <v>175</v>
      </c>
      <c r="T1776" s="82" t="s">
        <v>119</v>
      </c>
      <c r="U1776" s="82" t="s">
        <v>88</v>
      </c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>Q259383</v>
      </c>
      <c r="AU1776" s="11">
        <f t="shared" si="612"/>
        <v>55</v>
      </c>
      <c r="AV1776" s="11">
        <f t="shared" si="613"/>
        <v>2053.83</v>
      </c>
      <c r="AW1776" s="11" t="str">
        <f t="shared" si="614"/>
        <v>2020/12</v>
      </c>
      <c r="AX1776" s="11" t="str">
        <f t="shared" si="615"/>
        <v>2020/12 Contribuciones Seg. Social</v>
      </c>
      <c r="AY1776" s="11">
        <f t="shared" si="596"/>
        <v>39008.78</v>
      </c>
      <c r="AZ1776" s="11">
        <f t="shared" si="616"/>
        <v>5.2650454589966672E-2</v>
      </c>
      <c r="BA1776" s="11" t="str">
        <f t="shared" si="598"/>
        <v>Q259383 55</v>
      </c>
      <c r="BB1776" s="11">
        <f>IFERROR(IF(AW1776="","",VLOOKUP(AW1776,SUSS!R:S,2,FALSE)),AY1776*SUSS!$M$2)</f>
        <v>6022.3505733695647</v>
      </c>
      <c r="BC1776" s="11">
        <f t="shared" si="597"/>
        <v>317.079495388054</v>
      </c>
    </row>
    <row r="1777" spans="14:55" ht="15.75" thickBot="1">
      <c r="N1777" s="3" t="s">
        <v>173</v>
      </c>
      <c r="O1777" s="82">
        <v>56</v>
      </c>
      <c r="P1777" s="86">
        <v>208.93</v>
      </c>
      <c r="Q1777" s="83" t="s">
        <v>83</v>
      </c>
      <c r="R1777" s="83" t="s">
        <v>174</v>
      </c>
      <c r="S1777" s="83" t="s">
        <v>174</v>
      </c>
      <c r="T1777" s="82" t="s">
        <v>108</v>
      </c>
      <c r="U1777" s="82" t="s">
        <v>88</v>
      </c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14:55" ht="15.75" thickBot="1">
      <c r="N1778" s="3" t="s">
        <v>173</v>
      </c>
      <c r="O1778" s="82">
        <v>56</v>
      </c>
      <c r="P1778" s="85">
        <v>1489.33</v>
      </c>
      <c r="Q1778" s="83" t="s">
        <v>81</v>
      </c>
      <c r="R1778" s="83" t="s">
        <v>174</v>
      </c>
      <c r="S1778" s="83" t="s">
        <v>174</v>
      </c>
      <c r="T1778" s="82" t="s">
        <v>112</v>
      </c>
      <c r="U1778" s="82" t="s">
        <v>88</v>
      </c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14:55" ht="57.75" thickBot="1">
      <c r="N1779" s="3" t="s">
        <v>173</v>
      </c>
      <c r="O1779" s="82">
        <v>56</v>
      </c>
      <c r="P1779" s="85">
        <v>2053.83</v>
      </c>
      <c r="Q1779" s="83" t="s">
        <v>11</v>
      </c>
      <c r="R1779" s="83" t="s">
        <v>175</v>
      </c>
      <c r="S1779" s="83" t="s">
        <v>175</v>
      </c>
      <c r="T1779" s="82" t="s">
        <v>119</v>
      </c>
      <c r="U1779" s="82" t="s">
        <v>88</v>
      </c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>Q259383</v>
      </c>
      <c r="AU1779" s="11">
        <f t="shared" si="612"/>
        <v>56</v>
      </c>
      <c r="AV1779" s="11">
        <f t="shared" si="613"/>
        <v>2053.83</v>
      </c>
      <c r="AW1779" s="11" t="str">
        <f t="shared" si="614"/>
        <v>2020/12</v>
      </c>
      <c r="AX1779" s="11" t="str">
        <f t="shared" si="615"/>
        <v>2020/12 Contribuciones Seg. Social</v>
      </c>
      <c r="AY1779" s="11">
        <f t="shared" si="596"/>
        <v>39008.78</v>
      </c>
      <c r="AZ1779" s="11">
        <f t="shared" si="616"/>
        <v>5.2650454589966672E-2</v>
      </c>
      <c r="BA1779" s="11" t="str">
        <f t="shared" si="598"/>
        <v>Q259383 56</v>
      </c>
      <c r="BB1779" s="11">
        <f>IFERROR(IF(AW1779="","",VLOOKUP(AW1779,SUSS!R:S,2,FALSE)),AY1779*SUSS!$M$2)</f>
        <v>6022.3505733695647</v>
      </c>
      <c r="BC1779" s="11">
        <f t="shared" si="597"/>
        <v>317.079495388054</v>
      </c>
    </row>
    <row r="1780" spans="14:55" ht="15.75" thickBot="1">
      <c r="N1780" s="3" t="s">
        <v>173</v>
      </c>
      <c r="O1780" s="82">
        <v>57</v>
      </c>
      <c r="P1780" s="86">
        <v>208.93</v>
      </c>
      <c r="Q1780" s="83" t="s">
        <v>83</v>
      </c>
      <c r="R1780" s="83" t="s">
        <v>174</v>
      </c>
      <c r="S1780" s="83" t="s">
        <v>174</v>
      </c>
      <c r="T1780" s="82" t="s">
        <v>108</v>
      </c>
      <c r="U1780" s="82" t="s">
        <v>88</v>
      </c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14:55" ht="15.75" thickBot="1">
      <c r="N1781" s="3" t="s">
        <v>173</v>
      </c>
      <c r="O1781" s="82">
        <v>57</v>
      </c>
      <c r="P1781" s="85">
        <v>1489.33</v>
      </c>
      <c r="Q1781" s="83" t="s">
        <v>81</v>
      </c>
      <c r="R1781" s="83" t="s">
        <v>174</v>
      </c>
      <c r="S1781" s="83" t="s">
        <v>174</v>
      </c>
      <c r="T1781" s="82" t="s">
        <v>112</v>
      </c>
      <c r="U1781" s="82" t="s">
        <v>88</v>
      </c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14:55" ht="57.75" thickBot="1">
      <c r="N1782" s="3" t="s">
        <v>173</v>
      </c>
      <c r="O1782" s="82">
        <v>57</v>
      </c>
      <c r="P1782" s="85">
        <v>2053.83</v>
      </c>
      <c r="Q1782" s="83" t="s">
        <v>11</v>
      </c>
      <c r="R1782" s="83" t="s">
        <v>175</v>
      </c>
      <c r="S1782" s="83" t="s">
        <v>175</v>
      </c>
      <c r="T1782" s="82" t="s">
        <v>119</v>
      </c>
      <c r="U1782" s="82" t="s">
        <v>88</v>
      </c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>Q259383</v>
      </c>
      <c r="AU1782" s="11">
        <f t="shared" si="612"/>
        <v>57</v>
      </c>
      <c r="AV1782" s="11">
        <f t="shared" si="613"/>
        <v>2053.83</v>
      </c>
      <c r="AW1782" s="11" t="str">
        <f t="shared" si="614"/>
        <v>2020/12</v>
      </c>
      <c r="AX1782" s="11" t="str">
        <f t="shared" si="615"/>
        <v>2020/12 Contribuciones Seg. Social</v>
      </c>
      <c r="AY1782" s="11">
        <f t="shared" si="596"/>
        <v>39008.78</v>
      </c>
      <c r="AZ1782" s="11">
        <f t="shared" si="616"/>
        <v>5.2650454589966672E-2</v>
      </c>
      <c r="BA1782" s="11" t="str">
        <f t="shared" si="598"/>
        <v>Q259383 57</v>
      </c>
      <c r="BB1782" s="11">
        <f>IFERROR(IF(AW1782="","",VLOOKUP(AW1782,SUSS!R:S,2,FALSE)),AY1782*SUSS!$M$2)</f>
        <v>6022.3505733695647</v>
      </c>
      <c r="BC1782" s="11">
        <f t="shared" si="597"/>
        <v>317.079495388054</v>
      </c>
    </row>
    <row r="1783" spans="14:55" ht="15.75" thickBot="1">
      <c r="N1783" s="3" t="s">
        <v>173</v>
      </c>
      <c r="O1783" s="82">
        <v>58</v>
      </c>
      <c r="P1783" s="86">
        <v>208.93</v>
      </c>
      <c r="Q1783" s="83" t="s">
        <v>83</v>
      </c>
      <c r="R1783" s="83" t="s">
        <v>174</v>
      </c>
      <c r="S1783" s="83" t="s">
        <v>174</v>
      </c>
      <c r="T1783" s="82" t="s">
        <v>108</v>
      </c>
      <c r="U1783" s="82" t="s">
        <v>88</v>
      </c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14:55" ht="15.75" thickBot="1">
      <c r="N1784" s="3" t="s">
        <v>173</v>
      </c>
      <c r="O1784" s="82">
        <v>58</v>
      </c>
      <c r="P1784" s="85">
        <v>1489.33</v>
      </c>
      <c r="Q1784" s="83" t="s">
        <v>81</v>
      </c>
      <c r="R1784" s="83" t="s">
        <v>174</v>
      </c>
      <c r="S1784" s="83" t="s">
        <v>174</v>
      </c>
      <c r="T1784" s="82" t="s">
        <v>112</v>
      </c>
      <c r="U1784" s="82" t="s">
        <v>88</v>
      </c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14:55" ht="57.75" thickBot="1">
      <c r="N1785" s="3" t="s">
        <v>173</v>
      </c>
      <c r="O1785" s="82">
        <v>58</v>
      </c>
      <c r="P1785" s="85">
        <v>2053.83</v>
      </c>
      <c r="Q1785" s="83" t="s">
        <v>11</v>
      </c>
      <c r="R1785" s="83" t="s">
        <v>175</v>
      </c>
      <c r="S1785" s="83" t="s">
        <v>175</v>
      </c>
      <c r="T1785" s="82" t="s">
        <v>119</v>
      </c>
      <c r="U1785" s="82" t="s">
        <v>88</v>
      </c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>Q259383</v>
      </c>
      <c r="AU1785" s="11">
        <f t="shared" si="612"/>
        <v>58</v>
      </c>
      <c r="AV1785" s="11">
        <f t="shared" si="613"/>
        <v>2053.83</v>
      </c>
      <c r="AW1785" s="11" t="str">
        <f t="shared" si="614"/>
        <v>2020/12</v>
      </c>
      <c r="AX1785" s="11" t="str">
        <f t="shared" si="615"/>
        <v>2020/12 Contribuciones Seg. Social</v>
      </c>
      <c r="AY1785" s="11">
        <f t="shared" si="596"/>
        <v>39008.78</v>
      </c>
      <c r="AZ1785" s="11">
        <f t="shared" si="616"/>
        <v>5.2650454589966672E-2</v>
      </c>
      <c r="BA1785" s="11" t="str">
        <f t="shared" si="598"/>
        <v>Q259383 58</v>
      </c>
      <c r="BB1785" s="11">
        <f>IFERROR(IF(AW1785="","",VLOOKUP(AW1785,SUSS!R:S,2,FALSE)),AY1785*SUSS!$M$2)</f>
        <v>6022.3505733695647</v>
      </c>
      <c r="BC1785" s="11">
        <f t="shared" si="597"/>
        <v>317.079495388054</v>
      </c>
    </row>
    <row r="1786" spans="14:55" ht="15.75" thickBot="1">
      <c r="N1786" s="3" t="s">
        <v>173</v>
      </c>
      <c r="O1786" s="82">
        <v>59</v>
      </c>
      <c r="P1786" s="86">
        <v>208.93</v>
      </c>
      <c r="Q1786" s="83" t="s">
        <v>83</v>
      </c>
      <c r="R1786" s="83" t="s">
        <v>174</v>
      </c>
      <c r="S1786" s="83" t="s">
        <v>174</v>
      </c>
      <c r="T1786" s="82" t="s">
        <v>108</v>
      </c>
      <c r="U1786" s="82" t="s">
        <v>88</v>
      </c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14:55" ht="15.75" thickBot="1">
      <c r="N1787" s="3" t="s">
        <v>173</v>
      </c>
      <c r="O1787" s="82">
        <v>59</v>
      </c>
      <c r="P1787" s="85">
        <v>1489.33</v>
      </c>
      <c r="Q1787" s="83" t="s">
        <v>81</v>
      </c>
      <c r="R1787" s="83" t="s">
        <v>174</v>
      </c>
      <c r="S1787" s="83" t="s">
        <v>174</v>
      </c>
      <c r="T1787" s="82" t="s">
        <v>112</v>
      </c>
      <c r="U1787" s="82" t="s">
        <v>88</v>
      </c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14:55" ht="57.75" thickBot="1">
      <c r="N1788" s="3" t="s">
        <v>173</v>
      </c>
      <c r="O1788" s="82">
        <v>59</v>
      </c>
      <c r="P1788" s="85">
        <v>2053.83</v>
      </c>
      <c r="Q1788" s="83" t="s">
        <v>11</v>
      </c>
      <c r="R1788" s="83" t="s">
        <v>175</v>
      </c>
      <c r="S1788" s="83" t="s">
        <v>175</v>
      </c>
      <c r="T1788" s="82" t="s">
        <v>119</v>
      </c>
      <c r="U1788" s="82" t="s">
        <v>88</v>
      </c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>Q259383</v>
      </c>
      <c r="AU1788" s="11">
        <f t="shared" si="612"/>
        <v>59</v>
      </c>
      <c r="AV1788" s="11">
        <f t="shared" si="613"/>
        <v>2053.83</v>
      </c>
      <c r="AW1788" s="11" t="str">
        <f t="shared" si="614"/>
        <v>2020/12</v>
      </c>
      <c r="AX1788" s="11" t="str">
        <f t="shared" si="615"/>
        <v>2020/12 Contribuciones Seg. Social</v>
      </c>
      <c r="AY1788" s="11">
        <f t="shared" si="596"/>
        <v>39008.78</v>
      </c>
      <c r="AZ1788" s="11">
        <f t="shared" si="616"/>
        <v>5.2650454589966672E-2</v>
      </c>
      <c r="BA1788" s="11" t="str">
        <f t="shared" si="598"/>
        <v>Q259383 59</v>
      </c>
      <c r="BB1788" s="11">
        <f>IFERROR(IF(AW1788="","",VLOOKUP(AW1788,SUSS!R:S,2,FALSE)),AY1788*SUSS!$M$2)</f>
        <v>6022.3505733695647</v>
      </c>
      <c r="BC1788" s="11">
        <f t="shared" si="597"/>
        <v>317.079495388054</v>
      </c>
    </row>
    <row r="1789" spans="14:55" ht="15.75" thickBot="1">
      <c r="N1789" s="3" t="s">
        <v>173</v>
      </c>
      <c r="O1789" s="82">
        <v>60</v>
      </c>
      <c r="P1789" s="86">
        <v>208.93</v>
      </c>
      <c r="Q1789" s="83" t="s">
        <v>83</v>
      </c>
      <c r="R1789" s="83" t="s">
        <v>174</v>
      </c>
      <c r="S1789" s="83" t="s">
        <v>174</v>
      </c>
      <c r="T1789" s="82" t="s">
        <v>108</v>
      </c>
      <c r="U1789" s="82" t="s">
        <v>88</v>
      </c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14:55" ht="15.75" thickBot="1">
      <c r="N1790" s="3" t="s">
        <v>173</v>
      </c>
      <c r="O1790" s="82">
        <v>60</v>
      </c>
      <c r="P1790" s="85">
        <v>1489.33</v>
      </c>
      <c r="Q1790" s="83" t="s">
        <v>81</v>
      </c>
      <c r="R1790" s="83" t="s">
        <v>174</v>
      </c>
      <c r="S1790" s="83" t="s">
        <v>174</v>
      </c>
      <c r="T1790" s="82" t="s">
        <v>112</v>
      </c>
      <c r="U1790" s="82" t="s">
        <v>88</v>
      </c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14:55" ht="57.75" thickBot="1">
      <c r="N1791" s="3" t="s">
        <v>173</v>
      </c>
      <c r="O1791" s="82">
        <v>60</v>
      </c>
      <c r="P1791" s="85">
        <v>2053.83</v>
      </c>
      <c r="Q1791" s="83" t="s">
        <v>11</v>
      </c>
      <c r="R1791" s="83" t="s">
        <v>175</v>
      </c>
      <c r="S1791" s="83" t="s">
        <v>175</v>
      </c>
      <c r="T1791" s="82" t="s">
        <v>119</v>
      </c>
      <c r="U1791" s="82" t="s">
        <v>88</v>
      </c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>Q259383</v>
      </c>
      <c r="AU1791" s="11">
        <f t="shared" si="612"/>
        <v>60</v>
      </c>
      <c r="AV1791" s="11">
        <f t="shared" si="613"/>
        <v>2053.83</v>
      </c>
      <c r="AW1791" s="11" t="str">
        <f t="shared" si="614"/>
        <v>2020/12</v>
      </c>
      <c r="AX1791" s="11" t="str">
        <f t="shared" si="615"/>
        <v>2020/12 Contribuciones Seg. Social</v>
      </c>
      <c r="AY1791" s="11">
        <f t="shared" si="596"/>
        <v>39008.78</v>
      </c>
      <c r="AZ1791" s="11">
        <f t="shared" si="616"/>
        <v>5.2650454589966672E-2</v>
      </c>
      <c r="BA1791" s="11" t="str">
        <f t="shared" si="598"/>
        <v>Q259383 60</v>
      </c>
      <c r="BB1791" s="11">
        <f>IFERROR(IF(AW1791="","",VLOOKUP(AW1791,SUSS!R:S,2,FALSE)),AY1791*SUSS!$M$2)</f>
        <v>6022.3505733695647</v>
      </c>
      <c r="BC1791" s="11">
        <f t="shared" si="597"/>
        <v>317.079495388054</v>
      </c>
    </row>
    <row r="1792" spans="14:55" ht="15.75" thickBot="1">
      <c r="N1792" s="3" t="s">
        <v>173</v>
      </c>
      <c r="O1792" s="82">
        <v>61</v>
      </c>
      <c r="P1792" s="86">
        <v>208.93</v>
      </c>
      <c r="Q1792" s="83" t="s">
        <v>83</v>
      </c>
      <c r="R1792" s="83" t="s">
        <v>174</v>
      </c>
      <c r="S1792" s="83" t="s">
        <v>174</v>
      </c>
      <c r="T1792" s="82" t="s">
        <v>108</v>
      </c>
      <c r="U1792" s="82" t="s">
        <v>88</v>
      </c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14:55" ht="15.75" thickBot="1">
      <c r="N1793" s="3" t="s">
        <v>173</v>
      </c>
      <c r="O1793" s="82">
        <v>61</v>
      </c>
      <c r="P1793" s="85">
        <v>1489.33</v>
      </c>
      <c r="Q1793" s="83" t="s">
        <v>81</v>
      </c>
      <c r="R1793" s="83" t="s">
        <v>174</v>
      </c>
      <c r="S1793" s="83" t="s">
        <v>174</v>
      </c>
      <c r="T1793" s="82" t="s">
        <v>112</v>
      </c>
      <c r="U1793" s="82" t="s">
        <v>88</v>
      </c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14:55" ht="57.75" thickBot="1">
      <c r="N1794" s="3" t="s">
        <v>173</v>
      </c>
      <c r="O1794" s="82">
        <v>61</v>
      </c>
      <c r="P1794" s="85">
        <v>2053.83</v>
      </c>
      <c r="Q1794" s="83" t="s">
        <v>11</v>
      </c>
      <c r="R1794" s="83" t="s">
        <v>175</v>
      </c>
      <c r="S1794" s="83" t="s">
        <v>175</v>
      </c>
      <c r="T1794" s="82" t="s">
        <v>119</v>
      </c>
      <c r="U1794" s="82" t="s">
        <v>88</v>
      </c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>Q259383</v>
      </c>
      <c r="AU1794" s="11">
        <f t="shared" si="612"/>
        <v>61</v>
      </c>
      <c r="AV1794" s="11">
        <f t="shared" si="613"/>
        <v>2053.83</v>
      </c>
      <c r="AW1794" s="11" t="str">
        <f t="shared" si="614"/>
        <v>2020/12</v>
      </c>
      <c r="AX1794" s="11" t="str">
        <f t="shared" si="615"/>
        <v>2020/12 Contribuciones Seg. Social</v>
      </c>
      <c r="AY1794" s="11">
        <f t="shared" si="596"/>
        <v>39008.78</v>
      </c>
      <c r="AZ1794" s="11">
        <f t="shared" si="616"/>
        <v>5.2650454589966672E-2</v>
      </c>
      <c r="BA1794" s="11" t="str">
        <f t="shared" si="598"/>
        <v>Q259383 61</v>
      </c>
      <c r="BB1794" s="11">
        <f>IFERROR(IF(AW1794="","",VLOOKUP(AW1794,SUSS!R:S,2,FALSE)),AY1794*SUSS!$M$2)</f>
        <v>6022.3505733695647</v>
      </c>
      <c r="BC1794" s="11">
        <f t="shared" si="597"/>
        <v>317.079495388054</v>
      </c>
    </row>
    <row r="1795" spans="14:55" ht="15.75" thickBot="1">
      <c r="N1795" s="3" t="s">
        <v>173</v>
      </c>
      <c r="O1795" s="82">
        <v>62</v>
      </c>
      <c r="P1795" s="86">
        <v>208.93</v>
      </c>
      <c r="Q1795" s="83" t="s">
        <v>83</v>
      </c>
      <c r="R1795" s="83" t="s">
        <v>174</v>
      </c>
      <c r="S1795" s="83" t="s">
        <v>174</v>
      </c>
      <c r="T1795" s="82" t="s">
        <v>108</v>
      </c>
      <c r="U1795" s="82" t="s">
        <v>88</v>
      </c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14:55" ht="15.75" thickBot="1">
      <c r="N1796" s="3" t="s">
        <v>173</v>
      </c>
      <c r="O1796" s="82">
        <v>62</v>
      </c>
      <c r="P1796" s="85">
        <v>1489.33</v>
      </c>
      <c r="Q1796" s="83" t="s">
        <v>81</v>
      </c>
      <c r="R1796" s="83" t="s">
        <v>174</v>
      </c>
      <c r="S1796" s="83" t="s">
        <v>174</v>
      </c>
      <c r="T1796" s="82" t="s">
        <v>112</v>
      </c>
      <c r="U1796" s="82" t="s">
        <v>88</v>
      </c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14:55" ht="57.75" thickBot="1">
      <c r="N1797" s="3" t="s">
        <v>173</v>
      </c>
      <c r="O1797" s="82">
        <v>62</v>
      </c>
      <c r="P1797" s="85">
        <v>2053.83</v>
      </c>
      <c r="Q1797" s="83" t="s">
        <v>11</v>
      </c>
      <c r="R1797" s="83" t="s">
        <v>175</v>
      </c>
      <c r="S1797" s="83" t="s">
        <v>175</v>
      </c>
      <c r="T1797" s="82" t="s">
        <v>119</v>
      </c>
      <c r="U1797" s="82" t="s">
        <v>88</v>
      </c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>Q259383</v>
      </c>
      <c r="AU1797" s="11">
        <f t="shared" si="612"/>
        <v>62</v>
      </c>
      <c r="AV1797" s="11">
        <f t="shared" si="613"/>
        <v>2053.83</v>
      </c>
      <c r="AW1797" s="11" t="str">
        <f t="shared" si="614"/>
        <v>2020/12</v>
      </c>
      <c r="AX1797" s="11" t="str">
        <f t="shared" si="615"/>
        <v>2020/12 Contribuciones Seg. Social</v>
      </c>
      <c r="AY1797" s="11">
        <f t="shared" si="617"/>
        <v>39008.78</v>
      </c>
      <c r="AZ1797" s="11">
        <f t="shared" si="616"/>
        <v>5.2650454589966672E-2</v>
      </c>
      <c r="BA1797" s="11" t="str">
        <f t="shared" si="598"/>
        <v>Q259383 62</v>
      </c>
      <c r="BB1797" s="11">
        <f>IFERROR(IF(AW1797="","",VLOOKUP(AW1797,SUSS!R:S,2,FALSE)),AY1797*SUSS!$M$2)</f>
        <v>6022.3505733695647</v>
      </c>
      <c r="BC1797" s="11">
        <f t="shared" ref="BC1797:BC1860" si="618">IFERROR(IF(BB1797&lt;&gt;"",AZ1797*BB1797,""),"VER")</f>
        <v>317.079495388054</v>
      </c>
    </row>
    <row r="1798" spans="14:55" ht="15.75" thickBot="1">
      <c r="N1798" s="3" t="s">
        <v>173</v>
      </c>
      <c r="O1798" s="82">
        <v>63</v>
      </c>
      <c r="P1798" s="86">
        <v>208.93</v>
      </c>
      <c r="Q1798" s="83" t="s">
        <v>83</v>
      </c>
      <c r="R1798" s="83" t="s">
        <v>174</v>
      </c>
      <c r="S1798" s="83" t="s">
        <v>174</v>
      </c>
      <c r="T1798" s="82" t="s">
        <v>108</v>
      </c>
      <c r="U1798" s="82" t="s">
        <v>88</v>
      </c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14:55" ht="15.75" thickBot="1">
      <c r="N1799" s="3" t="s">
        <v>173</v>
      </c>
      <c r="O1799" s="82">
        <v>63</v>
      </c>
      <c r="P1799" s="85">
        <v>1489.33</v>
      </c>
      <c r="Q1799" s="83" t="s">
        <v>81</v>
      </c>
      <c r="R1799" s="83" t="s">
        <v>174</v>
      </c>
      <c r="S1799" s="83" t="s">
        <v>174</v>
      </c>
      <c r="T1799" s="82" t="s">
        <v>112</v>
      </c>
      <c r="U1799" s="82" t="s">
        <v>88</v>
      </c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14:55" ht="57.75" thickBot="1">
      <c r="N1800" s="3" t="s">
        <v>173</v>
      </c>
      <c r="O1800" s="82">
        <v>63</v>
      </c>
      <c r="P1800" s="85">
        <v>2053.83</v>
      </c>
      <c r="Q1800" s="83" t="s">
        <v>11</v>
      </c>
      <c r="R1800" s="83" t="s">
        <v>175</v>
      </c>
      <c r="S1800" s="83" t="s">
        <v>175</v>
      </c>
      <c r="T1800" s="82" t="s">
        <v>119</v>
      </c>
      <c r="U1800" s="82" t="s">
        <v>88</v>
      </c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>Q259383</v>
      </c>
      <c r="AU1800" s="11">
        <f t="shared" si="612"/>
        <v>63</v>
      </c>
      <c r="AV1800" s="11">
        <f t="shared" si="613"/>
        <v>2053.83</v>
      </c>
      <c r="AW1800" s="11" t="str">
        <f t="shared" si="614"/>
        <v>2020/12</v>
      </c>
      <c r="AX1800" s="11" t="str">
        <f t="shared" si="615"/>
        <v>2020/12 Contribuciones Seg. Social</v>
      </c>
      <c r="AY1800" s="11">
        <f t="shared" si="617"/>
        <v>39008.78</v>
      </c>
      <c r="AZ1800" s="11">
        <f t="shared" si="616"/>
        <v>5.2650454589966672E-2</v>
      </c>
      <c r="BA1800" s="11" t="str">
        <f t="shared" ref="BA1800:BA1863" si="619">AT1800&amp;" "&amp;AU1800</f>
        <v>Q259383 63</v>
      </c>
      <c r="BB1800" s="11">
        <f>IFERROR(IF(AW1800="","",VLOOKUP(AW1800,SUSS!R:S,2,FALSE)),AY1800*SUSS!$M$2)</f>
        <v>6022.3505733695647</v>
      </c>
      <c r="BC1800" s="11">
        <f t="shared" si="618"/>
        <v>317.079495388054</v>
      </c>
    </row>
    <row r="1801" spans="14:55" ht="15.75" thickBot="1">
      <c r="N1801" s="3" t="s">
        <v>173</v>
      </c>
      <c r="O1801" s="82">
        <v>64</v>
      </c>
      <c r="P1801" s="86">
        <v>208.93</v>
      </c>
      <c r="Q1801" s="83" t="s">
        <v>83</v>
      </c>
      <c r="R1801" s="83" t="s">
        <v>174</v>
      </c>
      <c r="S1801" s="83" t="s">
        <v>174</v>
      </c>
      <c r="T1801" s="82" t="s">
        <v>108</v>
      </c>
      <c r="U1801" s="82" t="s">
        <v>88</v>
      </c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14:55" ht="15.75" thickBot="1">
      <c r="N1802" s="3" t="s">
        <v>173</v>
      </c>
      <c r="O1802" s="82">
        <v>64</v>
      </c>
      <c r="P1802" s="85">
        <v>1489.33</v>
      </c>
      <c r="Q1802" s="83" t="s">
        <v>81</v>
      </c>
      <c r="R1802" s="83" t="s">
        <v>174</v>
      </c>
      <c r="S1802" s="83" t="s">
        <v>174</v>
      </c>
      <c r="T1802" s="82" t="s">
        <v>112</v>
      </c>
      <c r="U1802" s="82" t="s">
        <v>88</v>
      </c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14:55" ht="57.75" thickBot="1">
      <c r="N1803" s="3" t="s">
        <v>173</v>
      </c>
      <c r="O1803" s="82">
        <v>64</v>
      </c>
      <c r="P1803" s="85">
        <v>2053.83</v>
      </c>
      <c r="Q1803" s="83" t="s">
        <v>11</v>
      </c>
      <c r="R1803" s="83" t="s">
        <v>175</v>
      </c>
      <c r="S1803" s="83" t="s">
        <v>175</v>
      </c>
      <c r="T1803" s="82" t="s">
        <v>119</v>
      </c>
      <c r="U1803" s="82" t="s">
        <v>88</v>
      </c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>Q259383</v>
      </c>
      <c r="AU1803" s="11">
        <f t="shared" si="612"/>
        <v>64</v>
      </c>
      <c r="AV1803" s="11">
        <f t="shared" si="613"/>
        <v>2053.83</v>
      </c>
      <c r="AW1803" s="11" t="str">
        <f t="shared" si="614"/>
        <v>2020/12</v>
      </c>
      <c r="AX1803" s="11" t="str">
        <f t="shared" si="615"/>
        <v>2020/12 Contribuciones Seg. Social</v>
      </c>
      <c r="AY1803" s="11">
        <f t="shared" si="617"/>
        <v>39008.78</v>
      </c>
      <c r="AZ1803" s="11">
        <f t="shared" si="616"/>
        <v>5.2650454589966672E-2</v>
      </c>
      <c r="BA1803" s="11" t="str">
        <f t="shared" si="619"/>
        <v>Q259383 64</v>
      </c>
      <c r="BB1803" s="11">
        <f>IFERROR(IF(AW1803="","",VLOOKUP(AW1803,SUSS!R:S,2,FALSE)),AY1803*SUSS!$M$2)</f>
        <v>6022.3505733695647</v>
      </c>
      <c r="BC1803" s="11">
        <f t="shared" si="618"/>
        <v>317.079495388054</v>
      </c>
    </row>
    <row r="1804" spans="14:55" ht="15.75" thickBot="1">
      <c r="N1804" s="3" t="s">
        <v>173</v>
      </c>
      <c r="O1804" s="82">
        <v>65</v>
      </c>
      <c r="P1804" s="86">
        <v>208.93</v>
      </c>
      <c r="Q1804" s="83" t="s">
        <v>83</v>
      </c>
      <c r="R1804" s="83" t="s">
        <v>174</v>
      </c>
      <c r="S1804" s="83" t="s">
        <v>174</v>
      </c>
      <c r="T1804" s="82" t="s">
        <v>108</v>
      </c>
      <c r="U1804" s="82" t="s">
        <v>88</v>
      </c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14:55" ht="15.75" thickBot="1">
      <c r="N1805" s="3" t="s">
        <v>173</v>
      </c>
      <c r="O1805" s="82">
        <v>65</v>
      </c>
      <c r="P1805" s="85">
        <v>1489.33</v>
      </c>
      <c r="Q1805" s="83" t="s">
        <v>81</v>
      </c>
      <c r="R1805" s="83" t="s">
        <v>174</v>
      </c>
      <c r="S1805" s="83" t="s">
        <v>174</v>
      </c>
      <c r="T1805" s="82" t="s">
        <v>112</v>
      </c>
      <c r="U1805" s="82" t="s">
        <v>88</v>
      </c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14:55" ht="57.75" thickBot="1">
      <c r="N1806" s="3" t="s">
        <v>173</v>
      </c>
      <c r="O1806" s="82">
        <v>65</v>
      </c>
      <c r="P1806" s="85">
        <v>2053.83</v>
      </c>
      <c r="Q1806" s="83" t="s">
        <v>11</v>
      </c>
      <c r="R1806" s="83" t="s">
        <v>175</v>
      </c>
      <c r="S1806" s="83" t="s">
        <v>175</v>
      </c>
      <c r="T1806" s="82" t="s">
        <v>119</v>
      </c>
      <c r="U1806" s="82" t="s">
        <v>88</v>
      </c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>Q259383</v>
      </c>
      <c r="AU1806" s="11">
        <f t="shared" si="612"/>
        <v>65</v>
      </c>
      <c r="AV1806" s="11">
        <f t="shared" si="613"/>
        <v>2053.83</v>
      </c>
      <c r="AW1806" s="11" t="str">
        <f t="shared" si="614"/>
        <v>2020/12</v>
      </c>
      <c r="AX1806" s="11" t="str">
        <f t="shared" si="615"/>
        <v>2020/12 Contribuciones Seg. Social</v>
      </c>
      <c r="AY1806" s="11">
        <f t="shared" si="617"/>
        <v>39008.78</v>
      </c>
      <c r="AZ1806" s="11">
        <f t="shared" si="616"/>
        <v>5.2650454589966672E-2</v>
      </c>
      <c r="BA1806" s="11" t="str">
        <f t="shared" si="619"/>
        <v>Q259383 65</v>
      </c>
      <c r="BB1806" s="11">
        <f>IFERROR(IF(AW1806="","",VLOOKUP(AW1806,SUSS!R:S,2,FALSE)),AY1806*SUSS!$M$2)</f>
        <v>6022.3505733695647</v>
      </c>
      <c r="BC1806" s="11">
        <f t="shared" si="618"/>
        <v>317.079495388054</v>
      </c>
    </row>
    <row r="1807" spans="14:55" ht="15.75" thickBot="1">
      <c r="N1807" s="3" t="s">
        <v>173</v>
      </c>
      <c r="O1807" s="82">
        <v>66</v>
      </c>
      <c r="P1807" s="86">
        <v>208.93</v>
      </c>
      <c r="Q1807" s="83" t="s">
        <v>83</v>
      </c>
      <c r="R1807" s="83" t="s">
        <v>174</v>
      </c>
      <c r="S1807" s="83" t="s">
        <v>174</v>
      </c>
      <c r="T1807" s="82" t="s">
        <v>108</v>
      </c>
      <c r="U1807" s="82" t="s">
        <v>88</v>
      </c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14:55" ht="15.75" thickBot="1">
      <c r="N1808" s="3" t="s">
        <v>173</v>
      </c>
      <c r="O1808" s="82">
        <v>66</v>
      </c>
      <c r="P1808" s="85">
        <v>1489.33</v>
      </c>
      <c r="Q1808" s="83" t="s">
        <v>81</v>
      </c>
      <c r="R1808" s="83" t="s">
        <v>174</v>
      </c>
      <c r="S1808" s="83" t="s">
        <v>174</v>
      </c>
      <c r="T1808" s="82" t="s">
        <v>112</v>
      </c>
      <c r="U1808" s="82" t="s">
        <v>88</v>
      </c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14:55" ht="57.75" thickBot="1">
      <c r="N1809" s="3" t="s">
        <v>173</v>
      </c>
      <c r="O1809" s="82">
        <v>66</v>
      </c>
      <c r="P1809" s="85">
        <v>2053.83</v>
      </c>
      <c r="Q1809" s="83" t="s">
        <v>11</v>
      </c>
      <c r="R1809" s="83" t="s">
        <v>175</v>
      </c>
      <c r="S1809" s="83" t="s">
        <v>175</v>
      </c>
      <c r="T1809" s="82" t="s">
        <v>119</v>
      </c>
      <c r="U1809" s="82" t="s">
        <v>88</v>
      </c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>Q259383</v>
      </c>
      <c r="AU1809" s="11">
        <f t="shared" si="612"/>
        <v>66</v>
      </c>
      <c r="AV1809" s="11">
        <f t="shared" si="613"/>
        <v>2053.83</v>
      </c>
      <c r="AW1809" s="11" t="str">
        <f t="shared" si="614"/>
        <v>2020/12</v>
      </c>
      <c r="AX1809" s="11" t="str">
        <f t="shared" si="615"/>
        <v>2020/12 Contribuciones Seg. Social</v>
      </c>
      <c r="AY1809" s="11">
        <f t="shared" si="617"/>
        <v>39008.78</v>
      </c>
      <c r="AZ1809" s="11">
        <f t="shared" si="616"/>
        <v>5.2650454589966672E-2</v>
      </c>
      <c r="BA1809" s="11" t="str">
        <f t="shared" si="619"/>
        <v>Q259383 66</v>
      </c>
      <c r="BB1809" s="11">
        <f>IFERROR(IF(AW1809="","",VLOOKUP(AW1809,SUSS!R:S,2,FALSE)),AY1809*SUSS!$M$2)</f>
        <v>6022.3505733695647</v>
      </c>
      <c r="BC1809" s="11">
        <f t="shared" si="618"/>
        <v>317.079495388054</v>
      </c>
    </row>
    <row r="1810" spans="14:55" ht="15.75" thickBot="1">
      <c r="N1810" s="3" t="s">
        <v>173</v>
      </c>
      <c r="O1810" s="82">
        <v>67</v>
      </c>
      <c r="P1810" s="86">
        <v>208.93</v>
      </c>
      <c r="Q1810" s="83" t="s">
        <v>83</v>
      </c>
      <c r="R1810" s="83" t="s">
        <v>174</v>
      </c>
      <c r="S1810" s="83" t="s">
        <v>174</v>
      </c>
      <c r="T1810" s="82" t="s">
        <v>108</v>
      </c>
      <c r="U1810" s="82" t="s">
        <v>88</v>
      </c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14:55" ht="15.75" thickBot="1">
      <c r="N1811" s="3" t="s">
        <v>173</v>
      </c>
      <c r="O1811" s="82">
        <v>67</v>
      </c>
      <c r="P1811" s="85">
        <v>1489.33</v>
      </c>
      <c r="Q1811" s="83" t="s">
        <v>81</v>
      </c>
      <c r="R1811" s="83" t="s">
        <v>174</v>
      </c>
      <c r="S1811" s="83" t="s">
        <v>174</v>
      </c>
      <c r="T1811" s="82" t="s">
        <v>112</v>
      </c>
      <c r="U1811" s="82" t="s">
        <v>88</v>
      </c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14:55" ht="57.75" thickBot="1">
      <c r="N1812" s="3" t="s">
        <v>173</v>
      </c>
      <c r="O1812" s="82">
        <v>67</v>
      </c>
      <c r="P1812" s="85">
        <v>2053.83</v>
      </c>
      <c r="Q1812" s="83" t="s">
        <v>11</v>
      </c>
      <c r="R1812" s="83" t="s">
        <v>175</v>
      </c>
      <c r="S1812" s="83" t="s">
        <v>175</v>
      </c>
      <c r="T1812" s="82" t="s">
        <v>119</v>
      </c>
      <c r="U1812" s="82" t="s">
        <v>88</v>
      </c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>Q259383</v>
      </c>
      <c r="AU1812" s="11">
        <f t="shared" si="612"/>
        <v>67</v>
      </c>
      <c r="AV1812" s="11">
        <f t="shared" si="613"/>
        <v>2053.83</v>
      </c>
      <c r="AW1812" s="11" t="str">
        <f t="shared" si="614"/>
        <v>2020/12</v>
      </c>
      <c r="AX1812" s="11" t="str">
        <f t="shared" si="615"/>
        <v>2020/12 Contribuciones Seg. Social</v>
      </c>
      <c r="AY1812" s="11">
        <f t="shared" si="617"/>
        <v>39008.78</v>
      </c>
      <c r="AZ1812" s="11">
        <f t="shared" si="616"/>
        <v>5.2650454589966672E-2</v>
      </c>
      <c r="BA1812" s="11" t="str">
        <f t="shared" si="619"/>
        <v>Q259383 67</v>
      </c>
      <c r="BB1812" s="11">
        <f>IFERROR(IF(AW1812="","",VLOOKUP(AW1812,SUSS!R:S,2,FALSE)),AY1812*SUSS!$M$2)</f>
        <v>6022.3505733695647</v>
      </c>
      <c r="BC1812" s="11">
        <f t="shared" si="618"/>
        <v>317.079495388054</v>
      </c>
    </row>
    <row r="1813" spans="14:55" ht="15.75" thickBot="1">
      <c r="N1813" s="3" t="s">
        <v>173</v>
      </c>
      <c r="O1813" s="82">
        <v>68</v>
      </c>
      <c r="P1813" s="86">
        <v>208.93</v>
      </c>
      <c r="Q1813" s="83" t="s">
        <v>83</v>
      </c>
      <c r="R1813" s="83" t="s">
        <v>174</v>
      </c>
      <c r="S1813" s="83" t="s">
        <v>174</v>
      </c>
      <c r="T1813" s="82" t="s">
        <v>108</v>
      </c>
      <c r="U1813" s="82" t="s">
        <v>88</v>
      </c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14:55" ht="15.75" thickBot="1">
      <c r="N1814" s="3" t="s">
        <v>173</v>
      </c>
      <c r="O1814" s="82">
        <v>68</v>
      </c>
      <c r="P1814" s="86">
        <v>974.01</v>
      </c>
      <c r="Q1814" s="83" t="s">
        <v>81</v>
      </c>
      <c r="R1814" s="83" t="s">
        <v>174</v>
      </c>
      <c r="S1814" s="83" t="s">
        <v>174</v>
      </c>
      <c r="T1814" s="82" t="s">
        <v>112</v>
      </c>
      <c r="U1814" s="82" t="s">
        <v>88</v>
      </c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14:55" ht="15.75" thickBot="1">
      <c r="N1815" s="3" t="s">
        <v>173</v>
      </c>
      <c r="O1815" s="82">
        <v>68</v>
      </c>
      <c r="P1815" s="86">
        <v>515.32000000000005</v>
      </c>
      <c r="Q1815" s="83" t="s">
        <v>81</v>
      </c>
      <c r="R1815" s="83" t="s">
        <v>174</v>
      </c>
      <c r="S1815" s="83" t="s">
        <v>174</v>
      </c>
      <c r="T1815" s="82" t="s">
        <v>89</v>
      </c>
      <c r="U1815" s="82" t="s">
        <v>88</v>
      </c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14:55" ht="57.75" thickBot="1">
      <c r="N1816" s="3" t="s">
        <v>173</v>
      </c>
      <c r="O1816" s="82">
        <v>68</v>
      </c>
      <c r="P1816" s="85">
        <v>2053.83</v>
      </c>
      <c r="Q1816" s="83" t="s">
        <v>11</v>
      </c>
      <c r="R1816" s="83" t="s">
        <v>175</v>
      </c>
      <c r="S1816" s="83" t="s">
        <v>175</v>
      </c>
      <c r="T1816" s="82" t="s">
        <v>119</v>
      </c>
      <c r="U1816" s="82" t="s">
        <v>88</v>
      </c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>Q259383</v>
      </c>
      <c r="AU1816" s="11">
        <f t="shared" si="612"/>
        <v>68</v>
      </c>
      <c r="AV1816" s="11">
        <f t="shared" si="613"/>
        <v>2053.83</v>
      </c>
      <c r="AW1816" s="11" t="str">
        <f t="shared" si="614"/>
        <v>2020/12</v>
      </c>
      <c r="AX1816" s="11" t="str">
        <f t="shared" si="615"/>
        <v>2020/12 Contribuciones Seg. Social</v>
      </c>
      <c r="AY1816" s="11">
        <f t="shared" si="617"/>
        <v>39008.78</v>
      </c>
      <c r="AZ1816" s="11">
        <f t="shared" si="616"/>
        <v>5.2650454589966672E-2</v>
      </c>
      <c r="BA1816" s="11" t="str">
        <f t="shared" si="619"/>
        <v>Q259383 68</v>
      </c>
      <c r="BB1816" s="11">
        <f>IFERROR(IF(AW1816="","",VLOOKUP(AW1816,SUSS!R:S,2,FALSE)),AY1816*SUSS!$M$2)</f>
        <v>6022.3505733695647</v>
      </c>
      <c r="BC1816" s="11">
        <f t="shared" si="618"/>
        <v>317.079495388054</v>
      </c>
    </row>
    <row r="1817" spans="14:55" ht="15.75" thickBot="1">
      <c r="N1817" s="3" t="s">
        <v>173</v>
      </c>
      <c r="O1817" s="82">
        <v>69</v>
      </c>
      <c r="P1817" s="86">
        <v>208.93</v>
      </c>
      <c r="Q1817" s="83" t="s">
        <v>83</v>
      </c>
      <c r="R1817" s="83" t="s">
        <v>174</v>
      </c>
      <c r="S1817" s="83" t="s">
        <v>174</v>
      </c>
      <c r="T1817" s="82" t="s">
        <v>108</v>
      </c>
      <c r="U1817" s="82" t="s">
        <v>88</v>
      </c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14:55" ht="15.75" thickBot="1">
      <c r="N1818" s="3" t="s">
        <v>173</v>
      </c>
      <c r="O1818" s="82">
        <v>69</v>
      </c>
      <c r="P1818" s="85">
        <v>1489.33</v>
      </c>
      <c r="Q1818" s="83" t="s">
        <v>81</v>
      </c>
      <c r="R1818" s="83" t="s">
        <v>174</v>
      </c>
      <c r="S1818" s="83" t="s">
        <v>174</v>
      </c>
      <c r="T1818" s="82" t="s">
        <v>89</v>
      </c>
      <c r="U1818" s="82" t="s">
        <v>88</v>
      </c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14:55" ht="57.75" thickBot="1">
      <c r="N1819" s="3" t="s">
        <v>173</v>
      </c>
      <c r="O1819" s="82">
        <v>69</v>
      </c>
      <c r="P1819" s="85">
        <v>2053.83</v>
      </c>
      <c r="Q1819" s="83" t="s">
        <v>11</v>
      </c>
      <c r="R1819" s="83" t="s">
        <v>175</v>
      </c>
      <c r="S1819" s="83" t="s">
        <v>175</v>
      </c>
      <c r="T1819" s="82" t="s">
        <v>119</v>
      </c>
      <c r="U1819" s="82" t="s">
        <v>88</v>
      </c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>Q259383</v>
      </c>
      <c r="AU1819" s="11">
        <f t="shared" si="612"/>
        <v>69</v>
      </c>
      <c r="AV1819" s="11">
        <f t="shared" si="613"/>
        <v>2053.83</v>
      </c>
      <c r="AW1819" s="11" t="str">
        <f t="shared" si="614"/>
        <v>2020/12</v>
      </c>
      <c r="AX1819" s="11" t="str">
        <f t="shared" si="615"/>
        <v>2020/12 Contribuciones Seg. Social</v>
      </c>
      <c r="AY1819" s="11">
        <f t="shared" si="617"/>
        <v>39008.78</v>
      </c>
      <c r="AZ1819" s="11">
        <f t="shared" si="616"/>
        <v>5.2650454589966672E-2</v>
      </c>
      <c r="BA1819" s="11" t="str">
        <f t="shared" si="619"/>
        <v>Q259383 69</v>
      </c>
      <c r="BB1819" s="11">
        <f>IFERROR(IF(AW1819="","",VLOOKUP(AW1819,SUSS!R:S,2,FALSE)),AY1819*SUSS!$M$2)</f>
        <v>6022.3505733695647</v>
      </c>
      <c r="BC1819" s="11">
        <f t="shared" si="618"/>
        <v>317.079495388054</v>
      </c>
    </row>
    <row r="1820" spans="14:55" ht="15.75" thickBot="1">
      <c r="N1820" s="3" t="s">
        <v>173</v>
      </c>
      <c r="O1820" s="82">
        <v>70</v>
      </c>
      <c r="P1820" s="86">
        <v>208.93</v>
      </c>
      <c r="Q1820" s="83" t="s">
        <v>83</v>
      </c>
      <c r="R1820" s="83" t="s">
        <v>174</v>
      </c>
      <c r="S1820" s="83" t="s">
        <v>174</v>
      </c>
      <c r="T1820" s="82" t="s">
        <v>108</v>
      </c>
      <c r="U1820" s="82" t="s">
        <v>88</v>
      </c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14:55" ht="15.75" thickBot="1">
      <c r="N1821" s="3" t="s">
        <v>173</v>
      </c>
      <c r="O1821" s="82">
        <v>70</v>
      </c>
      <c r="P1821" s="85">
        <v>1489.33</v>
      </c>
      <c r="Q1821" s="83" t="s">
        <v>81</v>
      </c>
      <c r="R1821" s="83" t="s">
        <v>174</v>
      </c>
      <c r="S1821" s="83" t="s">
        <v>174</v>
      </c>
      <c r="T1821" s="82" t="s">
        <v>89</v>
      </c>
      <c r="U1821" s="82" t="s">
        <v>88</v>
      </c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14:55" ht="57.75" thickBot="1">
      <c r="N1822" s="3" t="s">
        <v>173</v>
      </c>
      <c r="O1822" s="82">
        <v>70</v>
      </c>
      <c r="P1822" s="85">
        <v>2053.83</v>
      </c>
      <c r="Q1822" s="83" t="s">
        <v>11</v>
      </c>
      <c r="R1822" s="83" t="s">
        <v>175</v>
      </c>
      <c r="S1822" s="83" t="s">
        <v>175</v>
      </c>
      <c r="T1822" s="82" t="s">
        <v>119</v>
      </c>
      <c r="U1822" s="82" t="s">
        <v>88</v>
      </c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>Q259383</v>
      </c>
      <c r="AU1822" s="11">
        <f t="shared" ref="AU1822:AU1885" si="633">IF($Q1822=$AD$1,O1822,"")</f>
        <v>70</v>
      </c>
      <c r="AV1822" s="11">
        <f t="shared" ref="AV1822:AV1885" si="634">IF($Q1822=$AD$1,P1822,"")</f>
        <v>2053.83</v>
      </c>
      <c r="AW1822" s="11" t="str">
        <f t="shared" ref="AW1822:AW1885" si="635">IF($Q1822=$AD$1,T1822,"")</f>
        <v>2020/12</v>
      </c>
      <c r="AX1822" s="11" t="str">
        <f t="shared" ref="AX1822:AX1885" si="636">IF(AW1822&lt;&gt;"",AW1822&amp;" "&amp;$AD$1,"")</f>
        <v>2020/12 Contribuciones Seg. Social</v>
      </c>
      <c r="AY1822" s="11">
        <f t="shared" si="617"/>
        <v>39008.78</v>
      </c>
      <c r="AZ1822" s="11">
        <f t="shared" ref="AZ1822:AZ1885" si="637">IF(AY1822="","",AV1822/AY1822)</f>
        <v>5.2650454589966672E-2</v>
      </c>
      <c r="BA1822" s="11" t="str">
        <f t="shared" si="619"/>
        <v>Q259383 70</v>
      </c>
      <c r="BB1822" s="11">
        <f>IFERROR(IF(AW1822="","",VLOOKUP(AW1822,SUSS!R:S,2,FALSE)),AY1822*SUSS!$M$2)</f>
        <v>6022.3505733695647</v>
      </c>
      <c r="BC1822" s="11">
        <f t="shared" si="618"/>
        <v>317.079495388054</v>
      </c>
    </row>
    <row r="1823" spans="14:55" ht="15.75" thickBot="1">
      <c r="N1823" s="3" t="s">
        <v>173</v>
      </c>
      <c r="O1823" s="82">
        <v>71</v>
      </c>
      <c r="P1823" s="86">
        <v>208.93</v>
      </c>
      <c r="Q1823" s="83" t="s">
        <v>83</v>
      </c>
      <c r="R1823" s="83" t="s">
        <v>174</v>
      </c>
      <c r="S1823" s="83" t="s">
        <v>174</v>
      </c>
      <c r="T1823" s="82" t="s">
        <v>108</v>
      </c>
      <c r="U1823" s="82" t="s">
        <v>88</v>
      </c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14:55" ht="15.75" thickBot="1">
      <c r="N1824" s="3" t="s">
        <v>173</v>
      </c>
      <c r="O1824" s="82">
        <v>71</v>
      </c>
      <c r="P1824" s="85">
        <v>1489.33</v>
      </c>
      <c r="Q1824" s="83" t="s">
        <v>81</v>
      </c>
      <c r="R1824" s="83" t="s">
        <v>174</v>
      </c>
      <c r="S1824" s="83" t="s">
        <v>174</v>
      </c>
      <c r="T1824" s="82" t="s">
        <v>89</v>
      </c>
      <c r="U1824" s="82" t="s">
        <v>88</v>
      </c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14:55" ht="57.75" thickBot="1">
      <c r="N1825" s="3" t="s">
        <v>173</v>
      </c>
      <c r="O1825" s="82">
        <v>71</v>
      </c>
      <c r="P1825" s="85">
        <v>2053.83</v>
      </c>
      <c r="Q1825" s="83" t="s">
        <v>11</v>
      </c>
      <c r="R1825" s="83" t="s">
        <v>175</v>
      </c>
      <c r="S1825" s="83" t="s">
        <v>175</v>
      </c>
      <c r="T1825" s="82" t="s">
        <v>119</v>
      </c>
      <c r="U1825" s="82" t="s">
        <v>88</v>
      </c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>Q259383</v>
      </c>
      <c r="AU1825" s="11">
        <f t="shared" si="633"/>
        <v>71</v>
      </c>
      <c r="AV1825" s="11">
        <f t="shared" si="634"/>
        <v>2053.83</v>
      </c>
      <c r="AW1825" s="11" t="str">
        <f t="shared" si="635"/>
        <v>2020/12</v>
      </c>
      <c r="AX1825" s="11" t="str">
        <f t="shared" si="636"/>
        <v>2020/12 Contribuciones Seg. Social</v>
      </c>
      <c r="AY1825" s="11">
        <f t="shared" si="617"/>
        <v>39008.78</v>
      </c>
      <c r="AZ1825" s="11">
        <f t="shared" si="637"/>
        <v>5.2650454589966672E-2</v>
      </c>
      <c r="BA1825" s="11" t="str">
        <f t="shared" si="619"/>
        <v>Q259383 71</v>
      </c>
      <c r="BB1825" s="11">
        <f>IFERROR(IF(AW1825="","",VLOOKUP(AW1825,SUSS!R:S,2,FALSE)),AY1825*SUSS!$M$2)</f>
        <v>6022.3505733695647</v>
      </c>
      <c r="BC1825" s="11">
        <f t="shared" si="618"/>
        <v>317.079495388054</v>
      </c>
    </row>
    <row r="1826" spans="14:55" ht="15.75" thickBot="1">
      <c r="N1826" s="3" t="s">
        <v>173</v>
      </c>
      <c r="O1826" s="82">
        <v>72</v>
      </c>
      <c r="P1826" s="86">
        <v>208.93</v>
      </c>
      <c r="Q1826" s="83" t="s">
        <v>83</v>
      </c>
      <c r="R1826" s="83" t="s">
        <v>174</v>
      </c>
      <c r="S1826" s="83" t="s">
        <v>174</v>
      </c>
      <c r="T1826" s="82" t="s">
        <v>108</v>
      </c>
      <c r="U1826" s="82" t="s">
        <v>88</v>
      </c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14:55" ht="15.75" thickBot="1">
      <c r="N1827" s="3" t="s">
        <v>173</v>
      </c>
      <c r="O1827" s="82">
        <v>72</v>
      </c>
      <c r="P1827" s="85">
        <v>1489.33</v>
      </c>
      <c r="Q1827" s="83" t="s">
        <v>81</v>
      </c>
      <c r="R1827" s="83" t="s">
        <v>174</v>
      </c>
      <c r="S1827" s="83" t="s">
        <v>174</v>
      </c>
      <c r="T1827" s="82" t="s">
        <v>89</v>
      </c>
      <c r="U1827" s="82" t="s">
        <v>88</v>
      </c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14:55" ht="57.75" thickBot="1">
      <c r="N1828" s="3" t="s">
        <v>173</v>
      </c>
      <c r="O1828" s="82">
        <v>72</v>
      </c>
      <c r="P1828" s="85">
        <v>2053.83</v>
      </c>
      <c r="Q1828" s="83" t="s">
        <v>11</v>
      </c>
      <c r="R1828" s="83" t="s">
        <v>175</v>
      </c>
      <c r="S1828" s="83" t="s">
        <v>175</v>
      </c>
      <c r="T1828" s="82" t="s">
        <v>119</v>
      </c>
      <c r="U1828" s="82" t="s">
        <v>88</v>
      </c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>Q259383</v>
      </c>
      <c r="AU1828" s="11">
        <f t="shared" si="633"/>
        <v>72</v>
      </c>
      <c r="AV1828" s="11">
        <f t="shared" si="634"/>
        <v>2053.83</v>
      </c>
      <c r="AW1828" s="11" t="str">
        <f t="shared" si="635"/>
        <v>2020/12</v>
      </c>
      <c r="AX1828" s="11" t="str">
        <f t="shared" si="636"/>
        <v>2020/12 Contribuciones Seg. Social</v>
      </c>
      <c r="AY1828" s="11">
        <f t="shared" si="617"/>
        <v>39008.78</v>
      </c>
      <c r="AZ1828" s="11">
        <f t="shared" si="637"/>
        <v>5.2650454589966672E-2</v>
      </c>
      <c r="BA1828" s="11" t="str">
        <f t="shared" si="619"/>
        <v>Q259383 72</v>
      </c>
      <c r="BB1828" s="11">
        <f>IFERROR(IF(AW1828="","",VLOOKUP(AW1828,SUSS!R:S,2,FALSE)),AY1828*SUSS!$M$2)</f>
        <v>6022.3505733695647</v>
      </c>
      <c r="BC1828" s="11">
        <f t="shared" si="618"/>
        <v>317.079495388054</v>
      </c>
    </row>
    <row r="1829" spans="14:55" ht="15.75" thickBot="1">
      <c r="N1829" s="3" t="s">
        <v>173</v>
      </c>
      <c r="O1829" s="82">
        <v>73</v>
      </c>
      <c r="P1829" s="86">
        <v>208.93</v>
      </c>
      <c r="Q1829" s="83" t="s">
        <v>83</v>
      </c>
      <c r="R1829" s="83" t="s">
        <v>174</v>
      </c>
      <c r="S1829" s="83" t="s">
        <v>174</v>
      </c>
      <c r="T1829" s="82" t="s">
        <v>108</v>
      </c>
      <c r="U1829" s="82" t="s">
        <v>88</v>
      </c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14:55" ht="15.75" thickBot="1">
      <c r="N1830" s="3" t="s">
        <v>173</v>
      </c>
      <c r="O1830" s="82">
        <v>73</v>
      </c>
      <c r="P1830" s="85">
        <v>1489.33</v>
      </c>
      <c r="Q1830" s="83" t="s">
        <v>81</v>
      </c>
      <c r="R1830" s="83" t="s">
        <v>174</v>
      </c>
      <c r="S1830" s="83" t="s">
        <v>174</v>
      </c>
      <c r="T1830" s="82" t="s">
        <v>89</v>
      </c>
      <c r="U1830" s="82" t="s">
        <v>88</v>
      </c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14:55" ht="57.75" thickBot="1">
      <c r="N1831" s="3" t="s">
        <v>173</v>
      </c>
      <c r="O1831" s="82">
        <v>73</v>
      </c>
      <c r="P1831" s="85">
        <v>2053.83</v>
      </c>
      <c r="Q1831" s="83" t="s">
        <v>11</v>
      </c>
      <c r="R1831" s="83" t="s">
        <v>175</v>
      </c>
      <c r="S1831" s="83" t="s">
        <v>175</v>
      </c>
      <c r="T1831" s="82" t="s">
        <v>119</v>
      </c>
      <c r="U1831" s="82" t="s">
        <v>88</v>
      </c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>Q259383</v>
      </c>
      <c r="AU1831" s="11">
        <f t="shared" si="633"/>
        <v>73</v>
      </c>
      <c r="AV1831" s="11">
        <f t="shared" si="634"/>
        <v>2053.83</v>
      </c>
      <c r="AW1831" s="11" t="str">
        <f t="shared" si="635"/>
        <v>2020/12</v>
      </c>
      <c r="AX1831" s="11" t="str">
        <f t="shared" si="636"/>
        <v>2020/12 Contribuciones Seg. Social</v>
      </c>
      <c r="AY1831" s="11">
        <f t="shared" si="617"/>
        <v>39008.78</v>
      </c>
      <c r="AZ1831" s="11">
        <f t="shared" si="637"/>
        <v>5.2650454589966672E-2</v>
      </c>
      <c r="BA1831" s="11" t="str">
        <f t="shared" si="619"/>
        <v>Q259383 73</v>
      </c>
      <c r="BB1831" s="11">
        <f>IFERROR(IF(AW1831="","",VLOOKUP(AW1831,SUSS!R:S,2,FALSE)),AY1831*SUSS!$M$2)</f>
        <v>6022.3505733695647</v>
      </c>
      <c r="BC1831" s="11">
        <f t="shared" si="618"/>
        <v>317.079495388054</v>
      </c>
    </row>
    <row r="1832" spans="14:55" ht="15.75" thickBot="1">
      <c r="N1832" s="3" t="s">
        <v>173</v>
      </c>
      <c r="O1832" s="82">
        <v>74</v>
      </c>
      <c r="P1832" s="86">
        <v>208.93</v>
      </c>
      <c r="Q1832" s="83" t="s">
        <v>83</v>
      </c>
      <c r="R1832" s="83" t="s">
        <v>174</v>
      </c>
      <c r="S1832" s="83" t="s">
        <v>174</v>
      </c>
      <c r="T1832" s="82" t="s">
        <v>108</v>
      </c>
      <c r="U1832" s="82" t="s">
        <v>88</v>
      </c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14:55" ht="15.75" thickBot="1">
      <c r="N1833" s="3" t="s">
        <v>173</v>
      </c>
      <c r="O1833" s="82">
        <v>74</v>
      </c>
      <c r="P1833" s="85">
        <v>1489.33</v>
      </c>
      <c r="Q1833" s="83" t="s">
        <v>81</v>
      </c>
      <c r="R1833" s="83" t="s">
        <v>174</v>
      </c>
      <c r="S1833" s="83" t="s">
        <v>174</v>
      </c>
      <c r="T1833" s="82" t="s">
        <v>89</v>
      </c>
      <c r="U1833" s="82" t="s">
        <v>88</v>
      </c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14:55" ht="57.75" thickBot="1">
      <c r="N1834" s="3" t="s">
        <v>173</v>
      </c>
      <c r="O1834" s="82">
        <v>74</v>
      </c>
      <c r="P1834" s="85">
        <v>2053.83</v>
      </c>
      <c r="Q1834" s="83" t="s">
        <v>11</v>
      </c>
      <c r="R1834" s="83" t="s">
        <v>175</v>
      </c>
      <c r="S1834" s="83" t="s">
        <v>175</v>
      </c>
      <c r="T1834" s="82" t="s">
        <v>119</v>
      </c>
      <c r="U1834" s="82" t="s">
        <v>88</v>
      </c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>Q259383</v>
      </c>
      <c r="AU1834" s="11">
        <f t="shared" si="633"/>
        <v>74</v>
      </c>
      <c r="AV1834" s="11">
        <f t="shared" si="634"/>
        <v>2053.83</v>
      </c>
      <c r="AW1834" s="11" t="str">
        <f t="shared" si="635"/>
        <v>2020/12</v>
      </c>
      <c r="AX1834" s="11" t="str">
        <f t="shared" si="636"/>
        <v>2020/12 Contribuciones Seg. Social</v>
      </c>
      <c r="AY1834" s="11">
        <f t="shared" si="617"/>
        <v>39008.78</v>
      </c>
      <c r="AZ1834" s="11">
        <f t="shared" si="637"/>
        <v>5.2650454589966672E-2</v>
      </c>
      <c r="BA1834" s="11" t="str">
        <f t="shared" si="619"/>
        <v>Q259383 74</v>
      </c>
      <c r="BB1834" s="11">
        <f>IFERROR(IF(AW1834="","",VLOOKUP(AW1834,SUSS!R:S,2,FALSE)),AY1834*SUSS!$M$2)</f>
        <v>6022.3505733695647</v>
      </c>
      <c r="BC1834" s="11">
        <f t="shared" si="618"/>
        <v>317.079495388054</v>
      </c>
    </row>
    <row r="1835" spans="14:55" ht="15.75" thickBot="1">
      <c r="N1835" s="3" t="s">
        <v>173</v>
      </c>
      <c r="O1835" s="82">
        <v>75</v>
      </c>
      <c r="P1835" s="86">
        <v>208.93</v>
      </c>
      <c r="Q1835" s="83" t="s">
        <v>83</v>
      </c>
      <c r="R1835" s="83" t="s">
        <v>174</v>
      </c>
      <c r="S1835" s="83" t="s">
        <v>174</v>
      </c>
      <c r="T1835" s="82" t="s">
        <v>108</v>
      </c>
      <c r="U1835" s="82" t="s">
        <v>88</v>
      </c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14:55" ht="15.75" thickBot="1">
      <c r="N1836" s="3" t="s">
        <v>173</v>
      </c>
      <c r="O1836" s="82">
        <v>75</v>
      </c>
      <c r="P1836" s="85">
        <v>1489.33</v>
      </c>
      <c r="Q1836" s="83" t="s">
        <v>81</v>
      </c>
      <c r="R1836" s="83" t="s">
        <v>174</v>
      </c>
      <c r="S1836" s="83" t="s">
        <v>174</v>
      </c>
      <c r="T1836" s="82" t="s">
        <v>89</v>
      </c>
      <c r="U1836" s="82" t="s">
        <v>88</v>
      </c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14:55" ht="57.75" thickBot="1">
      <c r="N1837" s="3" t="s">
        <v>173</v>
      </c>
      <c r="O1837" s="82">
        <v>75</v>
      </c>
      <c r="P1837" s="85">
        <v>2053.83</v>
      </c>
      <c r="Q1837" s="83" t="s">
        <v>11</v>
      </c>
      <c r="R1837" s="83" t="s">
        <v>175</v>
      </c>
      <c r="S1837" s="83" t="s">
        <v>175</v>
      </c>
      <c r="T1837" s="82" t="s">
        <v>119</v>
      </c>
      <c r="U1837" s="82" t="s">
        <v>88</v>
      </c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>Q259383</v>
      </c>
      <c r="AU1837" s="11">
        <f t="shared" si="633"/>
        <v>75</v>
      </c>
      <c r="AV1837" s="11">
        <f t="shared" si="634"/>
        <v>2053.83</v>
      </c>
      <c r="AW1837" s="11" t="str">
        <f t="shared" si="635"/>
        <v>2020/12</v>
      </c>
      <c r="AX1837" s="11" t="str">
        <f t="shared" si="636"/>
        <v>2020/12 Contribuciones Seg. Social</v>
      </c>
      <c r="AY1837" s="11">
        <f t="shared" si="617"/>
        <v>39008.78</v>
      </c>
      <c r="AZ1837" s="11">
        <f t="shared" si="637"/>
        <v>5.2650454589966672E-2</v>
      </c>
      <c r="BA1837" s="11" t="str">
        <f t="shared" si="619"/>
        <v>Q259383 75</v>
      </c>
      <c r="BB1837" s="11">
        <f>IFERROR(IF(AW1837="","",VLOOKUP(AW1837,SUSS!R:S,2,FALSE)),AY1837*SUSS!$M$2)</f>
        <v>6022.3505733695647</v>
      </c>
      <c r="BC1837" s="11">
        <f t="shared" si="618"/>
        <v>317.079495388054</v>
      </c>
    </row>
    <row r="1838" spans="14:55" ht="15.75" thickBot="1">
      <c r="N1838" s="3" t="s">
        <v>173</v>
      </c>
      <c r="O1838" s="82">
        <v>76</v>
      </c>
      <c r="P1838" s="86">
        <v>208.93</v>
      </c>
      <c r="Q1838" s="83" t="s">
        <v>83</v>
      </c>
      <c r="R1838" s="83" t="s">
        <v>174</v>
      </c>
      <c r="S1838" s="83" t="s">
        <v>174</v>
      </c>
      <c r="T1838" s="82" t="s">
        <v>108</v>
      </c>
      <c r="U1838" s="82" t="s">
        <v>88</v>
      </c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14:55" ht="15.75" thickBot="1">
      <c r="N1839" s="3" t="s">
        <v>173</v>
      </c>
      <c r="O1839" s="82">
        <v>76</v>
      </c>
      <c r="P1839" s="85">
        <v>1489.33</v>
      </c>
      <c r="Q1839" s="83" t="s">
        <v>81</v>
      </c>
      <c r="R1839" s="83" t="s">
        <v>174</v>
      </c>
      <c r="S1839" s="83" t="s">
        <v>174</v>
      </c>
      <c r="T1839" s="82" t="s">
        <v>89</v>
      </c>
      <c r="U1839" s="82" t="s">
        <v>88</v>
      </c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14:55" ht="57.75" thickBot="1">
      <c r="N1840" s="3" t="s">
        <v>173</v>
      </c>
      <c r="O1840" s="82">
        <v>76</v>
      </c>
      <c r="P1840" s="85">
        <v>2053.83</v>
      </c>
      <c r="Q1840" s="83" t="s">
        <v>11</v>
      </c>
      <c r="R1840" s="83" t="s">
        <v>175</v>
      </c>
      <c r="S1840" s="83" t="s">
        <v>175</v>
      </c>
      <c r="T1840" s="82" t="s">
        <v>119</v>
      </c>
      <c r="U1840" s="82" t="s">
        <v>88</v>
      </c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>Q259383</v>
      </c>
      <c r="AU1840" s="11">
        <f t="shared" si="633"/>
        <v>76</v>
      </c>
      <c r="AV1840" s="11">
        <f t="shared" si="634"/>
        <v>2053.83</v>
      </c>
      <c r="AW1840" s="11" t="str">
        <f t="shared" si="635"/>
        <v>2020/12</v>
      </c>
      <c r="AX1840" s="11" t="str">
        <f t="shared" si="636"/>
        <v>2020/12 Contribuciones Seg. Social</v>
      </c>
      <c r="AY1840" s="11">
        <f t="shared" si="617"/>
        <v>39008.78</v>
      </c>
      <c r="AZ1840" s="11">
        <f t="shared" si="637"/>
        <v>5.2650454589966672E-2</v>
      </c>
      <c r="BA1840" s="11" t="str">
        <f t="shared" si="619"/>
        <v>Q259383 76</v>
      </c>
      <c r="BB1840" s="11">
        <f>IFERROR(IF(AW1840="","",VLOOKUP(AW1840,SUSS!R:S,2,FALSE)),AY1840*SUSS!$M$2)</f>
        <v>6022.3505733695647</v>
      </c>
      <c r="BC1840" s="11">
        <f t="shared" si="618"/>
        <v>317.079495388054</v>
      </c>
    </row>
    <row r="1841" spans="14:55" ht="15.75" thickBot="1">
      <c r="N1841" s="3" t="s">
        <v>173</v>
      </c>
      <c r="O1841" s="82">
        <v>77</v>
      </c>
      <c r="P1841" s="86">
        <v>208.93</v>
      </c>
      <c r="Q1841" s="83" t="s">
        <v>83</v>
      </c>
      <c r="R1841" s="83" t="s">
        <v>174</v>
      </c>
      <c r="S1841" s="83" t="s">
        <v>174</v>
      </c>
      <c r="T1841" s="82" t="s">
        <v>108</v>
      </c>
      <c r="U1841" s="82" t="s">
        <v>88</v>
      </c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14:55" ht="15.75" thickBot="1">
      <c r="N1842" s="3" t="s">
        <v>173</v>
      </c>
      <c r="O1842" s="82">
        <v>77</v>
      </c>
      <c r="P1842" s="85">
        <v>1489.33</v>
      </c>
      <c r="Q1842" s="83" t="s">
        <v>81</v>
      </c>
      <c r="R1842" s="83" t="s">
        <v>174</v>
      </c>
      <c r="S1842" s="83" t="s">
        <v>174</v>
      </c>
      <c r="T1842" s="82" t="s">
        <v>89</v>
      </c>
      <c r="U1842" s="82" t="s">
        <v>88</v>
      </c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14:55" ht="57.75" thickBot="1">
      <c r="N1843" s="3" t="s">
        <v>173</v>
      </c>
      <c r="O1843" s="82">
        <v>77</v>
      </c>
      <c r="P1843" s="85">
        <v>2053.83</v>
      </c>
      <c r="Q1843" s="83" t="s">
        <v>11</v>
      </c>
      <c r="R1843" s="83" t="s">
        <v>175</v>
      </c>
      <c r="S1843" s="83" t="s">
        <v>175</v>
      </c>
      <c r="T1843" s="82" t="s">
        <v>119</v>
      </c>
      <c r="U1843" s="82" t="s">
        <v>88</v>
      </c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>Q259383</v>
      </c>
      <c r="AU1843" s="11">
        <f t="shared" si="633"/>
        <v>77</v>
      </c>
      <c r="AV1843" s="11">
        <f t="shared" si="634"/>
        <v>2053.83</v>
      </c>
      <c r="AW1843" s="11" t="str">
        <f t="shared" si="635"/>
        <v>2020/12</v>
      </c>
      <c r="AX1843" s="11" t="str">
        <f t="shared" si="636"/>
        <v>2020/12 Contribuciones Seg. Social</v>
      </c>
      <c r="AY1843" s="11">
        <f t="shared" si="617"/>
        <v>39008.78</v>
      </c>
      <c r="AZ1843" s="11">
        <f t="shared" si="637"/>
        <v>5.2650454589966672E-2</v>
      </c>
      <c r="BA1843" s="11" t="str">
        <f t="shared" si="619"/>
        <v>Q259383 77</v>
      </c>
      <c r="BB1843" s="11">
        <f>IFERROR(IF(AW1843="","",VLOOKUP(AW1843,SUSS!R:S,2,FALSE)),AY1843*SUSS!$M$2)</f>
        <v>6022.3505733695647</v>
      </c>
      <c r="BC1843" s="11">
        <f t="shared" si="618"/>
        <v>317.079495388054</v>
      </c>
    </row>
    <row r="1844" spans="14:55" ht="15.75" thickBot="1">
      <c r="N1844" s="3" t="s">
        <v>173</v>
      </c>
      <c r="O1844" s="82">
        <v>78</v>
      </c>
      <c r="P1844" s="86">
        <v>208.93</v>
      </c>
      <c r="Q1844" s="83" t="s">
        <v>83</v>
      </c>
      <c r="R1844" s="83" t="s">
        <v>174</v>
      </c>
      <c r="S1844" s="83" t="s">
        <v>174</v>
      </c>
      <c r="T1844" s="82" t="s">
        <v>108</v>
      </c>
      <c r="U1844" s="82" t="s">
        <v>88</v>
      </c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14:55" ht="15.75" thickBot="1">
      <c r="N1845" s="3" t="s">
        <v>173</v>
      </c>
      <c r="O1845" s="82">
        <v>78</v>
      </c>
      <c r="P1845" s="85">
        <v>1489.33</v>
      </c>
      <c r="Q1845" s="83" t="s">
        <v>81</v>
      </c>
      <c r="R1845" s="83" t="s">
        <v>174</v>
      </c>
      <c r="S1845" s="83" t="s">
        <v>174</v>
      </c>
      <c r="T1845" s="82" t="s">
        <v>89</v>
      </c>
      <c r="U1845" s="82" t="s">
        <v>88</v>
      </c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14:55" ht="57.75" thickBot="1">
      <c r="N1846" s="3" t="s">
        <v>173</v>
      </c>
      <c r="O1846" s="82">
        <v>78</v>
      </c>
      <c r="P1846" s="85">
        <v>2053.83</v>
      </c>
      <c r="Q1846" s="83" t="s">
        <v>11</v>
      </c>
      <c r="R1846" s="83" t="s">
        <v>175</v>
      </c>
      <c r="S1846" s="83" t="s">
        <v>175</v>
      </c>
      <c r="T1846" s="82" t="s">
        <v>119</v>
      </c>
      <c r="U1846" s="82" t="s">
        <v>88</v>
      </c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>Q259383</v>
      </c>
      <c r="AU1846" s="11">
        <f t="shared" si="633"/>
        <v>78</v>
      </c>
      <c r="AV1846" s="11">
        <f t="shared" si="634"/>
        <v>2053.83</v>
      </c>
      <c r="AW1846" s="11" t="str">
        <f t="shared" si="635"/>
        <v>2020/12</v>
      </c>
      <c r="AX1846" s="11" t="str">
        <f t="shared" si="636"/>
        <v>2020/12 Contribuciones Seg. Social</v>
      </c>
      <c r="AY1846" s="11">
        <f t="shared" si="617"/>
        <v>39008.78</v>
      </c>
      <c r="AZ1846" s="11">
        <f t="shared" si="637"/>
        <v>5.2650454589966672E-2</v>
      </c>
      <c r="BA1846" s="11" t="str">
        <f t="shared" si="619"/>
        <v>Q259383 78</v>
      </c>
      <c r="BB1846" s="11">
        <f>IFERROR(IF(AW1846="","",VLOOKUP(AW1846,SUSS!R:S,2,FALSE)),AY1846*SUSS!$M$2)</f>
        <v>6022.3505733695647</v>
      </c>
      <c r="BC1846" s="11">
        <f t="shared" si="618"/>
        <v>317.079495388054</v>
      </c>
    </row>
    <row r="1847" spans="14:55" ht="15.75" thickBot="1">
      <c r="N1847" s="3" t="s">
        <v>173</v>
      </c>
      <c r="O1847" s="82">
        <v>79</v>
      </c>
      <c r="P1847" s="86">
        <v>208.93</v>
      </c>
      <c r="Q1847" s="83" t="s">
        <v>83</v>
      </c>
      <c r="R1847" s="83" t="s">
        <v>174</v>
      </c>
      <c r="S1847" s="83" t="s">
        <v>174</v>
      </c>
      <c r="T1847" s="82" t="s">
        <v>108</v>
      </c>
      <c r="U1847" s="82" t="s">
        <v>88</v>
      </c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14:55" ht="15.75" thickBot="1">
      <c r="N1848" s="3" t="s">
        <v>173</v>
      </c>
      <c r="O1848" s="82">
        <v>79</v>
      </c>
      <c r="P1848" s="85">
        <v>1489.33</v>
      </c>
      <c r="Q1848" s="83" t="s">
        <v>81</v>
      </c>
      <c r="R1848" s="83" t="s">
        <v>174</v>
      </c>
      <c r="S1848" s="83" t="s">
        <v>174</v>
      </c>
      <c r="T1848" s="82" t="s">
        <v>89</v>
      </c>
      <c r="U1848" s="82" t="s">
        <v>88</v>
      </c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14:55" ht="57.75" thickBot="1">
      <c r="N1849" s="3" t="s">
        <v>173</v>
      </c>
      <c r="O1849" s="82">
        <v>79</v>
      </c>
      <c r="P1849" s="85">
        <v>2053.83</v>
      </c>
      <c r="Q1849" s="83" t="s">
        <v>11</v>
      </c>
      <c r="R1849" s="83" t="s">
        <v>175</v>
      </c>
      <c r="S1849" s="83" t="s">
        <v>175</v>
      </c>
      <c r="T1849" s="82" t="s">
        <v>119</v>
      </c>
      <c r="U1849" s="82" t="s">
        <v>88</v>
      </c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>Q259383</v>
      </c>
      <c r="AU1849" s="11">
        <f t="shared" si="633"/>
        <v>79</v>
      </c>
      <c r="AV1849" s="11">
        <f t="shared" si="634"/>
        <v>2053.83</v>
      </c>
      <c r="AW1849" s="11" t="str">
        <f t="shared" si="635"/>
        <v>2020/12</v>
      </c>
      <c r="AX1849" s="11" t="str">
        <f t="shared" si="636"/>
        <v>2020/12 Contribuciones Seg. Social</v>
      </c>
      <c r="AY1849" s="11">
        <f t="shared" si="617"/>
        <v>39008.78</v>
      </c>
      <c r="AZ1849" s="11">
        <f t="shared" si="637"/>
        <v>5.2650454589966672E-2</v>
      </c>
      <c r="BA1849" s="11" t="str">
        <f t="shared" si="619"/>
        <v>Q259383 79</v>
      </c>
      <c r="BB1849" s="11">
        <f>IFERROR(IF(AW1849="","",VLOOKUP(AW1849,SUSS!R:S,2,FALSE)),AY1849*SUSS!$M$2)</f>
        <v>6022.3505733695647</v>
      </c>
      <c r="BC1849" s="11">
        <f t="shared" si="618"/>
        <v>317.079495388054</v>
      </c>
    </row>
    <row r="1850" spans="14:55" ht="15.75" thickBot="1">
      <c r="N1850" s="3" t="s">
        <v>173</v>
      </c>
      <c r="O1850" s="82">
        <v>80</v>
      </c>
      <c r="P1850" s="86">
        <v>208.93</v>
      </c>
      <c r="Q1850" s="83" t="s">
        <v>83</v>
      </c>
      <c r="R1850" s="83" t="s">
        <v>174</v>
      </c>
      <c r="S1850" s="83" t="s">
        <v>174</v>
      </c>
      <c r="T1850" s="82" t="s">
        <v>108</v>
      </c>
      <c r="U1850" s="82" t="s">
        <v>88</v>
      </c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14:55" ht="15.75" thickBot="1">
      <c r="N1851" s="3" t="s">
        <v>173</v>
      </c>
      <c r="O1851" s="82">
        <v>80</v>
      </c>
      <c r="P1851" s="85">
        <v>1489.33</v>
      </c>
      <c r="Q1851" s="83" t="s">
        <v>81</v>
      </c>
      <c r="R1851" s="83" t="s">
        <v>174</v>
      </c>
      <c r="S1851" s="83" t="s">
        <v>174</v>
      </c>
      <c r="T1851" s="82" t="s">
        <v>89</v>
      </c>
      <c r="U1851" s="82" t="s">
        <v>88</v>
      </c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14:55" ht="57.75" thickBot="1">
      <c r="N1852" s="3" t="s">
        <v>173</v>
      </c>
      <c r="O1852" s="82">
        <v>80</v>
      </c>
      <c r="P1852" s="85">
        <v>2053.83</v>
      </c>
      <c r="Q1852" s="83" t="s">
        <v>11</v>
      </c>
      <c r="R1852" s="83" t="s">
        <v>175</v>
      </c>
      <c r="S1852" s="83" t="s">
        <v>175</v>
      </c>
      <c r="T1852" s="82" t="s">
        <v>119</v>
      </c>
      <c r="U1852" s="82" t="s">
        <v>88</v>
      </c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>Q259383</v>
      </c>
      <c r="AU1852" s="11">
        <f t="shared" si="633"/>
        <v>80</v>
      </c>
      <c r="AV1852" s="11">
        <f t="shared" si="634"/>
        <v>2053.83</v>
      </c>
      <c r="AW1852" s="11" t="str">
        <f t="shared" si="635"/>
        <v>2020/12</v>
      </c>
      <c r="AX1852" s="11" t="str">
        <f t="shared" si="636"/>
        <v>2020/12 Contribuciones Seg. Social</v>
      </c>
      <c r="AY1852" s="11">
        <f t="shared" si="617"/>
        <v>39008.78</v>
      </c>
      <c r="AZ1852" s="11">
        <f t="shared" si="637"/>
        <v>5.2650454589966672E-2</v>
      </c>
      <c r="BA1852" s="11" t="str">
        <f t="shared" si="619"/>
        <v>Q259383 80</v>
      </c>
      <c r="BB1852" s="11">
        <f>IFERROR(IF(AW1852="","",VLOOKUP(AW1852,SUSS!R:S,2,FALSE)),AY1852*SUSS!$M$2)</f>
        <v>6022.3505733695647</v>
      </c>
      <c r="BC1852" s="11">
        <f t="shared" si="618"/>
        <v>317.079495388054</v>
      </c>
    </row>
    <row r="1853" spans="14:55" ht="15.75" thickBot="1">
      <c r="N1853" s="3" t="s">
        <v>173</v>
      </c>
      <c r="O1853" s="82">
        <v>81</v>
      </c>
      <c r="P1853" s="86">
        <v>208.93</v>
      </c>
      <c r="Q1853" s="83" t="s">
        <v>83</v>
      </c>
      <c r="R1853" s="83" t="s">
        <v>174</v>
      </c>
      <c r="S1853" s="83" t="s">
        <v>174</v>
      </c>
      <c r="T1853" s="82" t="s">
        <v>108</v>
      </c>
      <c r="U1853" s="82" t="s">
        <v>88</v>
      </c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14:55" ht="15.75" thickBot="1">
      <c r="N1854" s="3" t="s">
        <v>173</v>
      </c>
      <c r="O1854" s="82">
        <v>81</v>
      </c>
      <c r="P1854" s="85">
        <v>1489.33</v>
      </c>
      <c r="Q1854" s="83" t="s">
        <v>81</v>
      </c>
      <c r="R1854" s="83" t="s">
        <v>174</v>
      </c>
      <c r="S1854" s="83" t="s">
        <v>174</v>
      </c>
      <c r="T1854" s="82" t="s">
        <v>89</v>
      </c>
      <c r="U1854" s="82" t="s">
        <v>88</v>
      </c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14:55" ht="57.75" thickBot="1">
      <c r="N1855" s="3" t="s">
        <v>173</v>
      </c>
      <c r="O1855" s="82">
        <v>81</v>
      </c>
      <c r="P1855" s="85">
        <v>2053.83</v>
      </c>
      <c r="Q1855" s="83" t="s">
        <v>11</v>
      </c>
      <c r="R1855" s="83" t="s">
        <v>175</v>
      </c>
      <c r="S1855" s="83" t="s">
        <v>175</v>
      </c>
      <c r="T1855" s="82" t="s">
        <v>119</v>
      </c>
      <c r="U1855" s="82" t="s">
        <v>88</v>
      </c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>Q259383</v>
      </c>
      <c r="AU1855" s="11">
        <f t="shared" si="633"/>
        <v>81</v>
      </c>
      <c r="AV1855" s="11">
        <f t="shared" si="634"/>
        <v>2053.83</v>
      </c>
      <c r="AW1855" s="11" t="str">
        <f t="shared" si="635"/>
        <v>2020/12</v>
      </c>
      <c r="AX1855" s="11" t="str">
        <f t="shared" si="636"/>
        <v>2020/12 Contribuciones Seg. Social</v>
      </c>
      <c r="AY1855" s="11">
        <f t="shared" si="617"/>
        <v>39008.78</v>
      </c>
      <c r="AZ1855" s="11">
        <f t="shared" si="637"/>
        <v>5.2650454589966672E-2</v>
      </c>
      <c r="BA1855" s="11" t="str">
        <f t="shared" si="619"/>
        <v>Q259383 81</v>
      </c>
      <c r="BB1855" s="11">
        <f>IFERROR(IF(AW1855="","",VLOOKUP(AW1855,SUSS!R:S,2,FALSE)),AY1855*SUSS!$M$2)</f>
        <v>6022.3505733695647</v>
      </c>
      <c r="BC1855" s="11">
        <f t="shared" si="618"/>
        <v>317.079495388054</v>
      </c>
    </row>
    <row r="1856" spans="14:55" ht="15.75" thickBot="1">
      <c r="N1856" s="3" t="s">
        <v>173</v>
      </c>
      <c r="O1856" s="82">
        <v>82</v>
      </c>
      <c r="P1856" s="86">
        <v>208.93</v>
      </c>
      <c r="Q1856" s="83" t="s">
        <v>83</v>
      </c>
      <c r="R1856" s="83" t="s">
        <v>174</v>
      </c>
      <c r="S1856" s="83" t="s">
        <v>174</v>
      </c>
      <c r="T1856" s="82" t="s">
        <v>108</v>
      </c>
      <c r="U1856" s="82" t="s">
        <v>88</v>
      </c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14:55" ht="15.75" thickBot="1">
      <c r="N1857" s="3" t="s">
        <v>173</v>
      </c>
      <c r="O1857" s="82">
        <v>82</v>
      </c>
      <c r="P1857" s="85">
        <v>1489.33</v>
      </c>
      <c r="Q1857" s="83" t="s">
        <v>81</v>
      </c>
      <c r="R1857" s="83" t="s">
        <v>174</v>
      </c>
      <c r="S1857" s="83" t="s">
        <v>174</v>
      </c>
      <c r="T1857" s="82" t="s">
        <v>89</v>
      </c>
      <c r="U1857" s="82" t="s">
        <v>88</v>
      </c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14:55" ht="57.75" thickBot="1">
      <c r="N1858" s="3" t="s">
        <v>173</v>
      </c>
      <c r="O1858" s="82">
        <v>82</v>
      </c>
      <c r="P1858" s="85">
        <v>2053.83</v>
      </c>
      <c r="Q1858" s="83" t="s">
        <v>11</v>
      </c>
      <c r="R1858" s="83" t="s">
        <v>175</v>
      </c>
      <c r="S1858" s="83" t="s">
        <v>175</v>
      </c>
      <c r="T1858" s="82" t="s">
        <v>119</v>
      </c>
      <c r="U1858" s="82" t="s">
        <v>88</v>
      </c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>Q259383</v>
      </c>
      <c r="AU1858" s="11">
        <f t="shared" si="633"/>
        <v>82</v>
      </c>
      <c r="AV1858" s="11">
        <f t="shared" si="634"/>
        <v>2053.83</v>
      </c>
      <c r="AW1858" s="11" t="str">
        <f t="shared" si="635"/>
        <v>2020/12</v>
      </c>
      <c r="AX1858" s="11" t="str">
        <f t="shared" si="636"/>
        <v>2020/12 Contribuciones Seg. Social</v>
      </c>
      <c r="AY1858" s="11">
        <f t="shared" si="617"/>
        <v>39008.78</v>
      </c>
      <c r="AZ1858" s="11">
        <f t="shared" si="637"/>
        <v>5.2650454589966672E-2</v>
      </c>
      <c r="BA1858" s="11" t="str">
        <f t="shared" si="619"/>
        <v>Q259383 82</v>
      </c>
      <c r="BB1858" s="11">
        <f>IFERROR(IF(AW1858="","",VLOOKUP(AW1858,SUSS!R:S,2,FALSE)),AY1858*SUSS!$M$2)</f>
        <v>6022.3505733695647</v>
      </c>
      <c r="BC1858" s="11">
        <f t="shared" si="618"/>
        <v>317.079495388054</v>
      </c>
    </row>
    <row r="1859" spans="14:55" ht="15.75" thickBot="1">
      <c r="N1859" s="3" t="s">
        <v>173</v>
      </c>
      <c r="O1859" s="82">
        <v>83</v>
      </c>
      <c r="P1859" s="86">
        <v>208.93</v>
      </c>
      <c r="Q1859" s="83" t="s">
        <v>83</v>
      </c>
      <c r="R1859" s="83" t="s">
        <v>174</v>
      </c>
      <c r="S1859" s="83" t="s">
        <v>174</v>
      </c>
      <c r="T1859" s="82" t="s">
        <v>108</v>
      </c>
      <c r="U1859" s="82" t="s">
        <v>88</v>
      </c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14:55" ht="15.75" thickBot="1">
      <c r="N1860" s="3" t="s">
        <v>173</v>
      </c>
      <c r="O1860" s="82">
        <v>83</v>
      </c>
      <c r="P1860" s="85">
        <v>1489.33</v>
      </c>
      <c r="Q1860" s="83" t="s">
        <v>81</v>
      </c>
      <c r="R1860" s="83" t="s">
        <v>174</v>
      </c>
      <c r="S1860" s="83" t="s">
        <v>174</v>
      </c>
      <c r="T1860" s="82" t="s">
        <v>89</v>
      </c>
      <c r="U1860" s="82" t="s">
        <v>88</v>
      </c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14:55" ht="57.75" thickBot="1">
      <c r="N1861" s="3" t="s">
        <v>173</v>
      </c>
      <c r="O1861" s="82">
        <v>83</v>
      </c>
      <c r="P1861" s="85">
        <v>2053.83</v>
      </c>
      <c r="Q1861" s="83" t="s">
        <v>11</v>
      </c>
      <c r="R1861" s="83" t="s">
        <v>175</v>
      </c>
      <c r="S1861" s="83" t="s">
        <v>175</v>
      </c>
      <c r="T1861" s="82" t="s">
        <v>119</v>
      </c>
      <c r="U1861" s="82" t="s">
        <v>88</v>
      </c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>Q259383</v>
      </c>
      <c r="AU1861" s="11">
        <f t="shared" si="633"/>
        <v>83</v>
      </c>
      <c r="AV1861" s="11">
        <f t="shared" si="634"/>
        <v>2053.83</v>
      </c>
      <c r="AW1861" s="11" t="str">
        <f t="shared" si="635"/>
        <v>2020/12</v>
      </c>
      <c r="AX1861" s="11" t="str">
        <f t="shared" si="636"/>
        <v>2020/12 Contribuciones Seg. Social</v>
      </c>
      <c r="AY1861" s="11">
        <f t="shared" si="638"/>
        <v>39008.78</v>
      </c>
      <c r="AZ1861" s="11">
        <f t="shared" si="637"/>
        <v>5.2650454589966672E-2</v>
      </c>
      <c r="BA1861" s="11" t="str">
        <f t="shared" si="619"/>
        <v>Q259383 83</v>
      </c>
      <c r="BB1861" s="11">
        <f>IFERROR(IF(AW1861="","",VLOOKUP(AW1861,SUSS!R:S,2,FALSE)),AY1861*SUSS!$M$2)</f>
        <v>6022.3505733695647</v>
      </c>
      <c r="BC1861" s="11">
        <f t="shared" ref="BC1861:BC1924" si="639">IFERROR(IF(BB1861&lt;&gt;"",AZ1861*BB1861,""),"VER")</f>
        <v>317.079495388054</v>
      </c>
    </row>
    <row r="1862" spans="14:55" ht="15.75" thickBot="1">
      <c r="N1862" s="3" t="s">
        <v>173</v>
      </c>
      <c r="O1862" s="82">
        <v>84</v>
      </c>
      <c r="P1862" s="86">
        <v>208.93</v>
      </c>
      <c r="Q1862" s="83" t="s">
        <v>83</v>
      </c>
      <c r="R1862" s="83" t="s">
        <v>174</v>
      </c>
      <c r="S1862" s="83" t="s">
        <v>174</v>
      </c>
      <c r="T1862" s="82" t="s">
        <v>108</v>
      </c>
      <c r="U1862" s="82" t="s">
        <v>88</v>
      </c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14:55" ht="15.75" thickBot="1">
      <c r="N1863" s="3" t="s">
        <v>173</v>
      </c>
      <c r="O1863" s="82">
        <v>84</v>
      </c>
      <c r="P1863" s="85">
        <v>1489.33</v>
      </c>
      <c r="Q1863" s="83" t="s">
        <v>81</v>
      </c>
      <c r="R1863" s="83" t="s">
        <v>174</v>
      </c>
      <c r="S1863" s="83" t="s">
        <v>174</v>
      </c>
      <c r="T1863" s="82" t="s">
        <v>89</v>
      </c>
      <c r="U1863" s="82" t="s">
        <v>88</v>
      </c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14:55" ht="57.75" thickBot="1">
      <c r="N1864" s="3" t="s">
        <v>173</v>
      </c>
      <c r="O1864" s="82">
        <v>84</v>
      </c>
      <c r="P1864" s="85">
        <v>2053.83</v>
      </c>
      <c r="Q1864" s="83" t="s">
        <v>11</v>
      </c>
      <c r="R1864" s="83" t="s">
        <v>175</v>
      </c>
      <c r="S1864" s="83" t="s">
        <v>175</v>
      </c>
      <c r="T1864" s="82" t="s">
        <v>119</v>
      </c>
      <c r="U1864" s="82" t="s">
        <v>88</v>
      </c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>Q259383</v>
      </c>
      <c r="AU1864" s="11">
        <f t="shared" si="633"/>
        <v>84</v>
      </c>
      <c r="AV1864" s="11">
        <f t="shared" si="634"/>
        <v>2053.83</v>
      </c>
      <c r="AW1864" s="11" t="str">
        <f t="shared" si="635"/>
        <v>2020/12</v>
      </c>
      <c r="AX1864" s="11" t="str">
        <f t="shared" si="636"/>
        <v>2020/12 Contribuciones Seg. Social</v>
      </c>
      <c r="AY1864" s="11">
        <f t="shared" si="638"/>
        <v>39008.78</v>
      </c>
      <c r="AZ1864" s="11">
        <f t="shared" si="637"/>
        <v>5.2650454589966672E-2</v>
      </c>
      <c r="BA1864" s="11" t="str">
        <f t="shared" ref="BA1864:BA1927" si="640">AT1864&amp;" "&amp;AU1864</f>
        <v>Q259383 84</v>
      </c>
      <c r="BB1864" s="11">
        <f>IFERROR(IF(AW1864="","",VLOOKUP(AW1864,SUSS!R:S,2,FALSE)),AY1864*SUSS!$M$2)</f>
        <v>6022.3505733695647</v>
      </c>
      <c r="BC1864" s="11">
        <f t="shared" si="639"/>
        <v>317.079495388054</v>
      </c>
    </row>
    <row r="1865" spans="14:55" ht="15.75" thickBot="1">
      <c r="N1865" s="3" t="s">
        <v>173</v>
      </c>
      <c r="O1865" s="82">
        <v>85</v>
      </c>
      <c r="P1865" s="86">
        <v>208.93</v>
      </c>
      <c r="Q1865" s="83" t="s">
        <v>83</v>
      </c>
      <c r="R1865" s="83" t="s">
        <v>174</v>
      </c>
      <c r="S1865" s="83" t="s">
        <v>174</v>
      </c>
      <c r="T1865" s="82" t="s">
        <v>108</v>
      </c>
      <c r="U1865" s="82" t="s">
        <v>88</v>
      </c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14:55" ht="15.75" thickBot="1">
      <c r="N1866" s="3" t="s">
        <v>173</v>
      </c>
      <c r="O1866" s="82">
        <v>85</v>
      </c>
      <c r="P1866" s="85">
        <v>1489.33</v>
      </c>
      <c r="Q1866" s="83" t="s">
        <v>81</v>
      </c>
      <c r="R1866" s="83" t="s">
        <v>174</v>
      </c>
      <c r="S1866" s="83" t="s">
        <v>174</v>
      </c>
      <c r="T1866" s="82" t="s">
        <v>89</v>
      </c>
      <c r="U1866" s="82" t="s">
        <v>88</v>
      </c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14:55" ht="57.75" thickBot="1">
      <c r="N1867" s="3" t="s">
        <v>173</v>
      </c>
      <c r="O1867" s="82">
        <v>85</v>
      </c>
      <c r="P1867" s="85">
        <v>2053.83</v>
      </c>
      <c r="Q1867" s="83" t="s">
        <v>11</v>
      </c>
      <c r="R1867" s="83" t="s">
        <v>175</v>
      </c>
      <c r="S1867" s="83" t="s">
        <v>175</v>
      </c>
      <c r="T1867" s="82" t="s">
        <v>119</v>
      </c>
      <c r="U1867" s="82" t="s">
        <v>88</v>
      </c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>Q259383</v>
      </c>
      <c r="AU1867" s="11">
        <f t="shared" si="633"/>
        <v>85</v>
      </c>
      <c r="AV1867" s="11">
        <f t="shared" si="634"/>
        <v>2053.83</v>
      </c>
      <c r="AW1867" s="11" t="str">
        <f t="shared" si="635"/>
        <v>2020/12</v>
      </c>
      <c r="AX1867" s="11" t="str">
        <f t="shared" si="636"/>
        <v>2020/12 Contribuciones Seg. Social</v>
      </c>
      <c r="AY1867" s="11">
        <f t="shared" si="638"/>
        <v>39008.78</v>
      </c>
      <c r="AZ1867" s="11">
        <f t="shared" si="637"/>
        <v>5.2650454589966672E-2</v>
      </c>
      <c r="BA1867" s="11" t="str">
        <f t="shared" si="640"/>
        <v>Q259383 85</v>
      </c>
      <c r="BB1867" s="11">
        <f>IFERROR(IF(AW1867="","",VLOOKUP(AW1867,SUSS!R:S,2,FALSE)),AY1867*SUSS!$M$2)</f>
        <v>6022.3505733695647</v>
      </c>
      <c r="BC1867" s="11">
        <f t="shared" si="639"/>
        <v>317.079495388054</v>
      </c>
    </row>
    <row r="1868" spans="14:55" ht="15.75" thickBot="1">
      <c r="N1868" s="3" t="s">
        <v>173</v>
      </c>
      <c r="O1868" s="82">
        <v>86</v>
      </c>
      <c r="P1868" s="86">
        <v>208.93</v>
      </c>
      <c r="Q1868" s="83" t="s">
        <v>83</v>
      </c>
      <c r="R1868" s="83" t="s">
        <v>174</v>
      </c>
      <c r="S1868" s="83" t="s">
        <v>174</v>
      </c>
      <c r="T1868" s="82" t="s">
        <v>108</v>
      </c>
      <c r="U1868" s="82" t="s">
        <v>88</v>
      </c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14:55" ht="15.75" thickBot="1">
      <c r="N1869" s="3" t="s">
        <v>173</v>
      </c>
      <c r="O1869" s="82">
        <v>86</v>
      </c>
      <c r="P1869" s="85">
        <v>1489.33</v>
      </c>
      <c r="Q1869" s="83" t="s">
        <v>81</v>
      </c>
      <c r="R1869" s="83" t="s">
        <v>174</v>
      </c>
      <c r="S1869" s="83" t="s">
        <v>174</v>
      </c>
      <c r="T1869" s="82" t="s">
        <v>89</v>
      </c>
      <c r="U1869" s="82" t="s">
        <v>88</v>
      </c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14:55" ht="57.75" thickBot="1">
      <c r="N1870" s="3" t="s">
        <v>173</v>
      </c>
      <c r="O1870" s="82">
        <v>86</v>
      </c>
      <c r="P1870" s="85">
        <v>2053.83</v>
      </c>
      <c r="Q1870" s="83" t="s">
        <v>11</v>
      </c>
      <c r="R1870" s="83" t="s">
        <v>175</v>
      </c>
      <c r="S1870" s="83" t="s">
        <v>175</v>
      </c>
      <c r="T1870" s="82" t="s">
        <v>119</v>
      </c>
      <c r="U1870" s="82" t="s">
        <v>88</v>
      </c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>Q259383</v>
      </c>
      <c r="AU1870" s="11">
        <f t="shared" si="633"/>
        <v>86</v>
      </c>
      <c r="AV1870" s="11">
        <f t="shared" si="634"/>
        <v>2053.83</v>
      </c>
      <c r="AW1870" s="11" t="str">
        <f t="shared" si="635"/>
        <v>2020/12</v>
      </c>
      <c r="AX1870" s="11" t="str">
        <f t="shared" si="636"/>
        <v>2020/12 Contribuciones Seg. Social</v>
      </c>
      <c r="AY1870" s="11">
        <f t="shared" si="638"/>
        <v>39008.78</v>
      </c>
      <c r="AZ1870" s="11">
        <f t="shared" si="637"/>
        <v>5.2650454589966672E-2</v>
      </c>
      <c r="BA1870" s="11" t="str">
        <f t="shared" si="640"/>
        <v>Q259383 86</v>
      </c>
      <c r="BB1870" s="11">
        <f>IFERROR(IF(AW1870="","",VLOOKUP(AW1870,SUSS!R:S,2,FALSE)),AY1870*SUSS!$M$2)</f>
        <v>6022.3505733695647</v>
      </c>
      <c r="BC1870" s="11">
        <f t="shared" si="639"/>
        <v>317.079495388054</v>
      </c>
    </row>
    <row r="1871" spans="14:55" ht="15.75" thickBot="1">
      <c r="N1871" s="3" t="s">
        <v>173</v>
      </c>
      <c r="O1871" s="82">
        <v>87</v>
      </c>
      <c r="P1871" s="86">
        <v>208.93</v>
      </c>
      <c r="Q1871" s="83" t="s">
        <v>83</v>
      </c>
      <c r="R1871" s="83" t="s">
        <v>174</v>
      </c>
      <c r="S1871" s="83" t="s">
        <v>174</v>
      </c>
      <c r="T1871" s="82" t="s">
        <v>108</v>
      </c>
      <c r="U1871" s="82" t="s">
        <v>88</v>
      </c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14:55" ht="15.75" thickBot="1">
      <c r="N1872" s="3" t="s">
        <v>173</v>
      </c>
      <c r="O1872" s="82">
        <v>87</v>
      </c>
      <c r="P1872" s="85">
        <v>1489.33</v>
      </c>
      <c r="Q1872" s="83" t="s">
        <v>81</v>
      </c>
      <c r="R1872" s="83" t="s">
        <v>174</v>
      </c>
      <c r="S1872" s="83" t="s">
        <v>174</v>
      </c>
      <c r="T1872" s="82" t="s">
        <v>89</v>
      </c>
      <c r="U1872" s="82" t="s">
        <v>88</v>
      </c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14:55" ht="57.75" thickBot="1">
      <c r="N1873" s="3" t="s">
        <v>173</v>
      </c>
      <c r="O1873" s="82">
        <v>87</v>
      </c>
      <c r="P1873" s="85">
        <v>2053.83</v>
      </c>
      <c r="Q1873" s="83" t="s">
        <v>11</v>
      </c>
      <c r="R1873" s="83" t="s">
        <v>175</v>
      </c>
      <c r="S1873" s="83" t="s">
        <v>175</v>
      </c>
      <c r="T1873" s="82" t="s">
        <v>119</v>
      </c>
      <c r="U1873" s="82" t="s">
        <v>88</v>
      </c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>Q259383</v>
      </c>
      <c r="AU1873" s="11">
        <f t="shared" si="633"/>
        <v>87</v>
      </c>
      <c r="AV1873" s="11">
        <f t="shared" si="634"/>
        <v>2053.83</v>
      </c>
      <c r="AW1873" s="11" t="str">
        <f t="shared" si="635"/>
        <v>2020/12</v>
      </c>
      <c r="AX1873" s="11" t="str">
        <f t="shared" si="636"/>
        <v>2020/12 Contribuciones Seg. Social</v>
      </c>
      <c r="AY1873" s="11">
        <f t="shared" si="638"/>
        <v>39008.78</v>
      </c>
      <c r="AZ1873" s="11">
        <f t="shared" si="637"/>
        <v>5.2650454589966672E-2</v>
      </c>
      <c r="BA1873" s="11" t="str">
        <f t="shared" si="640"/>
        <v>Q259383 87</v>
      </c>
      <c r="BB1873" s="11">
        <f>IFERROR(IF(AW1873="","",VLOOKUP(AW1873,SUSS!R:S,2,FALSE)),AY1873*SUSS!$M$2)</f>
        <v>6022.3505733695647</v>
      </c>
      <c r="BC1873" s="11">
        <f t="shared" si="639"/>
        <v>317.079495388054</v>
      </c>
    </row>
    <row r="1874" spans="14:55" ht="15.75" thickBot="1">
      <c r="N1874" s="3" t="s">
        <v>173</v>
      </c>
      <c r="O1874" s="82">
        <v>88</v>
      </c>
      <c r="P1874" s="86">
        <v>208.93</v>
      </c>
      <c r="Q1874" s="83" t="s">
        <v>83</v>
      </c>
      <c r="R1874" s="83" t="s">
        <v>174</v>
      </c>
      <c r="S1874" s="83" t="s">
        <v>174</v>
      </c>
      <c r="T1874" s="82" t="s">
        <v>108</v>
      </c>
      <c r="U1874" s="82" t="s">
        <v>88</v>
      </c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14:55" ht="15.75" thickBot="1">
      <c r="N1875" s="3" t="s">
        <v>173</v>
      </c>
      <c r="O1875" s="82">
        <v>88</v>
      </c>
      <c r="P1875" s="85">
        <v>1489.33</v>
      </c>
      <c r="Q1875" s="83" t="s">
        <v>81</v>
      </c>
      <c r="R1875" s="83" t="s">
        <v>174</v>
      </c>
      <c r="S1875" s="83" t="s">
        <v>174</v>
      </c>
      <c r="T1875" s="82" t="s">
        <v>89</v>
      </c>
      <c r="U1875" s="82" t="s">
        <v>88</v>
      </c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14:55" ht="57.75" thickBot="1">
      <c r="N1876" s="3" t="s">
        <v>173</v>
      </c>
      <c r="O1876" s="82">
        <v>88</v>
      </c>
      <c r="P1876" s="85">
        <v>2053.83</v>
      </c>
      <c r="Q1876" s="83" t="s">
        <v>11</v>
      </c>
      <c r="R1876" s="83" t="s">
        <v>175</v>
      </c>
      <c r="S1876" s="83" t="s">
        <v>175</v>
      </c>
      <c r="T1876" s="82" t="s">
        <v>119</v>
      </c>
      <c r="U1876" s="82" t="s">
        <v>88</v>
      </c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>Q259383</v>
      </c>
      <c r="AU1876" s="11">
        <f t="shared" si="633"/>
        <v>88</v>
      </c>
      <c r="AV1876" s="11">
        <f t="shared" si="634"/>
        <v>2053.83</v>
      </c>
      <c r="AW1876" s="11" t="str">
        <f t="shared" si="635"/>
        <v>2020/12</v>
      </c>
      <c r="AX1876" s="11" t="str">
        <f t="shared" si="636"/>
        <v>2020/12 Contribuciones Seg. Social</v>
      </c>
      <c r="AY1876" s="11">
        <f t="shared" si="638"/>
        <v>39008.78</v>
      </c>
      <c r="AZ1876" s="11">
        <f t="shared" si="637"/>
        <v>5.2650454589966672E-2</v>
      </c>
      <c r="BA1876" s="11" t="str">
        <f t="shared" si="640"/>
        <v>Q259383 88</v>
      </c>
      <c r="BB1876" s="11">
        <f>IFERROR(IF(AW1876="","",VLOOKUP(AW1876,SUSS!R:S,2,FALSE)),AY1876*SUSS!$M$2)</f>
        <v>6022.3505733695647</v>
      </c>
      <c r="BC1876" s="11">
        <f t="shared" si="639"/>
        <v>317.079495388054</v>
      </c>
    </row>
    <row r="1877" spans="14:55" ht="15.75" thickBot="1">
      <c r="N1877" s="3" t="s">
        <v>173</v>
      </c>
      <c r="O1877" s="82">
        <v>89</v>
      </c>
      <c r="P1877" s="86">
        <v>208.93</v>
      </c>
      <c r="Q1877" s="83" t="s">
        <v>83</v>
      </c>
      <c r="R1877" s="83" t="s">
        <v>174</v>
      </c>
      <c r="S1877" s="83" t="s">
        <v>174</v>
      </c>
      <c r="T1877" s="82" t="s">
        <v>108</v>
      </c>
      <c r="U1877" s="82" t="s">
        <v>88</v>
      </c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14:55" ht="15.75" thickBot="1">
      <c r="N1878" s="3" t="s">
        <v>173</v>
      </c>
      <c r="O1878" s="82">
        <v>89</v>
      </c>
      <c r="P1878" s="85">
        <v>1489.33</v>
      </c>
      <c r="Q1878" s="83" t="s">
        <v>81</v>
      </c>
      <c r="R1878" s="83" t="s">
        <v>174</v>
      </c>
      <c r="S1878" s="83" t="s">
        <v>174</v>
      </c>
      <c r="T1878" s="82" t="s">
        <v>89</v>
      </c>
      <c r="U1878" s="82" t="s">
        <v>88</v>
      </c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14:55" ht="57.75" thickBot="1">
      <c r="N1879" s="3" t="s">
        <v>173</v>
      </c>
      <c r="O1879" s="82">
        <v>89</v>
      </c>
      <c r="P1879" s="85">
        <v>2053.83</v>
      </c>
      <c r="Q1879" s="83" t="s">
        <v>11</v>
      </c>
      <c r="R1879" s="83" t="s">
        <v>175</v>
      </c>
      <c r="S1879" s="83" t="s">
        <v>175</v>
      </c>
      <c r="T1879" s="82" t="s">
        <v>119</v>
      </c>
      <c r="U1879" s="82" t="s">
        <v>88</v>
      </c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>Q259383</v>
      </c>
      <c r="AU1879" s="11">
        <f t="shared" si="633"/>
        <v>89</v>
      </c>
      <c r="AV1879" s="11">
        <f t="shared" si="634"/>
        <v>2053.83</v>
      </c>
      <c r="AW1879" s="11" t="str">
        <f t="shared" si="635"/>
        <v>2020/12</v>
      </c>
      <c r="AX1879" s="11" t="str">
        <f t="shared" si="636"/>
        <v>2020/12 Contribuciones Seg. Social</v>
      </c>
      <c r="AY1879" s="11">
        <f t="shared" si="638"/>
        <v>39008.78</v>
      </c>
      <c r="AZ1879" s="11">
        <f t="shared" si="637"/>
        <v>5.2650454589966672E-2</v>
      </c>
      <c r="BA1879" s="11" t="str">
        <f t="shared" si="640"/>
        <v>Q259383 89</v>
      </c>
      <c r="BB1879" s="11">
        <f>IFERROR(IF(AW1879="","",VLOOKUP(AW1879,SUSS!R:S,2,FALSE)),AY1879*SUSS!$M$2)</f>
        <v>6022.3505733695647</v>
      </c>
      <c r="BC1879" s="11">
        <f t="shared" si="639"/>
        <v>317.079495388054</v>
      </c>
    </row>
    <row r="1880" spans="14:55" ht="15.75" thickBot="1">
      <c r="N1880" s="3" t="s">
        <v>173</v>
      </c>
      <c r="O1880" s="82">
        <v>90</v>
      </c>
      <c r="P1880" s="86">
        <v>208.93</v>
      </c>
      <c r="Q1880" s="83" t="s">
        <v>83</v>
      </c>
      <c r="R1880" s="83" t="s">
        <v>174</v>
      </c>
      <c r="S1880" s="83" t="s">
        <v>174</v>
      </c>
      <c r="T1880" s="82" t="s">
        <v>108</v>
      </c>
      <c r="U1880" s="82" t="s">
        <v>88</v>
      </c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14:55" ht="15.75" thickBot="1">
      <c r="N1881" s="3" t="s">
        <v>173</v>
      </c>
      <c r="O1881" s="82">
        <v>90</v>
      </c>
      <c r="P1881" s="85">
        <v>1489.33</v>
      </c>
      <c r="Q1881" s="83" t="s">
        <v>81</v>
      </c>
      <c r="R1881" s="83" t="s">
        <v>174</v>
      </c>
      <c r="S1881" s="83" t="s">
        <v>174</v>
      </c>
      <c r="T1881" s="82" t="s">
        <v>89</v>
      </c>
      <c r="U1881" s="82" t="s">
        <v>88</v>
      </c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14:55" ht="57.75" thickBot="1">
      <c r="N1882" s="3" t="s">
        <v>173</v>
      </c>
      <c r="O1882" s="82">
        <v>90</v>
      </c>
      <c r="P1882" s="85">
        <v>2053.83</v>
      </c>
      <c r="Q1882" s="83" t="s">
        <v>11</v>
      </c>
      <c r="R1882" s="83" t="s">
        <v>175</v>
      </c>
      <c r="S1882" s="83" t="s">
        <v>175</v>
      </c>
      <c r="T1882" s="82" t="s">
        <v>119</v>
      </c>
      <c r="U1882" s="82" t="s">
        <v>88</v>
      </c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>Q259383</v>
      </c>
      <c r="AU1882" s="11">
        <f t="shared" si="633"/>
        <v>90</v>
      </c>
      <c r="AV1882" s="11">
        <f t="shared" si="634"/>
        <v>2053.83</v>
      </c>
      <c r="AW1882" s="11" t="str">
        <f t="shared" si="635"/>
        <v>2020/12</v>
      </c>
      <c r="AX1882" s="11" t="str">
        <f t="shared" si="636"/>
        <v>2020/12 Contribuciones Seg. Social</v>
      </c>
      <c r="AY1882" s="11">
        <f t="shared" si="638"/>
        <v>39008.78</v>
      </c>
      <c r="AZ1882" s="11">
        <f t="shared" si="637"/>
        <v>5.2650454589966672E-2</v>
      </c>
      <c r="BA1882" s="11" t="str">
        <f t="shared" si="640"/>
        <v>Q259383 90</v>
      </c>
      <c r="BB1882" s="11">
        <f>IFERROR(IF(AW1882="","",VLOOKUP(AW1882,SUSS!R:S,2,FALSE)),AY1882*SUSS!$M$2)</f>
        <v>6022.3505733695647</v>
      </c>
      <c r="BC1882" s="11">
        <f t="shared" si="639"/>
        <v>317.079495388054</v>
      </c>
    </row>
    <row r="1883" spans="14:55" ht="15.75" thickBot="1">
      <c r="N1883" s="3" t="s">
        <v>173</v>
      </c>
      <c r="O1883" s="82">
        <v>91</v>
      </c>
      <c r="P1883" s="86">
        <v>208.93</v>
      </c>
      <c r="Q1883" s="83" t="s">
        <v>83</v>
      </c>
      <c r="R1883" s="83" t="s">
        <v>174</v>
      </c>
      <c r="S1883" s="83" t="s">
        <v>174</v>
      </c>
      <c r="T1883" s="82" t="s">
        <v>108</v>
      </c>
      <c r="U1883" s="82" t="s">
        <v>88</v>
      </c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14:55" ht="15.75" thickBot="1">
      <c r="N1884" s="3" t="s">
        <v>173</v>
      </c>
      <c r="O1884" s="82">
        <v>91</v>
      </c>
      <c r="P1884" s="85">
        <v>1489.33</v>
      </c>
      <c r="Q1884" s="83" t="s">
        <v>81</v>
      </c>
      <c r="R1884" s="83" t="s">
        <v>174</v>
      </c>
      <c r="S1884" s="83" t="s">
        <v>174</v>
      </c>
      <c r="T1884" s="82" t="s">
        <v>89</v>
      </c>
      <c r="U1884" s="82" t="s">
        <v>88</v>
      </c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14:55" ht="57.75" thickBot="1">
      <c r="N1885" s="3" t="s">
        <v>173</v>
      </c>
      <c r="O1885" s="82">
        <v>91</v>
      </c>
      <c r="P1885" s="85">
        <v>2053.83</v>
      </c>
      <c r="Q1885" s="83" t="s">
        <v>11</v>
      </c>
      <c r="R1885" s="83" t="s">
        <v>175</v>
      </c>
      <c r="S1885" s="83" t="s">
        <v>175</v>
      </c>
      <c r="T1885" s="82" t="s">
        <v>119</v>
      </c>
      <c r="U1885" s="82" t="s">
        <v>88</v>
      </c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>Q259383</v>
      </c>
      <c r="AU1885" s="11">
        <f t="shared" si="633"/>
        <v>91</v>
      </c>
      <c r="AV1885" s="11">
        <f t="shared" si="634"/>
        <v>2053.83</v>
      </c>
      <c r="AW1885" s="11" t="str">
        <f t="shared" si="635"/>
        <v>2020/12</v>
      </c>
      <c r="AX1885" s="11" t="str">
        <f t="shared" si="636"/>
        <v>2020/12 Contribuciones Seg. Social</v>
      </c>
      <c r="AY1885" s="11">
        <f t="shared" si="638"/>
        <v>39008.78</v>
      </c>
      <c r="AZ1885" s="11">
        <f t="shared" si="637"/>
        <v>5.2650454589966672E-2</v>
      </c>
      <c r="BA1885" s="11" t="str">
        <f t="shared" si="640"/>
        <v>Q259383 91</v>
      </c>
      <c r="BB1885" s="11">
        <f>IFERROR(IF(AW1885="","",VLOOKUP(AW1885,SUSS!R:S,2,FALSE)),AY1885*SUSS!$M$2)</f>
        <v>6022.3505733695647</v>
      </c>
      <c r="BC1885" s="11">
        <f t="shared" si="639"/>
        <v>317.079495388054</v>
      </c>
    </row>
    <row r="1886" spans="14:55" ht="15.75" thickBot="1">
      <c r="N1886" s="3" t="s">
        <v>173</v>
      </c>
      <c r="O1886" s="82">
        <v>92</v>
      </c>
      <c r="P1886" s="86">
        <v>208.93</v>
      </c>
      <c r="Q1886" s="83" t="s">
        <v>83</v>
      </c>
      <c r="R1886" s="83" t="s">
        <v>174</v>
      </c>
      <c r="S1886" s="83" t="s">
        <v>174</v>
      </c>
      <c r="T1886" s="82" t="s">
        <v>108</v>
      </c>
      <c r="U1886" s="82" t="s">
        <v>88</v>
      </c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14:55" ht="15.75" thickBot="1">
      <c r="N1887" s="3" t="s">
        <v>173</v>
      </c>
      <c r="O1887" s="82">
        <v>92</v>
      </c>
      <c r="P1887" s="85">
        <v>1489.33</v>
      </c>
      <c r="Q1887" s="83" t="s">
        <v>81</v>
      </c>
      <c r="R1887" s="83" t="s">
        <v>174</v>
      </c>
      <c r="S1887" s="83" t="s">
        <v>174</v>
      </c>
      <c r="T1887" s="82" t="s">
        <v>89</v>
      </c>
      <c r="U1887" s="82" t="s">
        <v>88</v>
      </c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14:55" ht="57.75" thickBot="1">
      <c r="N1888" s="3" t="s">
        <v>173</v>
      </c>
      <c r="O1888" s="82">
        <v>92</v>
      </c>
      <c r="P1888" s="85">
        <v>2053.83</v>
      </c>
      <c r="Q1888" s="83" t="s">
        <v>11</v>
      </c>
      <c r="R1888" s="83" t="s">
        <v>175</v>
      </c>
      <c r="S1888" s="83" t="s">
        <v>175</v>
      </c>
      <c r="T1888" s="82" t="s">
        <v>119</v>
      </c>
      <c r="U1888" s="82" t="s">
        <v>88</v>
      </c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>Q259383</v>
      </c>
      <c r="AU1888" s="11">
        <f t="shared" si="654"/>
        <v>92</v>
      </c>
      <c r="AV1888" s="11">
        <f t="shared" si="655"/>
        <v>2053.83</v>
      </c>
      <c r="AW1888" s="11" t="str">
        <f t="shared" si="656"/>
        <v>2020/12</v>
      </c>
      <c r="AX1888" s="11" t="str">
        <f t="shared" si="657"/>
        <v>2020/12 Contribuciones Seg. Social</v>
      </c>
      <c r="AY1888" s="11">
        <f t="shared" si="638"/>
        <v>39008.78</v>
      </c>
      <c r="AZ1888" s="11">
        <f t="shared" si="658"/>
        <v>5.2650454589966672E-2</v>
      </c>
      <c r="BA1888" s="11" t="str">
        <f t="shared" si="640"/>
        <v>Q259383 92</v>
      </c>
      <c r="BB1888" s="11">
        <f>IFERROR(IF(AW1888="","",VLOOKUP(AW1888,SUSS!R:S,2,FALSE)),AY1888*SUSS!$M$2)</f>
        <v>6022.3505733695647</v>
      </c>
      <c r="BC1888" s="11">
        <f t="shared" si="639"/>
        <v>317.079495388054</v>
      </c>
    </row>
    <row r="1889" spans="14:55" ht="15.75" thickBot="1">
      <c r="N1889" s="3" t="s">
        <v>173</v>
      </c>
      <c r="O1889" s="82">
        <v>93</v>
      </c>
      <c r="P1889" s="86">
        <v>208.93</v>
      </c>
      <c r="Q1889" s="83" t="s">
        <v>83</v>
      </c>
      <c r="R1889" s="83" t="s">
        <v>174</v>
      </c>
      <c r="S1889" s="83" t="s">
        <v>174</v>
      </c>
      <c r="T1889" s="82" t="s">
        <v>108</v>
      </c>
      <c r="U1889" s="82" t="s">
        <v>88</v>
      </c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14:55" ht="15.75" thickBot="1">
      <c r="N1890" s="3" t="s">
        <v>173</v>
      </c>
      <c r="O1890" s="82">
        <v>93</v>
      </c>
      <c r="P1890" s="85">
        <v>1489.33</v>
      </c>
      <c r="Q1890" s="83" t="s">
        <v>81</v>
      </c>
      <c r="R1890" s="83" t="s">
        <v>174</v>
      </c>
      <c r="S1890" s="83" t="s">
        <v>174</v>
      </c>
      <c r="T1890" s="82" t="s">
        <v>89</v>
      </c>
      <c r="U1890" s="82" t="s">
        <v>88</v>
      </c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14:55" ht="57.75" thickBot="1">
      <c r="N1891" s="3" t="s">
        <v>173</v>
      </c>
      <c r="O1891" s="82">
        <v>93</v>
      </c>
      <c r="P1891" s="85">
        <v>2053.83</v>
      </c>
      <c r="Q1891" s="83" t="s">
        <v>11</v>
      </c>
      <c r="R1891" s="83" t="s">
        <v>175</v>
      </c>
      <c r="S1891" s="83" t="s">
        <v>175</v>
      </c>
      <c r="T1891" s="82" t="s">
        <v>119</v>
      </c>
      <c r="U1891" s="82" t="s">
        <v>88</v>
      </c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>Q259383</v>
      </c>
      <c r="AU1891" s="11">
        <f t="shared" si="654"/>
        <v>93</v>
      </c>
      <c r="AV1891" s="11">
        <f t="shared" si="655"/>
        <v>2053.83</v>
      </c>
      <c r="AW1891" s="11" t="str">
        <f t="shared" si="656"/>
        <v>2020/12</v>
      </c>
      <c r="AX1891" s="11" t="str">
        <f t="shared" si="657"/>
        <v>2020/12 Contribuciones Seg. Social</v>
      </c>
      <c r="AY1891" s="11">
        <f t="shared" si="638"/>
        <v>39008.78</v>
      </c>
      <c r="AZ1891" s="11">
        <f t="shared" si="658"/>
        <v>5.2650454589966672E-2</v>
      </c>
      <c r="BA1891" s="11" t="str">
        <f t="shared" si="640"/>
        <v>Q259383 93</v>
      </c>
      <c r="BB1891" s="11">
        <f>IFERROR(IF(AW1891="","",VLOOKUP(AW1891,SUSS!R:S,2,FALSE)),AY1891*SUSS!$M$2)</f>
        <v>6022.3505733695647</v>
      </c>
      <c r="BC1891" s="11">
        <f t="shared" si="639"/>
        <v>317.079495388054</v>
      </c>
    </row>
    <row r="1892" spans="14:55" ht="15.75" thickBot="1">
      <c r="N1892" s="3" t="s">
        <v>173</v>
      </c>
      <c r="O1892" s="82">
        <v>94</v>
      </c>
      <c r="P1892" s="86">
        <v>208.93</v>
      </c>
      <c r="Q1892" s="83" t="s">
        <v>83</v>
      </c>
      <c r="R1892" s="83" t="s">
        <v>174</v>
      </c>
      <c r="S1892" s="83" t="s">
        <v>174</v>
      </c>
      <c r="T1892" s="82" t="s">
        <v>108</v>
      </c>
      <c r="U1892" s="82" t="s">
        <v>88</v>
      </c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14:55" ht="15.75" thickBot="1">
      <c r="N1893" s="3" t="s">
        <v>173</v>
      </c>
      <c r="O1893" s="82">
        <v>94</v>
      </c>
      <c r="P1893" s="85">
        <v>1489.33</v>
      </c>
      <c r="Q1893" s="83" t="s">
        <v>81</v>
      </c>
      <c r="R1893" s="83" t="s">
        <v>174</v>
      </c>
      <c r="S1893" s="83" t="s">
        <v>174</v>
      </c>
      <c r="T1893" s="82" t="s">
        <v>89</v>
      </c>
      <c r="U1893" s="82" t="s">
        <v>88</v>
      </c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14:55" ht="57.75" thickBot="1">
      <c r="N1894" s="3" t="s">
        <v>173</v>
      </c>
      <c r="O1894" s="82">
        <v>94</v>
      </c>
      <c r="P1894" s="85">
        <v>2053.83</v>
      </c>
      <c r="Q1894" s="83" t="s">
        <v>11</v>
      </c>
      <c r="R1894" s="83" t="s">
        <v>175</v>
      </c>
      <c r="S1894" s="83" t="s">
        <v>175</v>
      </c>
      <c r="T1894" s="82" t="s">
        <v>119</v>
      </c>
      <c r="U1894" s="82" t="s">
        <v>88</v>
      </c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>Q259383</v>
      </c>
      <c r="AU1894" s="11">
        <f t="shared" si="654"/>
        <v>94</v>
      </c>
      <c r="AV1894" s="11">
        <f t="shared" si="655"/>
        <v>2053.83</v>
      </c>
      <c r="AW1894" s="11" t="str">
        <f t="shared" si="656"/>
        <v>2020/12</v>
      </c>
      <c r="AX1894" s="11" t="str">
        <f t="shared" si="657"/>
        <v>2020/12 Contribuciones Seg. Social</v>
      </c>
      <c r="AY1894" s="11">
        <f t="shared" si="638"/>
        <v>39008.78</v>
      </c>
      <c r="AZ1894" s="11">
        <f t="shared" si="658"/>
        <v>5.2650454589966672E-2</v>
      </c>
      <c r="BA1894" s="11" t="str">
        <f t="shared" si="640"/>
        <v>Q259383 94</v>
      </c>
      <c r="BB1894" s="11">
        <f>IFERROR(IF(AW1894="","",VLOOKUP(AW1894,SUSS!R:S,2,FALSE)),AY1894*SUSS!$M$2)</f>
        <v>6022.3505733695647</v>
      </c>
      <c r="BC1894" s="11">
        <f t="shared" si="639"/>
        <v>317.079495388054</v>
      </c>
    </row>
    <row r="1895" spans="14:55" ht="15.75" thickBot="1">
      <c r="N1895" s="3" t="s">
        <v>173</v>
      </c>
      <c r="O1895" s="82">
        <v>95</v>
      </c>
      <c r="P1895" s="86">
        <v>208.93</v>
      </c>
      <c r="Q1895" s="83" t="s">
        <v>83</v>
      </c>
      <c r="R1895" s="83" t="s">
        <v>174</v>
      </c>
      <c r="S1895" s="83" t="s">
        <v>174</v>
      </c>
      <c r="T1895" s="82" t="s">
        <v>108</v>
      </c>
      <c r="U1895" s="82" t="s">
        <v>88</v>
      </c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14:55" ht="15.75" thickBot="1">
      <c r="N1896" s="3" t="s">
        <v>173</v>
      </c>
      <c r="O1896" s="82">
        <v>95</v>
      </c>
      <c r="P1896" s="85">
        <v>1489.33</v>
      </c>
      <c r="Q1896" s="83" t="s">
        <v>81</v>
      </c>
      <c r="R1896" s="83" t="s">
        <v>174</v>
      </c>
      <c r="S1896" s="83" t="s">
        <v>174</v>
      </c>
      <c r="T1896" s="82" t="s">
        <v>89</v>
      </c>
      <c r="U1896" s="82" t="s">
        <v>88</v>
      </c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14:55" ht="57.75" thickBot="1">
      <c r="N1897" s="3" t="s">
        <v>173</v>
      </c>
      <c r="O1897" s="82">
        <v>95</v>
      </c>
      <c r="P1897" s="85">
        <v>2053.83</v>
      </c>
      <c r="Q1897" s="83" t="s">
        <v>11</v>
      </c>
      <c r="R1897" s="83" t="s">
        <v>175</v>
      </c>
      <c r="S1897" s="83" t="s">
        <v>175</v>
      </c>
      <c r="T1897" s="82" t="s">
        <v>119</v>
      </c>
      <c r="U1897" s="82" t="s">
        <v>88</v>
      </c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>Q259383</v>
      </c>
      <c r="AU1897" s="11">
        <f t="shared" si="654"/>
        <v>95</v>
      </c>
      <c r="AV1897" s="11">
        <f t="shared" si="655"/>
        <v>2053.83</v>
      </c>
      <c r="AW1897" s="11" t="str">
        <f t="shared" si="656"/>
        <v>2020/12</v>
      </c>
      <c r="AX1897" s="11" t="str">
        <f t="shared" si="657"/>
        <v>2020/12 Contribuciones Seg. Social</v>
      </c>
      <c r="AY1897" s="11">
        <f t="shared" si="638"/>
        <v>39008.78</v>
      </c>
      <c r="AZ1897" s="11">
        <f t="shared" si="658"/>
        <v>5.2650454589966672E-2</v>
      </c>
      <c r="BA1897" s="11" t="str">
        <f t="shared" si="640"/>
        <v>Q259383 95</v>
      </c>
      <c r="BB1897" s="11">
        <f>IFERROR(IF(AW1897="","",VLOOKUP(AW1897,SUSS!R:S,2,FALSE)),AY1897*SUSS!$M$2)</f>
        <v>6022.3505733695647</v>
      </c>
      <c r="BC1897" s="11">
        <f t="shared" si="639"/>
        <v>317.079495388054</v>
      </c>
    </row>
    <row r="1898" spans="14:55" ht="15.75" thickBot="1">
      <c r="N1898" s="3" t="s">
        <v>173</v>
      </c>
      <c r="O1898" s="82">
        <v>96</v>
      </c>
      <c r="P1898" s="86">
        <v>208.93</v>
      </c>
      <c r="Q1898" s="83" t="s">
        <v>83</v>
      </c>
      <c r="R1898" s="83" t="s">
        <v>174</v>
      </c>
      <c r="S1898" s="83" t="s">
        <v>174</v>
      </c>
      <c r="T1898" s="82" t="s">
        <v>108</v>
      </c>
      <c r="U1898" s="82" t="s">
        <v>88</v>
      </c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14:55" ht="15.75" thickBot="1">
      <c r="N1899" s="3" t="s">
        <v>173</v>
      </c>
      <c r="O1899" s="82">
        <v>96</v>
      </c>
      <c r="P1899" s="85">
        <v>1489.33</v>
      </c>
      <c r="Q1899" s="83" t="s">
        <v>81</v>
      </c>
      <c r="R1899" s="83" t="s">
        <v>174</v>
      </c>
      <c r="S1899" s="83" t="s">
        <v>174</v>
      </c>
      <c r="T1899" s="82" t="s">
        <v>89</v>
      </c>
      <c r="U1899" s="82" t="s">
        <v>88</v>
      </c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14:55" ht="57.75" thickBot="1">
      <c r="N1900" s="3" t="s">
        <v>173</v>
      </c>
      <c r="O1900" s="82">
        <v>96</v>
      </c>
      <c r="P1900" s="85">
        <v>2053.83</v>
      </c>
      <c r="Q1900" s="83" t="s">
        <v>11</v>
      </c>
      <c r="R1900" s="83" t="s">
        <v>175</v>
      </c>
      <c r="S1900" s="83" t="s">
        <v>175</v>
      </c>
      <c r="T1900" s="82" t="s">
        <v>119</v>
      </c>
      <c r="U1900" s="82" t="s">
        <v>88</v>
      </c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>Q259383</v>
      </c>
      <c r="AU1900" s="11">
        <f t="shared" si="654"/>
        <v>96</v>
      </c>
      <c r="AV1900" s="11">
        <f t="shared" si="655"/>
        <v>2053.83</v>
      </c>
      <c r="AW1900" s="11" t="str">
        <f t="shared" si="656"/>
        <v>2020/12</v>
      </c>
      <c r="AX1900" s="11" t="str">
        <f t="shared" si="657"/>
        <v>2020/12 Contribuciones Seg. Social</v>
      </c>
      <c r="AY1900" s="11">
        <f t="shared" si="638"/>
        <v>39008.78</v>
      </c>
      <c r="AZ1900" s="11">
        <f t="shared" si="658"/>
        <v>5.2650454589966672E-2</v>
      </c>
      <c r="BA1900" s="11" t="str">
        <f t="shared" si="640"/>
        <v>Q259383 96</v>
      </c>
      <c r="BB1900" s="11">
        <f>IFERROR(IF(AW1900="","",VLOOKUP(AW1900,SUSS!R:S,2,FALSE)),AY1900*SUSS!$M$2)</f>
        <v>6022.3505733695647</v>
      </c>
      <c r="BC1900" s="11">
        <f t="shared" si="639"/>
        <v>317.079495388054</v>
      </c>
    </row>
    <row r="1901" spans="14:55" ht="15.75" thickBot="1">
      <c r="N1901" s="3" t="s">
        <v>173</v>
      </c>
      <c r="O1901" s="82">
        <v>97</v>
      </c>
      <c r="P1901" s="86">
        <v>208.93</v>
      </c>
      <c r="Q1901" s="83" t="s">
        <v>83</v>
      </c>
      <c r="R1901" s="83" t="s">
        <v>174</v>
      </c>
      <c r="S1901" s="83" t="s">
        <v>174</v>
      </c>
      <c r="T1901" s="82" t="s">
        <v>108</v>
      </c>
      <c r="U1901" s="82" t="s">
        <v>88</v>
      </c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14:55" ht="15.75" thickBot="1">
      <c r="N1902" s="3" t="s">
        <v>173</v>
      </c>
      <c r="O1902" s="82">
        <v>97</v>
      </c>
      <c r="P1902" s="85">
        <v>1489.33</v>
      </c>
      <c r="Q1902" s="83" t="s">
        <v>81</v>
      </c>
      <c r="R1902" s="83" t="s">
        <v>174</v>
      </c>
      <c r="S1902" s="83" t="s">
        <v>174</v>
      </c>
      <c r="T1902" s="82" t="s">
        <v>89</v>
      </c>
      <c r="U1902" s="82" t="s">
        <v>88</v>
      </c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14:55" ht="57.75" thickBot="1">
      <c r="N1903" s="3" t="s">
        <v>173</v>
      </c>
      <c r="O1903" s="82">
        <v>97</v>
      </c>
      <c r="P1903" s="85">
        <v>2053.83</v>
      </c>
      <c r="Q1903" s="83" t="s">
        <v>11</v>
      </c>
      <c r="R1903" s="83" t="s">
        <v>175</v>
      </c>
      <c r="S1903" s="83" t="s">
        <v>175</v>
      </c>
      <c r="T1903" s="82" t="s">
        <v>119</v>
      </c>
      <c r="U1903" s="82" t="s">
        <v>88</v>
      </c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>Q259383</v>
      </c>
      <c r="AU1903" s="11">
        <f t="shared" si="654"/>
        <v>97</v>
      </c>
      <c r="AV1903" s="11">
        <f t="shared" si="655"/>
        <v>2053.83</v>
      </c>
      <c r="AW1903" s="11" t="str">
        <f t="shared" si="656"/>
        <v>2020/12</v>
      </c>
      <c r="AX1903" s="11" t="str">
        <f t="shared" si="657"/>
        <v>2020/12 Contribuciones Seg. Social</v>
      </c>
      <c r="AY1903" s="11">
        <f t="shared" si="638"/>
        <v>39008.78</v>
      </c>
      <c r="AZ1903" s="11">
        <f t="shared" si="658"/>
        <v>5.2650454589966672E-2</v>
      </c>
      <c r="BA1903" s="11" t="str">
        <f t="shared" si="640"/>
        <v>Q259383 97</v>
      </c>
      <c r="BB1903" s="11">
        <f>IFERROR(IF(AW1903="","",VLOOKUP(AW1903,SUSS!R:S,2,FALSE)),AY1903*SUSS!$M$2)</f>
        <v>6022.3505733695647</v>
      </c>
      <c r="BC1903" s="11">
        <f t="shared" si="639"/>
        <v>317.079495388054</v>
      </c>
    </row>
    <row r="1904" spans="14:55" ht="15.75" thickBot="1">
      <c r="N1904" s="3" t="s">
        <v>173</v>
      </c>
      <c r="O1904" s="82">
        <v>98</v>
      </c>
      <c r="P1904" s="86">
        <v>208.93</v>
      </c>
      <c r="Q1904" s="83" t="s">
        <v>83</v>
      </c>
      <c r="R1904" s="83" t="s">
        <v>174</v>
      </c>
      <c r="S1904" s="83" t="s">
        <v>174</v>
      </c>
      <c r="T1904" s="82" t="s">
        <v>108</v>
      </c>
      <c r="U1904" s="82" t="s">
        <v>88</v>
      </c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14:55" ht="15.75" thickBot="1">
      <c r="N1905" s="3" t="s">
        <v>173</v>
      </c>
      <c r="O1905" s="82">
        <v>98</v>
      </c>
      <c r="P1905" s="85">
        <v>1489.33</v>
      </c>
      <c r="Q1905" s="83" t="s">
        <v>81</v>
      </c>
      <c r="R1905" s="83" t="s">
        <v>174</v>
      </c>
      <c r="S1905" s="83" t="s">
        <v>174</v>
      </c>
      <c r="T1905" s="82" t="s">
        <v>89</v>
      </c>
      <c r="U1905" s="82" t="s">
        <v>88</v>
      </c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14:55" ht="57.75" thickBot="1">
      <c r="N1906" s="3" t="s">
        <v>173</v>
      </c>
      <c r="O1906" s="82">
        <v>98</v>
      </c>
      <c r="P1906" s="85">
        <v>2053.83</v>
      </c>
      <c r="Q1906" s="83" t="s">
        <v>11</v>
      </c>
      <c r="R1906" s="83" t="s">
        <v>175</v>
      </c>
      <c r="S1906" s="83" t="s">
        <v>175</v>
      </c>
      <c r="T1906" s="82" t="s">
        <v>119</v>
      </c>
      <c r="U1906" s="82" t="s">
        <v>88</v>
      </c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>Q259383</v>
      </c>
      <c r="AU1906" s="11">
        <f t="shared" si="654"/>
        <v>98</v>
      </c>
      <c r="AV1906" s="11">
        <f t="shared" si="655"/>
        <v>2053.83</v>
      </c>
      <c r="AW1906" s="11" t="str">
        <f t="shared" si="656"/>
        <v>2020/12</v>
      </c>
      <c r="AX1906" s="11" t="str">
        <f t="shared" si="657"/>
        <v>2020/12 Contribuciones Seg. Social</v>
      </c>
      <c r="AY1906" s="11">
        <f t="shared" si="638"/>
        <v>39008.78</v>
      </c>
      <c r="AZ1906" s="11">
        <f t="shared" si="658"/>
        <v>5.2650454589966672E-2</v>
      </c>
      <c r="BA1906" s="11" t="str">
        <f t="shared" si="640"/>
        <v>Q259383 98</v>
      </c>
      <c r="BB1906" s="11">
        <f>IFERROR(IF(AW1906="","",VLOOKUP(AW1906,SUSS!R:S,2,FALSE)),AY1906*SUSS!$M$2)</f>
        <v>6022.3505733695647</v>
      </c>
      <c r="BC1906" s="11">
        <f t="shared" si="639"/>
        <v>317.079495388054</v>
      </c>
    </row>
    <row r="1907" spans="14:55" ht="15.75" thickBot="1">
      <c r="N1907" s="3" t="s">
        <v>173</v>
      </c>
      <c r="O1907" s="82">
        <v>99</v>
      </c>
      <c r="P1907" s="86">
        <v>208.93</v>
      </c>
      <c r="Q1907" s="83" t="s">
        <v>83</v>
      </c>
      <c r="R1907" s="83" t="s">
        <v>174</v>
      </c>
      <c r="S1907" s="83" t="s">
        <v>174</v>
      </c>
      <c r="T1907" s="82" t="s">
        <v>108</v>
      </c>
      <c r="U1907" s="82" t="s">
        <v>88</v>
      </c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14:55" ht="15.75" thickBot="1">
      <c r="N1908" s="3" t="s">
        <v>173</v>
      </c>
      <c r="O1908" s="82">
        <v>99</v>
      </c>
      <c r="P1908" s="85">
        <v>1489.33</v>
      </c>
      <c r="Q1908" s="83" t="s">
        <v>81</v>
      </c>
      <c r="R1908" s="83" t="s">
        <v>174</v>
      </c>
      <c r="S1908" s="83" t="s">
        <v>174</v>
      </c>
      <c r="T1908" s="82" t="s">
        <v>89</v>
      </c>
      <c r="U1908" s="82" t="s">
        <v>88</v>
      </c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14:55" ht="57.75" thickBot="1">
      <c r="N1909" s="3" t="s">
        <v>173</v>
      </c>
      <c r="O1909" s="82">
        <v>99</v>
      </c>
      <c r="P1909" s="85">
        <v>2053.83</v>
      </c>
      <c r="Q1909" s="83" t="s">
        <v>11</v>
      </c>
      <c r="R1909" s="83" t="s">
        <v>175</v>
      </c>
      <c r="S1909" s="83" t="s">
        <v>175</v>
      </c>
      <c r="T1909" s="82" t="s">
        <v>119</v>
      </c>
      <c r="U1909" s="82" t="s">
        <v>88</v>
      </c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>Q259383</v>
      </c>
      <c r="AU1909" s="11">
        <f t="shared" si="654"/>
        <v>99</v>
      </c>
      <c r="AV1909" s="11">
        <f t="shared" si="655"/>
        <v>2053.83</v>
      </c>
      <c r="AW1909" s="11" t="str">
        <f t="shared" si="656"/>
        <v>2020/12</v>
      </c>
      <c r="AX1909" s="11" t="str">
        <f t="shared" si="657"/>
        <v>2020/12 Contribuciones Seg. Social</v>
      </c>
      <c r="AY1909" s="11">
        <f t="shared" si="638"/>
        <v>39008.78</v>
      </c>
      <c r="AZ1909" s="11">
        <f t="shared" si="658"/>
        <v>5.2650454589966672E-2</v>
      </c>
      <c r="BA1909" s="11" t="str">
        <f t="shared" si="640"/>
        <v>Q259383 99</v>
      </c>
      <c r="BB1909" s="11">
        <f>IFERROR(IF(AW1909="","",VLOOKUP(AW1909,SUSS!R:S,2,FALSE)),AY1909*SUSS!$M$2)</f>
        <v>6022.3505733695647</v>
      </c>
      <c r="BC1909" s="11">
        <f t="shared" si="639"/>
        <v>317.079495388054</v>
      </c>
    </row>
    <row r="1910" spans="14:55" ht="15.75" thickBot="1">
      <c r="N1910" s="3" t="s">
        <v>173</v>
      </c>
      <c r="O1910" s="82">
        <v>100</v>
      </c>
      <c r="P1910" s="86">
        <v>208.93</v>
      </c>
      <c r="Q1910" s="83" t="s">
        <v>83</v>
      </c>
      <c r="R1910" s="83" t="s">
        <v>174</v>
      </c>
      <c r="S1910" s="83" t="s">
        <v>174</v>
      </c>
      <c r="T1910" s="82" t="s">
        <v>108</v>
      </c>
      <c r="U1910" s="82" t="s">
        <v>88</v>
      </c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14:55" ht="15.75" thickBot="1">
      <c r="N1911" s="3" t="s">
        <v>173</v>
      </c>
      <c r="O1911" s="82">
        <v>100</v>
      </c>
      <c r="P1911" s="85">
        <v>1489.33</v>
      </c>
      <c r="Q1911" s="83" t="s">
        <v>81</v>
      </c>
      <c r="R1911" s="83" t="s">
        <v>174</v>
      </c>
      <c r="S1911" s="83" t="s">
        <v>174</v>
      </c>
      <c r="T1911" s="82" t="s">
        <v>89</v>
      </c>
      <c r="U1911" s="82" t="s">
        <v>88</v>
      </c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14:55" ht="57.75" thickBot="1">
      <c r="N1912" s="3" t="s">
        <v>173</v>
      </c>
      <c r="O1912" s="82">
        <v>100</v>
      </c>
      <c r="P1912" s="85">
        <v>2053.83</v>
      </c>
      <c r="Q1912" s="83" t="s">
        <v>11</v>
      </c>
      <c r="R1912" s="83" t="s">
        <v>175</v>
      </c>
      <c r="S1912" s="83" t="s">
        <v>175</v>
      </c>
      <c r="T1912" s="82" t="s">
        <v>119</v>
      </c>
      <c r="U1912" s="82" t="s">
        <v>88</v>
      </c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>Q259383</v>
      </c>
      <c r="AU1912" s="11">
        <f t="shared" si="654"/>
        <v>100</v>
      </c>
      <c r="AV1912" s="11">
        <f t="shared" si="655"/>
        <v>2053.83</v>
      </c>
      <c r="AW1912" s="11" t="str">
        <f t="shared" si="656"/>
        <v>2020/12</v>
      </c>
      <c r="AX1912" s="11" t="str">
        <f t="shared" si="657"/>
        <v>2020/12 Contribuciones Seg. Social</v>
      </c>
      <c r="AY1912" s="11">
        <f t="shared" si="638"/>
        <v>39008.78</v>
      </c>
      <c r="AZ1912" s="11">
        <f t="shared" si="658"/>
        <v>5.2650454589966672E-2</v>
      </c>
      <c r="BA1912" s="11" t="str">
        <f t="shared" si="640"/>
        <v>Q259383 100</v>
      </c>
      <c r="BB1912" s="11">
        <f>IFERROR(IF(AW1912="","",VLOOKUP(AW1912,SUSS!R:S,2,FALSE)),AY1912*SUSS!$M$2)</f>
        <v>6022.3505733695647</v>
      </c>
      <c r="BC1912" s="11">
        <f t="shared" si="639"/>
        <v>317.079495388054</v>
      </c>
    </row>
    <row r="1913" spans="14:55" ht="15.75" thickBot="1">
      <c r="N1913" s="3" t="s">
        <v>173</v>
      </c>
      <c r="O1913" s="82">
        <v>101</v>
      </c>
      <c r="P1913" s="86">
        <v>208.93</v>
      </c>
      <c r="Q1913" s="83" t="s">
        <v>83</v>
      </c>
      <c r="R1913" s="83" t="s">
        <v>174</v>
      </c>
      <c r="S1913" s="83" t="s">
        <v>174</v>
      </c>
      <c r="T1913" s="82" t="s">
        <v>108</v>
      </c>
      <c r="U1913" s="82" t="s">
        <v>88</v>
      </c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14:55" ht="15.75" thickBot="1">
      <c r="N1914" s="3" t="s">
        <v>173</v>
      </c>
      <c r="O1914" s="82">
        <v>101</v>
      </c>
      <c r="P1914" s="85">
        <v>1489.33</v>
      </c>
      <c r="Q1914" s="83" t="s">
        <v>81</v>
      </c>
      <c r="R1914" s="83" t="s">
        <v>174</v>
      </c>
      <c r="S1914" s="83" t="s">
        <v>174</v>
      </c>
      <c r="T1914" s="82" t="s">
        <v>89</v>
      </c>
      <c r="U1914" s="82" t="s">
        <v>88</v>
      </c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14:55" ht="57.75" thickBot="1">
      <c r="N1915" s="3" t="s">
        <v>173</v>
      </c>
      <c r="O1915" s="82">
        <v>101</v>
      </c>
      <c r="P1915" s="85">
        <v>2053.83</v>
      </c>
      <c r="Q1915" s="83" t="s">
        <v>11</v>
      </c>
      <c r="R1915" s="83" t="s">
        <v>175</v>
      </c>
      <c r="S1915" s="83" t="s">
        <v>175</v>
      </c>
      <c r="T1915" s="82" t="s">
        <v>119</v>
      </c>
      <c r="U1915" s="82" t="s">
        <v>88</v>
      </c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>Q259383</v>
      </c>
      <c r="AU1915" s="11">
        <f t="shared" si="654"/>
        <v>101</v>
      </c>
      <c r="AV1915" s="11">
        <f t="shared" si="655"/>
        <v>2053.83</v>
      </c>
      <c r="AW1915" s="11" t="str">
        <f t="shared" si="656"/>
        <v>2020/12</v>
      </c>
      <c r="AX1915" s="11" t="str">
        <f t="shared" si="657"/>
        <v>2020/12 Contribuciones Seg. Social</v>
      </c>
      <c r="AY1915" s="11">
        <f t="shared" si="638"/>
        <v>39008.78</v>
      </c>
      <c r="AZ1915" s="11">
        <f t="shared" si="658"/>
        <v>5.2650454589966672E-2</v>
      </c>
      <c r="BA1915" s="11" t="str">
        <f t="shared" si="640"/>
        <v>Q259383 101</v>
      </c>
      <c r="BB1915" s="11">
        <f>IFERROR(IF(AW1915="","",VLOOKUP(AW1915,SUSS!R:S,2,FALSE)),AY1915*SUSS!$M$2)</f>
        <v>6022.3505733695647</v>
      </c>
      <c r="BC1915" s="11">
        <f t="shared" si="639"/>
        <v>317.079495388054</v>
      </c>
    </row>
    <row r="1916" spans="14:55" ht="15.75" thickBot="1">
      <c r="N1916" s="3" t="s">
        <v>173</v>
      </c>
      <c r="O1916" s="82">
        <v>102</v>
      </c>
      <c r="P1916" s="86">
        <v>208.93</v>
      </c>
      <c r="Q1916" s="83" t="s">
        <v>83</v>
      </c>
      <c r="R1916" s="83" t="s">
        <v>174</v>
      </c>
      <c r="S1916" s="83" t="s">
        <v>174</v>
      </c>
      <c r="T1916" s="82" t="s">
        <v>108</v>
      </c>
      <c r="U1916" s="82" t="s">
        <v>88</v>
      </c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14:55" ht="15.75" thickBot="1">
      <c r="N1917" s="3" t="s">
        <v>173</v>
      </c>
      <c r="O1917" s="82">
        <v>102</v>
      </c>
      <c r="P1917" s="85">
        <v>1489.33</v>
      </c>
      <c r="Q1917" s="83" t="s">
        <v>81</v>
      </c>
      <c r="R1917" s="83" t="s">
        <v>174</v>
      </c>
      <c r="S1917" s="83" t="s">
        <v>174</v>
      </c>
      <c r="T1917" s="82" t="s">
        <v>89</v>
      </c>
      <c r="U1917" s="82" t="s">
        <v>88</v>
      </c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14:55" ht="57.75" thickBot="1">
      <c r="N1918" s="3" t="s">
        <v>173</v>
      </c>
      <c r="O1918" s="82">
        <v>102</v>
      </c>
      <c r="P1918" s="85">
        <v>2053.83</v>
      </c>
      <c r="Q1918" s="83" t="s">
        <v>11</v>
      </c>
      <c r="R1918" s="83" t="s">
        <v>175</v>
      </c>
      <c r="S1918" s="83" t="s">
        <v>175</v>
      </c>
      <c r="T1918" s="82" t="s">
        <v>119</v>
      </c>
      <c r="U1918" s="82" t="s">
        <v>88</v>
      </c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>Q259383</v>
      </c>
      <c r="AU1918" s="11">
        <f t="shared" si="654"/>
        <v>102</v>
      </c>
      <c r="AV1918" s="11">
        <f t="shared" si="655"/>
        <v>2053.83</v>
      </c>
      <c r="AW1918" s="11" t="str">
        <f t="shared" si="656"/>
        <v>2020/12</v>
      </c>
      <c r="AX1918" s="11" t="str">
        <f t="shared" si="657"/>
        <v>2020/12 Contribuciones Seg. Social</v>
      </c>
      <c r="AY1918" s="11">
        <f t="shared" si="638"/>
        <v>39008.78</v>
      </c>
      <c r="AZ1918" s="11">
        <f t="shared" si="658"/>
        <v>5.2650454589966672E-2</v>
      </c>
      <c r="BA1918" s="11" t="str">
        <f t="shared" si="640"/>
        <v>Q259383 102</v>
      </c>
      <c r="BB1918" s="11">
        <f>IFERROR(IF(AW1918="","",VLOOKUP(AW1918,SUSS!R:S,2,FALSE)),AY1918*SUSS!$M$2)</f>
        <v>6022.3505733695647</v>
      </c>
      <c r="BC1918" s="11">
        <f t="shared" si="639"/>
        <v>317.079495388054</v>
      </c>
    </row>
    <row r="1919" spans="14:55" ht="15.75" thickBot="1">
      <c r="N1919" s="3" t="s">
        <v>173</v>
      </c>
      <c r="O1919" s="82">
        <v>103</v>
      </c>
      <c r="P1919" s="86">
        <v>208.93</v>
      </c>
      <c r="Q1919" s="83" t="s">
        <v>83</v>
      </c>
      <c r="R1919" s="83" t="s">
        <v>174</v>
      </c>
      <c r="S1919" s="83" t="s">
        <v>174</v>
      </c>
      <c r="T1919" s="82" t="s">
        <v>108</v>
      </c>
      <c r="U1919" s="82" t="s">
        <v>88</v>
      </c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14:55" ht="15.75" thickBot="1">
      <c r="N1920" s="3" t="s">
        <v>173</v>
      </c>
      <c r="O1920" s="82">
        <v>103</v>
      </c>
      <c r="P1920" s="85">
        <v>1489.33</v>
      </c>
      <c r="Q1920" s="83" t="s">
        <v>81</v>
      </c>
      <c r="R1920" s="83" t="s">
        <v>174</v>
      </c>
      <c r="S1920" s="83" t="s">
        <v>174</v>
      </c>
      <c r="T1920" s="82" t="s">
        <v>89</v>
      </c>
      <c r="U1920" s="82" t="s">
        <v>88</v>
      </c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14:55" ht="57.75" thickBot="1">
      <c r="N1921" s="3" t="s">
        <v>173</v>
      </c>
      <c r="O1921" s="82">
        <v>103</v>
      </c>
      <c r="P1921" s="85">
        <v>2053.83</v>
      </c>
      <c r="Q1921" s="83" t="s">
        <v>11</v>
      </c>
      <c r="R1921" s="83" t="s">
        <v>175</v>
      </c>
      <c r="S1921" s="83" t="s">
        <v>175</v>
      </c>
      <c r="T1921" s="82" t="s">
        <v>119</v>
      </c>
      <c r="U1921" s="82" t="s">
        <v>88</v>
      </c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>Q259383</v>
      </c>
      <c r="AU1921" s="11">
        <f t="shared" si="654"/>
        <v>103</v>
      </c>
      <c r="AV1921" s="11">
        <f t="shared" si="655"/>
        <v>2053.83</v>
      </c>
      <c r="AW1921" s="11" t="str">
        <f t="shared" si="656"/>
        <v>2020/12</v>
      </c>
      <c r="AX1921" s="11" t="str">
        <f t="shared" si="657"/>
        <v>2020/12 Contribuciones Seg. Social</v>
      </c>
      <c r="AY1921" s="11">
        <f t="shared" si="638"/>
        <v>39008.78</v>
      </c>
      <c r="AZ1921" s="11">
        <f t="shared" si="658"/>
        <v>5.2650454589966672E-2</v>
      </c>
      <c r="BA1921" s="11" t="str">
        <f t="shared" si="640"/>
        <v>Q259383 103</v>
      </c>
      <c r="BB1921" s="11">
        <f>IFERROR(IF(AW1921="","",VLOOKUP(AW1921,SUSS!R:S,2,FALSE)),AY1921*SUSS!$M$2)</f>
        <v>6022.3505733695647</v>
      </c>
      <c r="BC1921" s="11">
        <f t="shared" si="639"/>
        <v>317.079495388054</v>
      </c>
    </row>
    <row r="1922" spans="14:55" ht="15.75" thickBot="1">
      <c r="N1922" s="3" t="s">
        <v>173</v>
      </c>
      <c r="O1922" s="82">
        <v>104</v>
      </c>
      <c r="P1922" s="86">
        <v>208.93</v>
      </c>
      <c r="Q1922" s="83" t="s">
        <v>83</v>
      </c>
      <c r="R1922" s="83" t="s">
        <v>174</v>
      </c>
      <c r="S1922" s="83" t="s">
        <v>174</v>
      </c>
      <c r="T1922" s="82" t="s">
        <v>108</v>
      </c>
      <c r="U1922" s="82" t="s">
        <v>88</v>
      </c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14:55" ht="15.75" thickBot="1">
      <c r="N1923" s="3" t="s">
        <v>173</v>
      </c>
      <c r="O1923" s="82">
        <v>104</v>
      </c>
      <c r="P1923" s="85">
        <v>1489.33</v>
      </c>
      <c r="Q1923" s="83" t="s">
        <v>81</v>
      </c>
      <c r="R1923" s="83" t="s">
        <v>174</v>
      </c>
      <c r="S1923" s="83" t="s">
        <v>174</v>
      </c>
      <c r="T1923" s="82" t="s">
        <v>89</v>
      </c>
      <c r="U1923" s="82" t="s">
        <v>88</v>
      </c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14:55" ht="57.75" thickBot="1">
      <c r="N1924" s="3" t="s">
        <v>173</v>
      </c>
      <c r="O1924" s="82">
        <v>104</v>
      </c>
      <c r="P1924" s="85">
        <v>2053.83</v>
      </c>
      <c r="Q1924" s="83" t="s">
        <v>11</v>
      </c>
      <c r="R1924" s="83" t="s">
        <v>175</v>
      </c>
      <c r="S1924" s="83" t="s">
        <v>175</v>
      </c>
      <c r="T1924" s="82" t="s">
        <v>119</v>
      </c>
      <c r="U1924" s="82" t="s">
        <v>88</v>
      </c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>Q259383</v>
      </c>
      <c r="AU1924" s="11">
        <f t="shared" si="654"/>
        <v>104</v>
      </c>
      <c r="AV1924" s="11">
        <f t="shared" si="655"/>
        <v>2053.83</v>
      </c>
      <c r="AW1924" s="11" t="str">
        <f t="shared" si="656"/>
        <v>2020/12</v>
      </c>
      <c r="AX1924" s="11" t="str">
        <f t="shared" si="657"/>
        <v>2020/12 Contribuciones Seg. Social</v>
      </c>
      <c r="AY1924" s="11">
        <f t="shared" ref="AY1924:AY1987" si="659">VLOOKUP(AX1924,AO:AP,2,FALSE)</f>
        <v>39008.78</v>
      </c>
      <c r="AZ1924" s="11">
        <f t="shared" si="658"/>
        <v>5.2650454589966672E-2</v>
      </c>
      <c r="BA1924" s="11" t="str">
        <f t="shared" si="640"/>
        <v>Q259383 104</v>
      </c>
      <c r="BB1924" s="11">
        <f>IFERROR(IF(AW1924="","",VLOOKUP(AW1924,SUSS!R:S,2,FALSE)),AY1924*SUSS!$M$2)</f>
        <v>6022.3505733695647</v>
      </c>
      <c r="BC1924" s="11">
        <f t="shared" si="639"/>
        <v>317.079495388054</v>
      </c>
    </row>
    <row r="1925" spans="14:55" ht="15.75" thickBot="1">
      <c r="N1925" s="3" t="s">
        <v>173</v>
      </c>
      <c r="O1925" s="82">
        <v>105</v>
      </c>
      <c r="P1925" s="86">
        <v>208.93</v>
      </c>
      <c r="Q1925" s="83" t="s">
        <v>83</v>
      </c>
      <c r="R1925" s="83" t="s">
        <v>174</v>
      </c>
      <c r="S1925" s="83" t="s">
        <v>174</v>
      </c>
      <c r="T1925" s="82" t="s">
        <v>108</v>
      </c>
      <c r="U1925" s="82" t="s">
        <v>88</v>
      </c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14:55" ht="15.75" thickBot="1">
      <c r="N1926" s="3" t="s">
        <v>173</v>
      </c>
      <c r="O1926" s="82">
        <v>105</v>
      </c>
      <c r="P1926" s="85">
        <v>1489.33</v>
      </c>
      <c r="Q1926" s="83" t="s">
        <v>81</v>
      </c>
      <c r="R1926" s="83" t="s">
        <v>174</v>
      </c>
      <c r="S1926" s="83" t="s">
        <v>174</v>
      </c>
      <c r="T1926" s="82" t="s">
        <v>89</v>
      </c>
      <c r="U1926" s="82" t="s">
        <v>88</v>
      </c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14:55" ht="57.75" thickBot="1">
      <c r="N1927" s="3" t="s">
        <v>173</v>
      </c>
      <c r="O1927" s="82">
        <v>105</v>
      </c>
      <c r="P1927" s="85">
        <v>2053.83</v>
      </c>
      <c r="Q1927" s="83" t="s">
        <v>11</v>
      </c>
      <c r="R1927" s="83" t="s">
        <v>175</v>
      </c>
      <c r="S1927" s="83" t="s">
        <v>175</v>
      </c>
      <c r="T1927" s="82" t="s">
        <v>119</v>
      </c>
      <c r="U1927" s="82" t="s">
        <v>88</v>
      </c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>Q259383</v>
      </c>
      <c r="AU1927" s="11">
        <f t="shared" si="654"/>
        <v>105</v>
      </c>
      <c r="AV1927" s="11">
        <f t="shared" si="655"/>
        <v>2053.83</v>
      </c>
      <c r="AW1927" s="11" t="str">
        <f t="shared" si="656"/>
        <v>2020/12</v>
      </c>
      <c r="AX1927" s="11" t="str">
        <f t="shared" si="657"/>
        <v>2020/12 Contribuciones Seg. Social</v>
      </c>
      <c r="AY1927" s="11">
        <f t="shared" si="659"/>
        <v>39008.78</v>
      </c>
      <c r="AZ1927" s="11">
        <f t="shared" si="658"/>
        <v>5.2650454589966672E-2</v>
      </c>
      <c r="BA1927" s="11" t="str">
        <f t="shared" si="640"/>
        <v>Q259383 105</v>
      </c>
      <c r="BB1927" s="11">
        <f>IFERROR(IF(AW1927="","",VLOOKUP(AW1927,SUSS!R:S,2,FALSE)),AY1927*SUSS!$M$2)</f>
        <v>6022.3505733695647</v>
      </c>
      <c r="BC1927" s="11">
        <f t="shared" si="660"/>
        <v>317.079495388054</v>
      </c>
    </row>
    <row r="1928" spans="14:55" ht="15.75" thickBot="1">
      <c r="N1928" s="3" t="s">
        <v>173</v>
      </c>
      <c r="O1928" s="82">
        <v>106</v>
      </c>
      <c r="P1928" s="86">
        <v>208.93</v>
      </c>
      <c r="Q1928" s="83" t="s">
        <v>83</v>
      </c>
      <c r="R1928" s="83" t="s">
        <v>174</v>
      </c>
      <c r="S1928" s="83" t="s">
        <v>174</v>
      </c>
      <c r="T1928" s="82" t="s">
        <v>108</v>
      </c>
      <c r="U1928" s="82" t="s">
        <v>88</v>
      </c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14:55" ht="15.75" thickBot="1">
      <c r="N1929" s="3" t="s">
        <v>173</v>
      </c>
      <c r="O1929" s="82">
        <v>106</v>
      </c>
      <c r="P1929" s="85">
        <v>1489.33</v>
      </c>
      <c r="Q1929" s="83" t="s">
        <v>81</v>
      </c>
      <c r="R1929" s="83" t="s">
        <v>174</v>
      </c>
      <c r="S1929" s="83" t="s">
        <v>174</v>
      </c>
      <c r="T1929" s="82" t="s">
        <v>89</v>
      </c>
      <c r="U1929" s="82" t="s">
        <v>88</v>
      </c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14:55" ht="57.75" thickBot="1">
      <c r="N1930" s="3" t="s">
        <v>173</v>
      </c>
      <c r="O1930" s="82">
        <v>106</v>
      </c>
      <c r="P1930" s="85">
        <v>2053.83</v>
      </c>
      <c r="Q1930" s="83" t="s">
        <v>11</v>
      </c>
      <c r="R1930" s="83" t="s">
        <v>175</v>
      </c>
      <c r="S1930" s="83" t="s">
        <v>175</v>
      </c>
      <c r="T1930" s="82" t="s">
        <v>119</v>
      </c>
      <c r="U1930" s="82" t="s">
        <v>88</v>
      </c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>Q259383</v>
      </c>
      <c r="AU1930" s="11">
        <f t="shared" si="654"/>
        <v>106</v>
      </c>
      <c r="AV1930" s="11">
        <f t="shared" si="655"/>
        <v>2053.83</v>
      </c>
      <c r="AW1930" s="11" t="str">
        <f t="shared" si="656"/>
        <v>2020/12</v>
      </c>
      <c r="AX1930" s="11" t="str">
        <f t="shared" si="657"/>
        <v>2020/12 Contribuciones Seg. Social</v>
      </c>
      <c r="AY1930" s="11">
        <f t="shared" si="659"/>
        <v>39008.78</v>
      </c>
      <c r="AZ1930" s="11">
        <f t="shared" si="658"/>
        <v>5.2650454589966672E-2</v>
      </c>
      <c r="BA1930" s="11" t="str">
        <f t="shared" si="661"/>
        <v>Q259383 106</v>
      </c>
      <c r="BB1930" s="11">
        <f>IFERROR(IF(AW1930="","",VLOOKUP(AW1930,SUSS!R:S,2,FALSE)),AY1930*SUSS!$M$2)</f>
        <v>6022.3505733695647</v>
      </c>
      <c r="BC1930" s="11">
        <f t="shared" si="660"/>
        <v>317.079495388054</v>
      </c>
    </row>
    <row r="1931" spans="14:55" ht="15.75" thickBot="1">
      <c r="N1931" s="3" t="s">
        <v>173</v>
      </c>
      <c r="O1931" s="82">
        <v>107</v>
      </c>
      <c r="P1931" s="86">
        <v>208.93</v>
      </c>
      <c r="Q1931" s="83" t="s">
        <v>83</v>
      </c>
      <c r="R1931" s="83" t="s">
        <v>174</v>
      </c>
      <c r="S1931" s="83" t="s">
        <v>174</v>
      </c>
      <c r="T1931" s="82" t="s">
        <v>108</v>
      </c>
      <c r="U1931" s="82" t="s">
        <v>88</v>
      </c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14:55" ht="15.75" thickBot="1">
      <c r="N1932" s="3" t="s">
        <v>173</v>
      </c>
      <c r="O1932" s="82">
        <v>107</v>
      </c>
      <c r="P1932" s="85">
        <v>1489.33</v>
      </c>
      <c r="Q1932" s="83" t="s">
        <v>81</v>
      </c>
      <c r="R1932" s="83" t="s">
        <v>174</v>
      </c>
      <c r="S1932" s="83" t="s">
        <v>174</v>
      </c>
      <c r="T1932" s="82" t="s">
        <v>89</v>
      </c>
      <c r="U1932" s="82" t="s">
        <v>88</v>
      </c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14:55" ht="57.75" thickBot="1">
      <c r="N1933" s="3" t="s">
        <v>173</v>
      </c>
      <c r="O1933" s="82">
        <v>107</v>
      </c>
      <c r="P1933" s="85">
        <v>2053.83</v>
      </c>
      <c r="Q1933" s="83" t="s">
        <v>11</v>
      </c>
      <c r="R1933" s="83" t="s">
        <v>175</v>
      </c>
      <c r="S1933" s="83" t="s">
        <v>175</v>
      </c>
      <c r="T1933" s="82" t="s">
        <v>119</v>
      </c>
      <c r="U1933" s="82" t="s">
        <v>88</v>
      </c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>Q259383</v>
      </c>
      <c r="AU1933" s="11">
        <f t="shared" si="654"/>
        <v>107</v>
      </c>
      <c r="AV1933" s="11">
        <f t="shared" si="655"/>
        <v>2053.83</v>
      </c>
      <c r="AW1933" s="11" t="str">
        <f t="shared" si="656"/>
        <v>2020/12</v>
      </c>
      <c r="AX1933" s="11" t="str">
        <f t="shared" si="657"/>
        <v>2020/12 Contribuciones Seg. Social</v>
      </c>
      <c r="AY1933" s="11">
        <f t="shared" si="659"/>
        <v>39008.78</v>
      </c>
      <c r="AZ1933" s="11">
        <f t="shared" si="658"/>
        <v>5.2650454589966672E-2</v>
      </c>
      <c r="BA1933" s="11" t="str">
        <f t="shared" si="661"/>
        <v>Q259383 107</v>
      </c>
      <c r="BB1933" s="11">
        <f>IFERROR(IF(AW1933="","",VLOOKUP(AW1933,SUSS!R:S,2,FALSE)),AY1933*SUSS!$M$2)</f>
        <v>6022.3505733695647</v>
      </c>
      <c r="BC1933" s="11">
        <f t="shared" si="660"/>
        <v>317.079495388054</v>
      </c>
    </row>
    <row r="1934" spans="14:55" ht="15.75" thickBot="1">
      <c r="N1934" s="3" t="s">
        <v>173</v>
      </c>
      <c r="O1934" s="82">
        <v>108</v>
      </c>
      <c r="P1934" s="86">
        <v>208.93</v>
      </c>
      <c r="Q1934" s="83" t="s">
        <v>83</v>
      </c>
      <c r="R1934" s="83" t="s">
        <v>174</v>
      </c>
      <c r="S1934" s="83" t="s">
        <v>174</v>
      </c>
      <c r="T1934" s="82" t="s">
        <v>108</v>
      </c>
      <c r="U1934" s="82" t="s">
        <v>88</v>
      </c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14:55" ht="15.75" thickBot="1">
      <c r="N1935" s="3" t="s">
        <v>173</v>
      </c>
      <c r="O1935" s="82">
        <v>108</v>
      </c>
      <c r="P1935" s="85">
        <v>1489.33</v>
      </c>
      <c r="Q1935" s="83" t="s">
        <v>81</v>
      </c>
      <c r="R1935" s="83" t="s">
        <v>174</v>
      </c>
      <c r="S1935" s="83" t="s">
        <v>174</v>
      </c>
      <c r="T1935" s="82" t="s">
        <v>89</v>
      </c>
      <c r="U1935" s="82" t="s">
        <v>88</v>
      </c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14:55" ht="57.75" thickBot="1">
      <c r="N1936" s="3" t="s">
        <v>173</v>
      </c>
      <c r="O1936" s="82">
        <v>108</v>
      </c>
      <c r="P1936" s="85">
        <v>2053.83</v>
      </c>
      <c r="Q1936" s="83" t="s">
        <v>11</v>
      </c>
      <c r="R1936" s="83" t="s">
        <v>175</v>
      </c>
      <c r="S1936" s="83" t="s">
        <v>175</v>
      </c>
      <c r="T1936" s="82" t="s">
        <v>119</v>
      </c>
      <c r="U1936" s="82" t="s">
        <v>88</v>
      </c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>Q259383</v>
      </c>
      <c r="AU1936" s="11">
        <f t="shared" si="654"/>
        <v>108</v>
      </c>
      <c r="AV1936" s="11">
        <f t="shared" si="655"/>
        <v>2053.83</v>
      </c>
      <c r="AW1936" s="11" t="str">
        <f t="shared" si="656"/>
        <v>2020/12</v>
      </c>
      <c r="AX1936" s="11" t="str">
        <f t="shared" si="657"/>
        <v>2020/12 Contribuciones Seg. Social</v>
      </c>
      <c r="AY1936" s="11">
        <f t="shared" si="659"/>
        <v>39008.78</v>
      </c>
      <c r="AZ1936" s="11">
        <f t="shared" si="658"/>
        <v>5.2650454589966672E-2</v>
      </c>
      <c r="BA1936" s="11" t="str">
        <f t="shared" si="661"/>
        <v>Q259383 108</v>
      </c>
      <c r="BB1936" s="11">
        <f>IFERROR(IF(AW1936="","",VLOOKUP(AW1936,SUSS!R:S,2,FALSE)),AY1936*SUSS!$M$2)</f>
        <v>6022.3505733695647</v>
      </c>
      <c r="BC1936" s="11">
        <f t="shared" si="660"/>
        <v>317.079495388054</v>
      </c>
    </row>
    <row r="1937" spans="14:55" ht="15.75" thickBot="1">
      <c r="N1937" s="3" t="s">
        <v>173</v>
      </c>
      <c r="O1937" s="82">
        <v>109</v>
      </c>
      <c r="P1937" s="86">
        <v>208.93</v>
      </c>
      <c r="Q1937" s="83" t="s">
        <v>83</v>
      </c>
      <c r="R1937" s="83" t="s">
        <v>174</v>
      </c>
      <c r="S1937" s="83" t="s">
        <v>174</v>
      </c>
      <c r="T1937" s="82" t="s">
        <v>108</v>
      </c>
      <c r="U1937" s="82" t="s">
        <v>88</v>
      </c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14:55" ht="15.75" thickBot="1">
      <c r="N1938" s="3" t="s">
        <v>173</v>
      </c>
      <c r="O1938" s="82">
        <v>109</v>
      </c>
      <c r="P1938" s="85">
        <v>1489.33</v>
      </c>
      <c r="Q1938" s="83" t="s">
        <v>81</v>
      </c>
      <c r="R1938" s="83" t="s">
        <v>174</v>
      </c>
      <c r="S1938" s="83" t="s">
        <v>174</v>
      </c>
      <c r="T1938" s="82" t="s">
        <v>89</v>
      </c>
      <c r="U1938" s="82" t="s">
        <v>88</v>
      </c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14:55" ht="57.75" thickBot="1">
      <c r="N1939" s="3" t="s">
        <v>173</v>
      </c>
      <c r="O1939" s="82">
        <v>109</v>
      </c>
      <c r="P1939" s="86">
        <v>40.090000000000003</v>
      </c>
      <c r="Q1939" s="83" t="s">
        <v>11</v>
      </c>
      <c r="R1939" s="83" t="s">
        <v>175</v>
      </c>
      <c r="S1939" s="83" t="s">
        <v>82</v>
      </c>
      <c r="T1939" s="82" t="s">
        <v>119</v>
      </c>
      <c r="U1939" s="82" t="s">
        <v>88</v>
      </c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>Q259383</v>
      </c>
      <c r="AU1939" s="11">
        <f t="shared" si="654"/>
        <v>109</v>
      </c>
      <c r="AV1939" s="11">
        <f t="shared" si="655"/>
        <v>40.090000000000003</v>
      </c>
      <c r="AW1939" s="11" t="str">
        <f t="shared" si="656"/>
        <v>2020/12</v>
      </c>
      <c r="AX1939" s="11" t="str">
        <f t="shared" si="657"/>
        <v>2020/12 Contribuciones Seg. Social</v>
      </c>
      <c r="AY1939" s="11">
        <f t="shared" si="659"/>
        <v>39008.78</v>
      </c>
      <c r="AZ1939" s="11">
        <f t="shared" si="658"/>
        <v>1.0277173497863815E-3</v>
      </c>
      <c r="BA1939" s="11" t="str">
        <f t="shared" si="661"/>
        <v>Q259383 109</v>
      </c>
      <c r="BB1939" s="11">
        <f>IFERROR(IF(AW1939="","",VLOOKUP(AW1939,SUSS!R:S,2,FALSE)),AY1939*SUSS!$M$2)</f>
        <v>6022.3505733695647</v>
      </c>
      <c r="BC1939" s="11">
        <f t="shared" si="660"/>
        <v>6.189274170747864</v>
      </c>
    </row>
    <row r="1940" spans="14:55" ht="57.75" thickBot="1">
      <c r="N1940" s="3" t="s">
        <v>173</v>
      </c>
      <c r="O1940" s="82">
        <v>109</v>
      </c>
      <c r="P1940" s="85">
        <v>2013.74</v>
      </c>
      <c r="Q1940" s="83" t="s">
        <v>11</v>
      </c>
      <c r="R1940" s="83" t="s">
        <v>175</v>
      </c>
      <c r="S1940" s="83" t="s">
        <v>175</v>
      </c>
      <c r="T1940" s="82" t="s">
        <v>119</v>
      </c>
      <c r="U1940" s="82" t="s">
        <v>88</v>
      </c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>Q259383</v>
      </c>
      <c r="AU1940" s="11">
        <f t="shared" si="654"/>
        <v>109</v>
      </c>
      <c r="AV1940" s="11">
        <f t="shared" si="655"/>
        <v>2013.74</v>
      </c>
      <c r="AW1940" s="11" t="str">
        <f t="shared" si="656"/>
        <v>2020/12</v>
      </c>
      <c r="AX1940" s="11" t="str">
        <f t="shared" si="657"/>
        <v>2020/12 Contribuciones Seg. Social</v>
      </c>
      <c r="AY1940" s="11">
        <f t="shared" si="659"/>
        <v>39008.78</v>
      </c>
      <c r="AZ1940" s="11">
        <f t="shared" si="658"/>
        <v>5.1622737240180287E-2</v>
      </c>
      <c r="BA1940" s="11" t="str">
        <f t="shared" si="661"/>
        <v>Q259383 109</v>
      </c>
      <c r="BB1940" s="11">
        <f>IFERROR(IF(AW1940="","",VLOOKUP(AW1940,SUSS!R:S,2,FALSE)),AY1940*SUSS!$M$2)</f>
        <v>6022.3505733695647</v>
      </c>
      <c r="BC1940" s="11">
        <f t="shared" si="660"/>
        <v>310.89022121730613</v>
      </c>
    </row>
    <row r="1941" spans="14:55" ht="15.75" thickBot="1">
      <c r="N1941" s="3" t="s">
        <v>173</v>
      </c>
      <c r="O1941" s="82">
        <v>110</v>
      </c>
      <c r="P1941" s="86">
        <v>208.93</v>
      </c>
      <c r="Q1941" s="83" t="s">
        <v>83</v>
      </c>
      <c r="R1941" s="83" t="s">
        <v>174</v>
      </c>
      <c r="S1941" s="83" t="s">
        <v>174</v>
      </c>
      <c r="T1941" s="82" t="s">
        <v>108</v>
      </c>
      <c r="U1941" s="82" t="s">
        <v>88</v>
      </c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14:55" ht="15.75" thickBot="1">
      <c r="N1942" s="3" t="s">
        <v>173</v>
      </c>
      <c r="O1942" s="82">
        <v>110</v>
      </c>
      <c r="P1942" s="85">
        <v>1489.33</v>
      </c>
      <c r="Q1942" s="83" t="s">
        <v>81</v>
      </c>
      <c r="R1942" s="83" t="s">
        <v>174</v>
      </c>
      <c r="S1942" s="83" t="s">
        <v>174</v>
      </c>
      <c r="T1942" s="82" t="s">
        <v>89</v>
      </c>
      <c r="U1942" s="82" t="s">
        <v>88</v>
      </c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14:55" ht="57.75" thickBot="1">
      <c r="N1943" s="3" t="s">
        <v>173</v>
      </c>
      <c r="O1943" s="82">
        <v>110</v>
      </c>
      <c r="P1943" s="85">
        <v>2053.83</v>
      </c>
      <c r="Q1943" s="83" t="s">
        <v>11</v>
      </c>
      <c r="R1943" s="83" t="s">
        <v>175</v>
      </c>
      <c r="S1943" s="83" t="s">
        <v>82</v>
      </c>
      <c r="T1943" s="82" t="s">
        <v>119</v>
      </c>
      <c r="U1943" s="82" t="s">
        <v>88</v>
      </c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>Q259383</v>
      </c>
      <c r="AU1943" s="11">
        <f t="shared" si="654"/>
        <v>110</v>
      </c>
      <c r="AV1943" s="11">
        <f t="shared" si="655"/>
        <v>2053.83</v>
      </c>
      <c r="AW1943" s="11" t="str">
        <f t="shared" si="656"/>
        <v>2020/12</v>
      </c>
      <c r="AX1943" s="11" t="str">
        <f t="shared" si="657"/>
        <v>2020/12 Contribuciones Seg. Social</v>
      </c>
      <c r="AY1943" s="11">
        <f t="shared" si="659"/>
        <v>39008.78</v>
      </c>
      <c r="AZ1943" s="11">
        <f t="shared" si="658"/>
        <v>5.2650454589966672E-2</v>
      </c>
      <c r="BA1943" s="11" t="str">
        <f t="shared" si="661"/>
        <v>Q259383 110</v>
      </c>
      <c r="BB1943" s="11">
        <f>IFERROR(IF(AW1943="","",VLOOKUP(AW1943,SUSS!R:S,2,FALSE)),AY1943*SUSS!$M$2)</f>
        <v>6022.3505733695647</v>
      </c>
      <c r="BC1943" s="11">
        <f t="shared" si="660"/>
        <v>317.079495388054</v>
      </c>
    </row>
    <row r="1944" spans="14:55" ht="15.75" thickBot="1">
      <c r="N1944" s="3" t="s">
        <v>173</v>
      </c>
      <c r="O1944" s="82">
        <v>111</v>
      </c>
      <c r="P1944" s="86">
        <v>208.93</v>
      </c>
      <c r="Q1944" s="83" t="s">
        <v>83</v>
      </c>
      <c r="R1944" s="83" t="s">
        <v>174</v>
      </c>
      <c r="S1944" s="83" t="s">
        <v>174</v>
      </c>
      <c r="T1944" s="82" t="s">
        <v>108</v>
      </c>
      <c r="U1944" s="82" t="s">
        <v>88</v>
      </c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14:55" ht="15.75" thickBot="1">
      <c r="N1945" s="3" t="s">
        <v>173</v>
      </c>
      <c r="O1945" s="82">
        <v>111</v>
      </c>
      <c r="P1945" s="85">
        <v>1489.33</v>
      </c>
      <c r="Q1945" s="83" t="s">
        <v>81</v>
      </c>
      <c r="R1945" s="83" t="s">
        <v>174</v>
      </c>
      <c r="S1945" s="83" t="s">
        <v>174</v>
      </c>
      <c r="T1945" s="82" t="s">
        <v>89</v>
      </c>
      <c r="U1945" s="82" t="s">
        <v>88</v>
      </c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14:55" ht="57.75" thickBot="1">
      <c r="N1946" s="3" t="s">
        <v>173</v>
      </c>
      <c r="O1946" s="82">
        <v>111</v>
      </c>
      <c r="P1946" s="85">
        <v>2053.83</v>
      </c>
      <c r="Q1946" s="83" t="s">
        <v>11</v>
      </c>
      <c r="R1946" s="83" t="s">
        <v>175</v>
      </c>
      <c r="S1946" s="83" t="s">
        <v>82</v>
      </c>
      <c r="T1946" s="82" t="s">
        <v>119</v>
      </c>
      <c r="U1946" s="82" t="s">
        <v>88</v>
      </c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>Q259383</v>
      </c>
      <c r="AU1946" s="11">
        <f t="shared" si="654"/>
        <v>111</v>
      </c>
      <c r="AV1946" s="11">
        <f t="shared" si="655"/>
        <v>2053.83</v>
      </c>
      <c r="AW1946" s="11" t="str">
        <f t="shared" si="656"/>
        <v>2020/12</v>
      </c>
      <c r="AX1946" s="11" t="str">
        <f t="shared" si="657"/>
        <v>2020/12 Contribuciones Seg. Social</v>
      </c>
      <c r="AY1946" s="11">
        <f t="shared" si="659"/>
        <v>39008.78</v>
      </c>
      <c r="AZ1946" s="11">
        <f t="shared" si="658"/>
        <v>5.2650454589966672E-2</v>
      </c>
      <c r="BA1946" s="11" t="str">
        <f t="shared" si="661"/>
        <v>Q259383 111</v>
      </c>
      <c r="BB1946" s="11">
        <f>IFERROR(IF(AW1946="","",VLOOKUP(AW1946,SUSS!R:S,2,FALSE)),AY1946*SUSS!$M$2)</f>
        <v>6022.3505733695647</v>
      </c>
      <c r="BC1946" s="11">
        <f t="shared" si="660"/>
        <v>317.079495388054</v>
      </c>
    </row>
    <row r="1947" spans="14:55" ht="15.75" thickBot="1">
      <c r="N1947" s="3" t="s">
        <v>173</v>
      </c>
      <c r="O1947" s="82">
        <v>112</v>
      </c>
      <c r="P1947" s="86">
        <v>208.93</v>
      </c>
      <c r="Q1947" s="83" t="s">
        <v>83</v>
      </c>
      <c r="R1947" s="83" t="s">
        <v>174</v>
      </c>
      <c r="S1947" s="83" t="s">
        <v>174</v>
      </c>
      <c r="T1947" s="82" t="s">
        <v>108</v>
      </c>
      <c r="U1947" s="82" t="s">
        <v>88</v>
      </c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14:55" ht="15.75" thickBot="1">
      <c r="N1948" s="3" t="s">
        <v>173</v>
      </c>
      <c r="O1948" s="82">
        <v>112</v>
      </c>
      <c r="P1948" s="85">
        <v>1489.33</v>
      </c>
      <c r="Q1948" s="83" t="s">
        <v>81</v>
      </c>
      <c r="R1948" s="83" t="s">
        <v>174</v>
      </c>
      <c r="S1948" s="83" t="s">
        <v>174</v>
      </c>
      <c r="T1948" s="82" t="s">
        <v>89</v>
      </c>
      <c r="U1948" s="82" t="s">
        <v>88</v>
      </c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14:55" ht="57.75" thickBot="1">
      <c r="N1949" s="3" t="s">
        <v>173</v>
      </c>
      <c r="O1949" s="82">
        <v>112</v>
      </c>
      <c r="P1949" s="85">
        <v>2053.83</v>
      </c>
      <c r="Q1949" s="83" t="s">
        <v>11</v>
      </c>
      <c r="R1949" s="83" t="s">
        <v>175</v>
      </c>
      <c r="S1949" s="83" t="s">
        <v>82</v>
      </c>
      <c r="T1949" s="82" t="s">
        <v>119</v>
      </c>
      <c r="U1949" s="82" t="s">
        <v>88</v>
      </c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>Q259383</v>
      </c>
      <c r="AU1949" s="11">
        <f t="shared" si="654"/>
        <v>112</v>
      </c>
      <c r="AV1949" s="11">
        <f t="shared" si="655"/>
        <v>2053.83</v>
      </c>
      <c r="AW1949" s="11" t="str">
        <f t="shared" si="656"/>
        <v>2020/12</v>
      </c>
      <c r="AX1949" s="11" t="str">
        <f t="shared" si="657"/>
        <v>2020/12 Contribuciones Seg. Social</v>
      </c>
      <c r="AY1949" s="11">
        <f t="shared" si="659"/>
        <v>39008.78</v>
      </c>
      <c r="AZ1949" s="11">
        <f t="shared" si="658"/>
        <v>5.2650454589966672E-2</v>
      </c>
      <c r="BA1949" s="11" t="str">
        <f t="shared" si="661"/>
        <v>Q259383 112</v>
      </c>
      <c r="BB1949" s="11">
        <f>IFERROR(IF(AW1949="","",VLOOKUP(AW1949,SUSS!R:S,2,FALSE)),AY1949*SUSS!$M$2)</f>
        <v>6022.3505733695647</v>
      </c>
      <c r="BC1949" s="11">
        <f t="shared" si="660"/>
        <v>317.079495388054</v>
      </c>
    </row>
    <row r="1950" spans="14:55" ht="15.75" thickBot="1">
      <c r="N1950" s="3" t="s">
        <v>173</v>
      </c>
      <c r="O1950" s="82">
        <v>113</v>
      </c>
      <c r="P1950" s="86">
        <v>208.93</v>
      </c>
      <c r="Q1950" s="83" t="s">
        <v>83</v>
      </c>
      <c r="R1950" s="83" t="s">
        <v>174</v>
      </c>
      <c r="S1950" s="83" t="s">
        <v>174</v>
      </c>
      <c r="T1950" s="82" t="s">
        <v>108</v>
      </c>
      <c r="U1950" s="82" t="s">
        <v>88</v>
      </c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14:55" ht="15.75" thickBot="1">
      <c r="N1951" s="3" t="s">
        <v>173</v>
      </c>
      <c r="O1951" s="82">
        <v>113</v>
      </c>
      <c r="P1951" s="85">
        <v>1489.33</v>
      </c>
      <c r="Q1951" s="83" t="s">
        <v>81</v>
      </c>
      <c r="R1951" s="83" t="s">
        <v>174</v>
      </c>
      <c r="S1951" s="83" t="s">
        <v>174</v>
      </c>
      <c r="T1951" s="82" t="s">
        <v>89</v>
      </c>
      <c r="U1951" s="82" t="s">
        <v>88</v>
      </c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14:55" ht="57.75" thickBot="1">
      <c r="N1952" s="3" t="s">
        <v>173</v>
      </c>
      <c r="O1952" s="82">
        <v>113</v>
      </c>
      <c r="P1952" s="85">
        <v>2053.83</v>
      </c>
      <c r="Q1952" s="83" t="s">
        <v>11</v>
      </c>
      <c r="R1952" s="83" t="s">
        <v>175</v>
      </c>
      <c r="S1952" s="83" t="s">
        <v>82</v>
      </c>
      <c r="T1952" s="82" t="s">
        <v>119</v>
      </c>
      <c r="U1952" s="82" t="s">
        <v>88</v>
      </c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>Q259383</v>
      </c>
      <c r="AU1952" s="11">
        <f t="shared" si="675"/>
        <v>113</v>
      </c>
      <c r="AV1952" s="11">
        <f t="shared" si="676"/>
        <v>2053.83</v>
      </c>
      <c r="AW1952" s="11" t="str">
        <f t="shared" si="677"/>
        <v>2020/12</v>
      </c>
      <c r="AX1952" s="11" t="str">
        <f t="shared" si="678"/>
        <v>2020/12 Contribuciones Seg. Social</v>
      </c>
      <c r="AY1952" s="11">
        <f t="shared" si="659"/>
        <v>39008.78</v>
      </c>
      <c r="AZ1952" s="11">
        <f t="shared" si="679"/>
        <v>5.2650454589966672E-2</v>
      </c>
      <c r="BA1952" s="11" t="str">
        <f t="shared" si="661"/>
        <v>Q259383 113</v>
      </c>
      <c r="BB1952" s="11">
        <f>IFERROR(IF(AW1952="","",VLOOKUP(AW1952,SUSS!R:S,2,FALSE)),AY1952*SUSS!$M$2)</f>
        <v>6022.3505733695647</v>
      </c>
      <c r="BC1952" s="11">
        <f t="shared" si="660"/>
        <v>317.079495388054</v>
      </c>
    </row>
    <row r="1953" spans="14:55" ht="15.75" thickBot="1">
      <c r="N1953" s="3" t="s">
        <v>173</v>
      </c>
      <c r="O1953" s="82">
        <v>114</v>
      </c>
      <c r="P1953" s="86">
        <v>208.93</v>
      </c>
      <c r="Q1953" s="83" t="s">
        <v>83</v>
      </c>
      <c r="R1953" s="83" t="s">
        <v>174</v>
      </c>
      <c r="S1953" s="83" t="s">
        <v>174</v>
      </c>
      <c r="T1953" s="82" t="s">
        <v>108</v>
      </c>
      <c r="U1953" s="82" t="s">
        <v>88</v>
      </c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14:55" ht="15.75" thickBot="1">
      <c r="N1954" s="3" t="s">
        <v>173</v>
      </c>
      <c r="O1954" s="82">
        <v>114</v>
      </c>
      <c r="P1954" s="85">
        <v>1489.33</v>
      </c>
      <c r="Q1954" s="83" t="s">
        <v>81</v>
      </c>
      <c r="R1954" s="83" t="s">
        <v>174</v>
      </c>
      <c r="S1954" s="83" t="s">
        <v>174</v>
      </c>
      <c r="T1954" s="82" t="s">
        <v>89</v>
      </c>
      <c r="U1954" s="82" t="s">
        <v>88</v>
      </c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14:55" ht="57.75" thickBot="1">
      <c r="N1955" s="3" t="s">
        <v>173</v>
      </c>
      <c r="O1955" s="82">
        <v>114</v>
      </c>
      <c r="P1955" s="85">
        <v>2053.83</v>
      </c>
      <c r="Q1955" s="83" t="s">
        <v>11</v>
      </c>
      <c r="R1955" s="83" t="s">
        <v>175</v>
      </c>
      <c r="S1955" s="83" t="s">
        <v>82</v>
      </c>
      <c r="T1955" s="82" t="s">
        <v>119</v>
      </c>
      <c r="U1955" s="82" t="s">
        <v>88</v>
      </c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>Q259383</v>
      </c>
      <c r="AU1955" s="11">
        <f t="shared" si="675"/>
        <v>114</v>
      </c>
      <c r="AV1955" s="11">
        <f t="shared" si="676"/>
        <v>2053.83</v>
      </c>
      <c r="AW1955" s="11" t="str">
        <f t="shared" si="677"/>
        <v>2020/12</v>
      </c>
      <c r="AX1955" s="11" t="str">
        <f t="shared" si="678"/>
        <v>2020/12 Contribuciones Seg. Social</v>
      </c>
      <c r="AY1955" s="11">
        <f t="shared" si="659"/>
        <v>39008.78</v>
      </c>
      <c r="AZ1955" s="11">
        <f t="shared" si="679"/>
        <v>5.2650454589966672E-2</v>
      </c>
      <c r="BA1955" s="11" t="str">
        <f t="shared" si="661"/>
        <v>Q259383 114</v>
      </c>
      <c r="BB1955" s="11">
        <f>IFERROR(IF(AW1955="","",VLOOKUP(AW1955,SUSS!R:S,2,FALSE)),AY1955*SUSS!$M$2)</f>
        <v>6022.3505733695647</v>
      </c>
      <c r="BC1955" s="11">
        <f t="shared" si="660"/>
        <v>317.079495388054</v>
      </c>
    </row>
    <row r="1956" spans="14:55" ht="15.75" thickBot="1">
      <c r="N1956" s="3" t="s">
        <v>173</v>
      </c>
      <c r="O1956" s="82">
        <v>115</v>
      </c>
      <c r="P1956" s="86">
        <v>208.93</v>
      </c>
      <c r="Q1956" s="83" t="s">
        <v>83</v>
      </c>
      <c r="R1956" s="83" t="s">
        <v>174</v>
      </c>
      <c r="S1956" s="83" t="s">
        <v>174</v>
      </c>
      <c r="T1956" s="82" t="s">
        <v>108</v>
      </c>
      <c r="U1956" s="82" t="s">
        <v>88</v>
      </c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14:55" ht="15.75" thickBot="1">
      <c r="N1957" s="3" t="s">
        <v>173</v>
      </c>
      <c r="O1957" s="82">
        <v>115</v>
      </c>
      <c r="P1957" s="85">
        <v>1489.33</v>
      </c>
      <c r="Q1957" s="83" t="s">
        <v>81</v>
      </c>
      <c r="R1957" s="83" t="s">
        <v>174</v>
      </c>
      <c r="S1957" s="83" t="s">
        <v>174</v>
      </c>
      <c r="T1957" s="82" t="s">
        <v>89</v>
      </c>
      <c r="U1957" s="82" t="s">
        <v>88</v>
      </c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14:55" ht="57.75" thickBot="1">
      <c r="N1958" s="3" t="s">
        <v>173</v>
      </c>
      <c r="O1958" s="82">
        <v>115</v>
      </c>
      <c r="P1958" s="85">
        <v>2053.83</v>
      </c>
      <c r="Q1958" s="83" t="s">
        <v>11</v>
      </c>
      <c r="R1958" s="83" t="s">
        <v>175</v>
      </c>
      <c r="S1958" s="83" t="s">
        <v>82</v>
      </c>
      <c r="T1958" s="82" t="s">
        <v>119</v>
      </c>
      <c r="U1958" s="82" t="s">
        <v>88</v>
      </c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>Q259383</v>
      </c>
      <c r="AU1958" s="11">
        <f t="shared" si="675"/>
        <v>115</v>
      </c>
      <c r="AV1958" s="11">
        <f t="shared" si="676"/>
        <v>2053.83</v>
      </c>
      <c r="AW1958" s="11" t="str">
        <f t="shared" si="677"/>
        <v>2020/12</v>
      </c>
      <c r="AX1958" s="11" t="str">
        <f t="shared" si="678"/>
        <v>2020/12 Contribuciones Seg. Social</v>
      </c>
      <c r="AY1958" s="11">
        <f t="shared" si="659"/>
        <v>39008.78</v>
      </c>
      <c r="AZ1958" s="11">
        <f t="shared" si="679"/>
        <v>5.2650454589966672E-2</v>
      </c>
      <c r="BA1958" s="11" t="str">
        <f t="shared" si="661"/>
        <v>Q259383 115</v>
      </c>
      <c r="BB1958" s="11">
        <f>IFERROR(IF(AW1958="","",VLOOKUP(AW1958,SUSS!R:S,2,FALSE)),AY1958*SUSS!$M$2)</f>
        <v>6022.3505733695647</v>
      </c>
      <c r="BC1958" s="11">
        <f t="shared" si="660"/>
        <v>317.079495388054</v>
      </c>
    </row>
    <row r="1959" spans="14:55" ht="15.75" thickBot="1">
      <c r="N1959" s="3" t="s">
        <v>173</v>
      </c>
      <c r="O1959" s="82">
        <v>116</v>
      </c>
      <c r="P1959" s="86">
        <v>208.93</v>
      </c>
      <c r="Q1959" s="83" t="s">
        <v>83</v>
      </c>
      <c r="R1959" s="83" t="s">
        <v>174</v>
      </c>
      <c r="S1959" s="83" t="s">
        <v>174</v>
      </c>
      <c r="T1959" s="82" t="s">
        <v>108</v>
      </c>
      <c r="U1959" s="82" t="s">
        <v>88</v>
      </c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14:55" ht="15.75" thickBot="1">
      <c r="N1960" s="3" t="s">
        <v>173</v>
      </c>
      <c r="O1960" s="82">
        <v>116</v>
      </c>
      <c r="P1960" s="85">
        <v>1489.33</v>
      </c>
      <c r="Q1960" s="83" t="s">
        <v>81</v>
      </c>
      <c r="R1960" s="83" t="s">
        <v>174</v>
      </c>
      <c r="S1960" s="83" t="s">
        <v>174</v>
      </c>
      <c r="T1960" s="82" t="s">
        <v>89</v>
      </c>
      <c r="U1960" s="82" t="s">
        <v>88</v>
      </c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14:55" ht="57.75" thickBot="1">
      <c r="N1961" s="3" t="s">
        <v>173</v>
      </c>
      <c r="O1961" s="82">
        <v>116</v>
      </c>
      <c r="P1961" s="85">
        <v>2053.83</v>
      </c>
      <c r="Q1961" s="83" t="s">
        <v>11</v>
      </c>
      <c r="R1961" s="83" t="s">
        <v>175</v>
      </c>
      <c r="S1961" s="83" t="s">
        <v>82</v>
      </c>
      <c r="T1961" s="82" t="s">
        <v>119</v>
      </c>
      <c r="U1961" s="82" t="s">
        <v>88</v>
      </c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>Q259383</v>
      </c>
      <c r="AU1961" s="11">
        <f t="shared" si="675"/>
        <v>116</v>
      </c>
      <c r="AV1961" s="11">
        <f t="shared" si="676"/>
        <v>2053.83</v>
      </c>
      <c r="AW1961" s="11" t="str">
        <f t="shared" si="677"/>
        <v>2020/12</v>
      </c>
      <c r="AX1961" s="11" t="str">
        <f t="shared" si="678"/>
        <v>2020/12 Contribuciones Seg. Social</v>
      </c>
      <c r="AY1961" s="11">
        <f t="shared" si="659"/>
        <v>39008.78</v>
      </c>
      <c r="AZ1961" s="11">
        <f t="shared" si="679"/>
        <v>5.2650454589966672E-2</v>
      </c>
      <c r="BA1961" s="11" t="str">
        <f t="shared" si="661"/>
        <v>Q259383 116</v>
      </c>
      <c r="BB1961" s="11">
        <f>IFERROR(IF(AW1961="","",VLOOKUP(AW1961,SUSS!R:S,2,FALSE)),AY1961*SUSS!$M$2)</f>
        <v>6022.3505733695647</v>
      </c>
      <c r="BC1961" s="11">
        <f t="shared" si="660"/>
        <v>317.079495388054</v>
      </c>
    </row>
    <row r="1962" spans="14:55" ht="15.75" thickBot="1">
      <c r="N1962" s="3" t="s">
        <v>173</v>
      </c>
      <c r="O1962" s="82">
        <v>117</v>
      </c>
      <c r="P1962" s="86">
        <v>208.93</v>
      </c>
      <c r="Q1962" s="83" t="s">
        <v>83</v>
      </c>
      <c r="R1962" s="83" t="s">
        <v>174</v>
      </c>
      <c r="S1962" s="83" t="s">
        <v>174</v>
      </c>
      <c r="T1962" s="82" t="s">
        <v>108</v>
      </c>
      <c r="U1962" s="82" t="s">
        <v>88</v>
      </c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14:55" ht="15.75" thickBot="1">
      <c r="N1963" s="3" t="s">
        <v>173</v>
      </c>
      <c r="O1963" s="82">
        <v>117</v>
      </c>
      <c r="P1963" s="85">
        <v>1489.33</v>
      </c>
      <c r="Q1963" s="83" t="s">
        <v>81</v>
      </c>
      <c r="R1963" s="83" t="s">
        <v>174</v>
      </c>
      <c r="S1963" s="83" t="s">
        <v>174</v>
      </c>
      <c r="T1963" s="82" t="s">
        <v>89</v>
      </c>
      <c r="U1963" s="82" t="s">
        <v>88</v>
      </c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14:55" ht="57.75" thickBot="1">
      <c r="N1964" s="3" t="s">
        <v>173</v>
      </c>
      <c r="O1964" s="82">
        <v>117</v>
      </c>
      <c r="P1964" s="85">
        <v>2053.83</v>
      </c>
      <c r="Q1964" s="83" t="s">
        <v>11</v>
      </c>
      <c r="R1964" s="83" t="s">
        <v>175</v>
      </c>
      <c r="S1964" s="83" t="s">
        <v>82</v>
      </c>
      <c r="T1964" s="82" t="s">
        <v>119</v>
      </c>
      <c r="U1964" s="82" t="s">
        <v>88</v>
      </c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>Q259383</v>
      </c>
      <c r="AU1964" s="11">
        <f t="shared" si="675"/>
        <v>117</v>
      </c>
      <c r="AV1964" s="11">
        <f t="shared" si="676"/>
        <v>2053.83</v>
      </c>
      <c r="AW1964" s="11" t="str">
        <f t="shared" si="677"/>
        <v>2020/12</v>
      </c>
      <c r="AX1964" s="11" t="str">
        <f t="shared" si="678"/>
        <v>2020/12 Contribuciones Seg. Social</v>
      </c>
      <c r="AY1964" s="11">
        <f t="shared" si="659"/>
        <v>39008.78</v>
      </c>
      <c r="AZ1964" s="11">
        <f t="shared" si="679"/>
        <v>5.2650454589966672E-2</v>
      </c>
      <c r="BA1964" s="11" t="str">
        <f t="shared" si="661"/>
        <v>Q259383 117</v>
      </c>
      <c r="BB1964" s="11">
        <f>IFERROR(IF(AW1964="","",VLOOKUP(AW1964,SUSS!R:S,2,FALSE)),AY1964*SUSS!$M$2)</f>
        <v>6022.3505733695647</v>
      </c>
      <c r="BC1964" s="11">
        <f t="shared" si="660"/>
        <v>317.079495388054</v>
      </c>
    </row>
    <row r="1965" spans="14:55" ht="15.75" thickBot="1">
      <c r="N1965" s="3" t="s">
        <v>173</v>
      </c>
      <c r="O1965" s="82">
        <v>118</v>
      </c>
      <c r="P1965" s="86">
        <v>208.93</v>
      </c>
      <c r="Q1965" s="83" t="s">
        <v>83</v>
      </c>
      <c r="R1965" s="83" t="s">
        <v>174</v>
      </c>
      <c r="S1965" s="83" t="s">
        <v>174</v>
      </c>
      <c r="T1965" s="82" t="s">
        <v>108</v>
      </c>
      <c r="U1965" s="82" t="s">
        <v>88</v>
      </c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14:55" ht="15.75" thickBot="1">
      <c r="N1966" s="3" t="s">
        <v>173</v>
      </c>
      <c r="O1966" s="82">
        <v>118</v>
      </c>
      <c r="P1966" s="85">
        <v>1489.33</v>
      </c>
      <c r="Q1966" s="83" t="s">
        <v>81</v>
      </c>
      <c r="R1966" s="83" t="s">
        <v>174</v>
      </c>
      <c r="S1966" s="83" t="s">
        <v>174</v>
      </c>
      <c r="T1966" s="82" t="s">
        <v>89</v>
      </c>
      <c r="U1966" s="82" t="s">
        <v>88</v>
      </c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14:55" ht="57.75" thickBot="1">
      <c r="N1967" s="3" t="s">
        <v>173</v>
      </c>
      <c r="O1967" s="82">
        <v>118</v>
      </c>
      <c r="P1967" s="85">
        <v>2053.83</v>
      </c>
      <c r="Q1967" s="83" t="s">
        <v>11</v>
      </c>
      <c r="R1967" s="83" t="s">
        <v>175</v>
      </c>
      <c r="S1967" s="83" t="s">
        <v>82</v>
      </c>
      <c r="T1967" s="82" t="s">
        <v>119</v>
      </c>
      <c r="U1967" s="82" t="s">
        <v>88</v>
      </c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>Q259383</v>
      </c>
      <c r="AU1967" s="11">
        <f t="shared" si="675"/>
        <v>118</v>
      </c>
      <c r="AV1967" s="11">
        <f t="shared" si="676"/>
        <v>2053.83</v>
      </c>
      <c r="AW1967" s="11" t="str">
        <f t="shared" si="677"/>
        <v>2020/12</v>
      </c>
      <c r="AX1967" s="11" t="str">
        <f t="shared" si="678"/>
        <v>2020/12 Contribuciones Seg. Social</v>
      </c>
      <c r="AY1967" s="11">
        <f t="shared" si="659"/>
        <v>39008.78</v>
      </c>
      <c r="AZ1967" s="11">
        <f t="shared" si="679"/>
        <v>5.2650454589966672E-2</v>
      </c>
      <c r="BA1967" s="11" t="str">
        <f t="shared" si="661"/>
        <v>Q259383 118</v>
      </c>
      <c r="BB1967" s="11">
        <f>IFERROR(IF(AW1967="","",VLOOKUP(AW1967,SUSS!R:S,2,FALSE)),AY1967*SUSS!$M$2)</f>
        <v>6022.3505733695647</v>
      </c>
      <c r="BC1967" s="11">
        <f t="shared" si="660"/>
        <v>317.079495388054</v>
      </c>
    </row>
    <row r="1968" spans="14:55" ht="15.75" thickBot="1">
      <c r="N1968" s="3" t="s">
        <v>173</v>
      </c>
      <c r="O1968" s="82">
        <v>119</v>
      </c>
      <c r="P1968" s="86">
        <v>208.93</v>
      </c>
      <c r="Q1968" s="83" t="s">
        <v>83</v>
      </c>
      <c r="R1968" s="83" t="s">
        <v>174</v>
      </c>
      <c r="S1968" s="83" t="s">
        <v>174</v>
      </c>
      <c r="T1968" s="82" t="s">
        <v>108</v>
      </c>
      <c r="U1968" s="82" t="s">
        <v>88</v>
      </c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14:55" ht="15.75" thickBot="1">
      <c r="N1969" s="3" t="s">
        <v>173</v>
      </c>
      <c r="O1969" s="82">
        <v>119</v>
      </c>
      <c r="P1969" s="85">
        <v>1489.33</v>
      </c>
      <c r="Q1969" s="83" t="s">
        <v>81</v>
      </c>
      <c r="R1969" s="83" t="s">
        <v>174</v>
      </c>
      <c r="S1969" s="83" t="s">
        <v>174</v>
      </c>
      <c r="T1969" s="82" t="s">
        <v>89</v>
      </c>
      <c r="U1969" s="82" t="s">
        <v>88</v>
      </c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14:55" ht="57.75" thickBot="1">
      <c r="N1970" s="3" t="s">
        <v>173</v>
      </c>
      <c r="O1970" s="82">
        <v>119</v>
      </c>
      <c r="P1970" s="85">
        <v>2053.83</v>
      </c>
      <c r="Q1970" s="83" t="s">
        <v>11</v>
      </c>
      <c r="R1970" s="83" t="s">
        <v>175</v>
      </c>
      <c r="S1970" s="83" t="s">
        <v>82</v>
      </c>
      <c r="T1970" s="82" t="s">
        <v>119</v>
      </c>
      <c r="U1970" s="82" t="s">
        <v>88</v>
      </c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>Q259383</v>
      </c>
      <c r="AU1970" s="11">
        <f t="shared" si="675"/>
        <v>119</v>
      </c>
      <c r="AV1970" s="11">
        <f t="shared" si="676"/>
        <v>2053.83</v>
      </c>
      <c r="AW1970" s="11" t="str">
        <f t="shared" si="677"/>
        <v>2020/12</v>
      </c>
      <c r="AX1970" s="11" t="str">
        <f t="shared" si="678"/>
        <v>2020/12 Contribuciones Seg. Social</v>
      </c>
      <c r="AY1970" s="11">
        <f t="shared" si="659"/>
        <v>39008.78</v>
      </c>
      <c r="AZ1970" s="11">
        <f t="shared" si="679"/>
        <v>5.2650454589966672E-2</v>
      </c>
      <c r="BA1970" s="11" t="str">
        <f t="shared" si="661"/>
        <v>Q259383 119</v>
      </c>
      <c r="BB1970" s="11">
        <f>IFERROR(IF(AW1970="","",VLOOKUP(AW1970,SUSS!R:S,2,FALSE)),AY1970*SUSS!$M$2)</f>
        <v>6022.3505733695647</v>
      </c>
      <c r="BC1970" s="11">
        <f t="shared" si="660"/>
        <v>317.079495388054</v>
      </c>
    </row>
    <row r="1971" spans="14:55" ht="15.75" thickBot="1">
      <c r="N1971" s="3" t="s">
        <v>173</v>
      </c>
      <c r="O1971" s="82">
        <v>120</v>
      </c>
      <c r="P1971" s="86">
        <v>208.6</v>
      </c>
      <c r="Q1971" s="83" t="s">
        <v>83</v>
      </c>
      <c r="R1971" s="83" t="s">
        <v>174</v>
      </c>
      <c r="S1971" s="83" t="s">
        <v>174</v>
      </c>
      <c r="T1971" s="82" t="s">
        <v>108</v>
      </c>
      <c r="U1971" s="82" t="s">
        <v>88</v>
      </c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14:55" ht="15.75" thickBot="1">
      <c r="N1972" s="3" t="s">
        <v>173</v>
      </c>
      <c r="O1972" s="82">
        <v>120</v>
      </c>
      <c r="P1972" s="85">
        <v>1488.62</v>
      </c>
      <c r="Q1972" s="83" t="s">
        <v>81</v>
      </c>
      <c r="R1972" s="83" t="s">
        <v>174</v>
      </c>
      <c r="S1972" s="83" t="s">
        <v>174</v>
      </c>
      <c r="T1972" s="82" t="s">
        <v>89</v>
      </c>
      <c r="U1972" s="82" t="s">
        <v>88</v>
      </c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14:55" ht="57.75" thickBot="1">
      <c r="N1973" s="3" t="s">
        <v>173</v>
      </c>
      <c r="O1973" s="82">
        <v>120</v>
      </c>
      <c r="P1973" s="85">
        <v>2053.3000000000002</v>
      </c>
      <c r="Q1973" s="83" t="s">
        <v>11</v>
      </c>
      <c r="R1973" s="83" t="s">
        <v>175</v>
      </c>
      <c r="S1973" s="83" t="s">
        <v>82</v>
      </c>
      <c r="T1973" s="82" t="s">
        <v>119</v>
      </c>
      <c r="U1973" s="82" t="s">
        <v>88</v>
      </c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>Q259383</v>
      </c>
      <c r="AU1973" s="11">
        <f t="shared" si="675"/>
        <v>120</v>
      </c>
      <c r="AV1973" s="11">
        <f t="shared" si="676"/>
        <v>2053.3000000000002</v>
      </c>
      <c r="AW1973" s="11" t="str">
        <f t="shared" si="677"/>
        <v>2020/12</v>
      </c>
      <c r="AX1973" s="11" t="str">
        <f t="shared" si="678"/>
        <v>2020/12 Contribuciones Seg. Social</v>
      </c>
      <c r="AY1973" s="11">
        <f t="shared" si="659"/>
        <v>39008.78</v>
      </c>
      <c r="AZ1973" s="11">
        <f t="shared" si="679"/>
        <v>5.2636867905122904E-2</v>
      </c>
      <c r="BA1973" s="11" t="str">
        <f t="shared" si="661"/>
        <v>Q259383 120</v>
      </c>
      <c r="BB1973" s="11">
        <f>IFERROR(IF(AW1973="","",VLOOKUP(AW1973,SUSS!R:S,2,FALSE)),AY1973*SUSS!$M$2)</f>
        <v>6022.3505733695647</v>
      </c>
      <c r="BC1973" s="11">
        <f t="shared" si="660"/>
        <v>316.99767160879497</v>
      </c>
    </row>
    <row r="1974" spans="14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14:55" ht="45.75" thickBot="1">
      <c r="N1975" s="3" t="s">
        <v>177</v>
      </c>
      <c r="O1975" s="134" t="s">
        <v>17</v>
      </c>
      <c r="P1975"/>
      <c r="Q1975"/>
      <c r="R1975"/>
      <c r="S1975"/>
      <c r="T1975"/>
      <c r="U1975"/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14:55" ht="15.75" thickBot="1">
      <c r="N1976" s="3" t="s">
        <v>177</v>
      </c>
      <c r="O1976" s="87" t="s">
        <v>13</v>
      </c>
      <c r="P1976" s="87" t="s">
        <v>14</v>
      </c>
      <c r="Q1976" s="87" t="s">
        <v>3</v>
      </c>
      <c r="R1976" s="87" t="s">
        <v>4</v>
      </c>
      <c r="S1976" s="87" t="s">
        <v>5</v>
      </c>
      <c r="T1976" s="87" t="s">
        <v>15</v>
      </c>
      <c r="U1976" s="87" t="s">
        <v>16</v>
      </c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14:55" ht="15.75" thickBot="1">
      <c r="N1977" s="3" t="s">
        <v>177</v>
      </c>
      <c r="O1977" s="77">
        <v>1</v>
      </c>
      <c r="P1977" s="80">
        <v>35870.43</v>
      </c>
      <c r="Q1977" s="78" t="s">
        <v>94</v>
      </c>
      <c r="R1977" s="78" t="s">
        <v>10</v>
      </c>
      <c r="S1977" s="78" t="s">
        <v>10</v>
      </c>
      <c r="T1977" s="77" t="s">
        <v>178</v>
      </c>
      <c r="U1977" s="77" t="s">
        <v>88</v>
      </c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14:55" ht="15.75" thickBot="1">
      <c r="N1978" s="3" t="s">
        <v>177</v>
      </c>
      <c r="O1978" s="82">
        <v>2</v>
      </c>
      <c r="P1978" s="85">
        <v>36946.54</v>
      </c>
      <c r="Q1978" s="83" t="s">
        <v>94</v>
      </c>
      <c r="R1978" s="83" t="s">
        <v>10</v>
      </c>
      <c r="S1978" s="83" t="s">
        <v>10</v>
      </c>
      <c r="T1978" s="82" t="s">
        <v>178</v>
      </c>
      <c r="U1978" s="82" t="s">
        <v>88</v>
      </c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14:55" ht="15.75" thickBot="1">
      <c r="N1979" s="3" t="s">
        <v>177</v>
      </c>
      <c r="O1979" s="82">
        <v>3</v>
      </c>
      <c r="P1979" s="85">
        <v>38054.94</v>
      </c>
      <c r="Q1979" s="83" t="s">
        <v>94</v>
      </c>
      <c r="R1979" s="83" t="s">
        <v>10</v>
      </c>
      <c r="S1979" s="83" t="s">
        <v>10</v>
      </c>
      <c r="T1979" s="82" t="s">
        <v>178</v>
      </c>
      <c r="U1979" s="82" t="s">
        <v>88</v>
      </c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14:55" ht="15.75" thickBot="1">
      <c r="N1980" s="3" t="s">
        <v>177</v>
      </c>
      <c r="O1980" s="82">
        <v>4</v>
      </c>
      <c r="P1980" s="85">
        <v>39196.589999999997</v>
      </c>
      <c r="Q1980" s="83" t="s">
        <v>94</v>
      </c>
      <c r="R1980" s="83" t="s">
        <v>10</v>
      </c>
      <c r="S1980" s="83" t="s">
        <v>10</v>
      </c>
      <c r="T1980" s="82" t="s">
        <v>178</v>
      </c>
      <c r="U1980" s="82" t="s">
        <v>88</v>
      </c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14:55" ht="15.75" thickBot="1">
      <c r="N1981" s="3" t="s">
        <v>177</v>
      </c>
      <c r="O1981" s="82">
        <v>5</v>
      </c>
      <c r="P1981" s="85">
        <v>40372.480000000003</v>
      </c>
      <c r="Q1981" s="83" t="s">
        <v>94</v>
      </c>
      <c r="R1981" s="83" t="s">
        <v>10</v>
      </c>
      <c r="S1981" s="83" t="s">
        <v>10</v>
      </c>
      <c r="T1981" s="82" t="s">
        <v>178</v>
      </c>
      <c r="U1981" s="82" t="s">
        <v>88</v>
      </c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14:55" ht="15.75" thickBot="1">
      <c r="N1982" s="3" t="s">
        <v>177</v>
      </c>
      <c r="O1982" s="82">
        <v>6</v>
      </c>
      <c r="P1982" s="85">
        <v>41583.660000000003</v>
      </c>
      <c r="Q1982" s="83" t="s">
        <v>94</v>
      </c>
      <c r="R1982" s="83" t="s">
        <v>10</v>
      </c>
      <c r="S1982" s="83" t="s">
        <v>10</v>
      </c>
      <c r="T1982" s="82" t="s">
        <v>178</v>
      </c>
      <c r="U1982" s="82" t="s">
        <v>88</v>
      </c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14:55" ht="15.75" thickBot="1">
      <c r="N1983" s="3" t="s">
        <v>177</v>
      </c>
      <c r="O1983" s="82">
        <v>7</v>
      </c>
      <c r="P1983" s="85">
        <v>42831.17</v>
      </c>
      <c r="Q1983" s="83" t="s">
        <v>94</v>
      </c>
      <c r="R1983" s="83" t="s">
        <v>10</v>
      </c>
      <c r="S1983" s="83" t="s">
        <v>10</v>
      </c>
      <c r="T1983" s="82" t="s">
        <v>178</v>
      </c>
      <c r="U1983" s="82" t="s">
        <v>88</v>
      </c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14:55" ht="15.75" thickBot="1">
      <c r="N1984" s="3" t="s">
        <v>177</v>
      </c>
      <c r="O1984" s="82">
        <v>8</v>
      </c>
      <c r="P1984" s="85">
        <v>44116.1</v>
      </c>
      <c r="Q1984" s="83" t="s">
        <v>94</v>
      </c>
      <c r="R1984" s="83" t="s">
        <v>10</v>
      </c>
      <c r="S1984" s="83" t="s">
        <v>10</v>
      </c>
      <c r="T1984" s="82" t="s">
        <v>178</v>
      </c>
      <c r="U1984" s="82" t="s">
        <v>88</v>
      </c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1502"/>
  <sheetViews>
    <sheetView topLeftCell="B1" workbookViewId="0">
      <pane ySplit="2" topLeftCell="A306" activePane="bottomLeft" state="frozen"/>
      <selection activeCell="B1" sqref="B1"/>
      <selection pane="bottomLeft" activeCell="L1411" sqref="L1411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5"/>
  </cols>
  <sheetData>
    <row r="1" spans="1:14" ht="15.75" thickBot="1">
      <c r="C1" s="150" t="s">
        <v>30</v>
      </c>
      <c r="D1" s="150"/>
      <c r="E1" s="150"/>
      <c r="F1" s="150"/>
      <c r="G1" s="150"/>
      <c r="H1" s="150"/>
      <c r="K1" s="68">
        <f>'Resumen Mail'!B7</f>
        <v>44743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0" t="s">
        <v>28</v>
      </c>
      <c r="K2" s="39">
        <f>SUMIF(J:J,K1,L:L)</f>
        <v>1254.8230953880541</v>
      </c>
      <c r="L2" s="18" t="s">
        <v>33</v>
      </c>
    </row>
    <row r="3" spans="1:14" ht="24.75" hidden="1" thickBot="1">
      <c r="A3" s="11" t="str">
        <f>B3&amp;" "&amp;IF(C3="",C2,C3)</f>
        <v>N000042 Pago a Cuenta</v>
      </c>
      <c r="B3" s="3" t="s">
        <v>75</v>
      </c>
      <c r="C3" s="129" t="s">
        <v>84</v>
      </c>
      <c r="D3" s="105">
        <v>1543.4</v>
      </c>
      <c r="E3" s="104" t="s">
        <v>92</v>
      </c>
      <c r="F3" s="104" t="s">
        <v>92</v>
      </c>
      <c r="G3" s="105">
        <v>1543.4</v>
      </c>
      <c r="H3" s="106">
        <v>43980</v>
      </c>
      <c r="I3" s="41">
        <v>43980</v>
      </c>
      <c r="J3" s="30">
        <f t="shared" ref="J3:J15" si="0">IF(I3&lt;&gt;"",I3-DAY(I3)+1,IF(A2=A3,IF(I2&lt;&gt;"","-",""),IF(A3=A4,IF(I4&lt;&gt;"","-",""),"")))</f>
        <v>43952</v>
      </c>
      <c r="L3" s="11" t="str">
        <f>IF(I3&lt;&gt;"",IF(SUMIF(Planes!BA:BA,'Control de pagos'!A3,Planes!BC:BC)=0,"",SUMIF(Planes!BA:BA,'Control de pagos'!A3,Planes!BC:BC)),"")</f>
        <v/>
      </c>
      <c r="N3" s="66">
        <f>IF(D3=0,D2,D3)</f>
        <v>1543.4</v>
      </c>
    </row>
    <row r="4" spans="1:14" ht="15.75" hidden="1" thickBot="1">
      <c r="A4" s="11" t="str">
        <f t="shared" ref="A4:A41" si="1">B4&amp;" "&amp;IF(C4="",C3,C4)</f>
        <v>N000042 1</v>
      </c>
      <c r="B4" s="3" t="s">
        <v>75</v>
      </c>
      <c r="C4" s="168">
        <v>1</v>
      </c>
      <c r="D4" s="170">
        <v>1273.31</v>
      </c>
      <c r="E4" s="89">
        <v>59.85</v>
      </c>
      <c r="F4" s="89" t="s">
        <v>92</v>
      </c>
      <c r="G4" s="88">
        <v>1333.16</v>
      </c>
      <c r="H4" s="90">
        <v>44028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6">
        <f t="shared" ref="N4:N67" si="2">IF(D4=0,D3,D4)</f>
        <v>1273.31</v>
      </c>
    </row>
    <row r="5" spans="1:14" ht="15.75" hidden="1" thickBot="1">
      <c r="A5" s="11" t="str">
        <f t="shared" si="1"/>
        <v>N000042 1</v>
      </c>
      <c r="B5" s="3" t="s">
        <v>75</v>
      </c>
      <c r="C5" s="169"/>
      <c r="D5" s="171"/>
      <c r="E5" s="104">
        <v>59.85</v>
      </c>
      <c r="F5" s="104">
        <v>12.27</v>
      </c>
      <c r="G5" s="105">
        <v>1345.43</v>
      </c>
      <c r="H5" s="106">
        <v>44038</v>
      </c>
      <c r="I5" s="41">
        <v>44038</v>
      </c>
      <c r="J5" s="30">
        <f t="shared" si="0"/>
        <v>44013</v>
      </c>
      <c r="L5" s="11" t="str">
        <f>IF(I5&lt;&gt;"",IF(SUMIF(Planes!BA:BA,'Control de pagos'!A5,Planes!BC:BC)=0,"",SUMIF(Planes!BA:BA,'Control de pagos'!A5,Planes!BC:BC)),"")</f>
        <v/>
      </c>
      <c r="N5" s="66">
        <f t="shared" si="2"/>
        <v>1273.31</v>
      </c>
    </row>
    <row r="6" spans="1:14" ht="15.75" hidden="1" thickBot="1">
      <c r="A6" s="11" t="str">
        <f t="shared" si="1"/>
        <v>N000042 2</v>
      </c>
      <c r="B6" s="3" t="s">
        <v>75</v>
      </c>
      <c r="C6" s="168">
        <v>2</v>
      </c>
      <c r="D6" s="170">
        <v>1273.31</v>
      </c>
      <c r="E6" s="104">
        <v>99.32</v>
      </c>
      <c r="F6" s="104" t="s">
        <v>92</v>
      </c>
      <c r="G6" s="105">
        <v>1372.63</v>
      </c>
      <c r="H6" s="106">
        <v>44059</v>
      </c>
      <c r="I6" s="41">
        <v>44059</v>
      </c>
      <c r="J6" s="30">
        <f t="shared" si="0"/>
        <v>44044</v>
      </c>
      <c r="L6" s="11" t="str">
        <f>IF(I6&lt;&gt;"",IF(SUMIF(Planes!BA:BA,'Control de pagos'!A6,Planes!BC:BC)=0,"",SUMIF(Planes!BA:BA,'Control de pagos'!A6,Planes!BC:BC)),"")</f>
        <v/>
      </c>
      <c r="N6" s="66">
        <f t="shared" si="2"/>
        <v>1273.31</v>
      </c>
    </row>
    <row r="7" spans="1:14" ht="15.75" hidden="1" thickBot="1">
      <c r="A7" s="11" t="str">
        <f t="shared" si="1"/>
        <v>N000042 2</v>
      </c>
      <c r="B7" s="3" t="s">
        <v>75</v>
      </c>
      <c r="C7" s="169"/>
      <c r="D7" s="171"/>
      <c r="E7" s="89">
        <v>99.32</v>
      </c>
      <c r="F7" s="89">
        <v>12.63</v>
      </c>
      <c r="G7" s="88">
        <v>1385.26</v>
      </c>
      <c r="H7" s="90">
        <v>44069</v>
      </c>
      <c r="J7" s="30" t="str">
        <f t="shared" si="0"/>
        <v>-</v>
      </c>
      <c r="L7" s="11" t="str">
        <f>IF(I7&lt;&gt;"",IF(SUMIF(Planes!BA:BA,'Control de pagos'!A7,Planes!BC:BC)=0,"",SUMIF(Planes!BA:BA,'Control de pagos'!A7,Planes!BC:BC)),"")</f>
        <v/>
      </c>
      <c r="N7" s="66">
        <f t="shared" si="2"/>
        <v>1273.31</v>
      </c>
    </row>
    <row r="8" spans="1:14" ht="15.75" hidden="1" thickBot="1">
      <c r="A8" s="11" t="str">
        <f t="shared" si="1"/>
        <v>N000042 3</v>
      </c>
      <c r="B8" s="3" t="s">
        <v>75</v>
      </c>
      <c r="C8" s="168">
        <v>3</v>
      </c>
      <c r="D8" s="170">
        <v>1273.31</v>
      </c>
      <c r="E8" s="104">
        <v>137.52000000000001</v>
      </c>
      <c r="F8" s="104" t="s">
        <v>92</v>
      </c>
      <c r="G8" s="105">
        <v>1410.83</v>
      </c>
      <c r="H8" s="106">
        <v>44090</v>
      </c>
      <c r="I8" s="41">
        <v>44090</v>
      </c>
      <c r="J8" s="30">
        <f t="shared" si="0"/>
        <v>44075</v>
      </c>
      <c r="L8" s="11" t="str">
        <f>IF(I8&lt;&gt;"",IF(SUMIF(Planes!BA:BA,'Control de pagos'!A8,Planes!BC:BC)=0,"",SUMIF(Planes!BA:BA,'Control de pagos'!A8,Planes!BC:BC)),"")</f>
        <v/>
      </c>
      <c r="N8" s="66">
        <f t="shared" si="2"/>
        <v>1273.31</v>
      </c>
    </row>
    <row r="9" spans="1:14" ht="15.75" hidden="1" thickBot="1">
      <c r="A9" s="11" t="str">
        <f t="shared" si="1"/>
        <v>N000042 3</v>
      </c>
      <c r="B9" s="3" t="s">
        <v>75</v>
      </c>
      <c r="C9" s="169"/>
      <c r="D9" s="171"/>
      <c r="E9" s="89">
        <v>137.52000000000001</v>
      </c>
      <c r="F9" s="89">
        <v>12.98</v>
      </c>
      <c r="G9" s="88">
        <v>1423.81</v>
      </c>
      <c r="H9" s="90">
        <v>44100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6">
        <f t="shared" si="2"/>
        <v>1273.31</v>
      </c>
    </row>
    <row r="10" spans="1:14" ht="15.75" hidden="1" thickBot="1">
      <c r="A10" s="11" t="str">
        <f t="shared" si="1"/>
        <v>N000042 4</v>
      </c>
      <c r="B10" s="3" t="s">
        <v>75</v>
      </c>
      <c r="C10" s="168">
        <v>4</v>
      </c>
      <c r="D10" s="170">
        <v>1273.31</v>
      </c>
      <c r="E10" s="104">
        <v>174.44</v>
      </c>
      <c r="F10" s="104" t="s">
        <v>92</v>
      </c>
      <c r="G10" s="105">
        <v>1447.75</v>
      </c>
      <c r="H10" s="106">
        <v>44120</v>
      </c>
      <c r="I10" s="41">
        <v>44120</v>
      </c>
      <c r="J10" s="30">
        <f t="shared" si="0"/>
        <v>44105</v>
      </c>
      <c r="L10" s="11" t="str">
        <f>IF(I10&lt;&gt;"",IF(SUMIF(Planes!BA:BA,'Control de pagos'!A10,Planes!BC:BC)=0,"",SUMIF(Planes!BA:BA,'Control de pagos'!A10,Planes!BC:BC)),"")</f>
        <v/>
      </c>
      <c r="N10" s="66">
        <f t="shared" si="2"/>
        <v>1273.31</v>
      </c>
    </row>
    <row r="11" spans="1:14" ht="15.75" hidden="1" thickBot="1">
      <c r="A11" s="11" t="str">
        <f t="shared" si="1"/>
        <v>N000042 4</v>
      </c>
      <c r="B11" s="3" t="s">
        <v>75</v>
      </c>
      <c r="C11" s="169"/>
      <c r="D11" s="171"/>
      <c r="E11" s="89">
        <v>174.44</v>
      </c>
      <c r="F11" s="89">
        <v>14.57</v>
      </c>
      <c r="G11" s="88">
        <v>1462.32</v>
      </c>
      <c r="H11" s="90">
        <v>44130</v>
      </c>
      <c r="J11" s="30" t="str">
        <f t="shared" si="0"/>
        <v>-</v>
      </c>
      <c r="L11" s="11" t="str">
        <f>IF(I11&lt;&gt;"",IF(SUMIF(Planes!BA:BA,'Control de pagos'!A11,Planes!BC:BC)=0,"",SUMIF(Planes!BA:BA,'Control de pagos'!A11,Planes!BC:BC)),"")</f>
        <v/>
      </c>
      <c r="N11" s="66">
        <f t="shared" si="2"/>
        <v>1273.31</v>
      </c>
    </row>
    <row r="12" spans="1:14" ht="15.75" hidden="1" thickBot="1">
      <c r="A12" s="11" t="str">
        <f t="shared" si="1"/>
        <v>N000042 5</v>
      </c>
      <c r="B12" s="3" t="s">
        <v>75</v>
      </c>
      <c r="C12" s="168">
        <v>5</v>
      </c>
      <c r="D12" s="170">
        <v>1273.31</v>
      </c>
      <c r="E12" s="104">
        <v>213.92</v>
      </c>
      <c r="F12" s="104" t="s">
        <v>92</v>
      </c>
      <c r="G12" s="105">
        <v>1487.23</v>
      </c>
      <c r="H12" s="106">
        <v>44151</v>
      </c>
      <c r="I12" s="41">
        <v>44151</v>
      </c>
      <c r="J12" s="30">
        <f t="shared" si="0"/>
        <v>44136</v>
      </c>
      <c r="L12" s="11" t="str">
        <f>IF(I12&lt;&gt;"",IF(SUMIF(Planes!BA:BA,'Control de pagos'!A12,Planes!BC:BC)=0,"",SUMIF(Planes!BA:BA,'Control de pagos'!A12,Planes!BC:BC)),"")</f>
        <v/>
      </c>
      <c r="N12" s="66">
        <f t="shared" si="2"/>
        <v>1273.31</v>
      </c>
    </row>
    <row r="13" spans="1:14" ht="15.75" hidden="1" thickBot="1">
      <c r="A13" s="11" t="str">
        <f t="shared" si="1"/>
        <v>N000042 5</v>
      </c>
      <c r="B13" s="3" t="s">
        <v>75</v>
      </c>
      <c r="C13" s="169"/>
      <c r="D13" s="171"/>
      <c r="E13" s="89">
        <v>213.92</v>
      </c>
      <c r="F13" s="89">
        <v>14.97</v>
      </c>
      <c r="G13" s="88">
        <v>1502.2</v>
      </c>
      <c r="H13" s="90">
        <v>44161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6">
        <f t="shared" si="2"/>
        <v>1273.31</v>
      </c>
    </row>
    <row r="14" spans="1:14" ht="15.75" hidden="1" thickBot="1">
      <c r="A14" s="11" t="str">
        <f t="shared" si="1"/>
        <v>N000042 6</v>
      </c>
      <c r="B14" s="3" t="s">
        <v>75</v>
      </c>
      <c r="C14" s="168">
        <v>6</v>
      </c>
      <c r="D14" s="170">
        <v>1273.31</v>
      </c>
      <c r="E14" s="104">
        <v>250.84</v>
      </c>
      <c r="F14" s="104" t="s">
        <v>92</v>
      </c>
      <c r="G14" s="105">
        <v>1524.15</v>
      </c>
      <c r="H14" s="106">
        <v>44181</v>
      </c>
      <c r="I14" s="41">
        <v>44181</v>
      </c>
      <c r="J14" s="30">
        <f t="shared" si="0"/>
        <v>44166</v>
      </c>
      <c r="L14" s="11" t="str">
        <f>IF(I14&lt;&gt;"",IF(SUMIF(Planes!BA:BA,'Control de pagos'!A14,Planes!BC:BC)=0,"",SUMIF(Planes!BA:BA,'Control de pagos'!A14,Planes!BC:BC)),"")</f>
        <v/>
      </c>
      <c r="N14" s="66">
        <f t="shared" si="2"/>
        <v>1273.31</v>
      </c>
    </row>
    <row r="15" spans="1:14" ht="15.75" hidden="1" thickBot="1">
      <c r="A15" s="11" t="str">
        <f t="shared" si="1"/>
        <v>N000042 6</v>
      </c>
      <c r="B15" s="3" t="s">
        <v>75</v>
      </c>
      <c r="C15" s="169"/>
      <c r="D15" s="171"/>
      <c r="E15" s="89">
        <v>250.84</v>
      </c>
      <c r="F15" s="89">
        <v>15.34</v>
      </c>
      <c r="G15" s="88">
        <v>1539.49</v>
      </c>
      <c r="H15" s="90">
        <v>44191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6">
        <f t="shared" si="2"/>
        <v>1273.31</v>
      </c>
    </row>
    <row r="16" spans="1:14" ht="15.75" hidden="1" thickBot="1">
      <c r="A16" s="11" t="str">
        <f t="shared" si="1"/>
        <v>N000042 7</v>
      </c>
      <c r="B16" s="3" t="s">
        <v>75</v>
      </c>
      <c r="C16" s="168">
        <v>7</v>
      </c>
      <c r="D16" s="170">
        <v>1273.31</v>
      </c>
      <c r="E16" s="104">
        <v>290.31</v>
      </c>
      <c r="F16" s="104" t="s">
        <v>92</v>
      </c>
      <c r="G16" s="105">
        <v>1563.62</v>
      </c>
      <c r="H16" s="106">
        <v>44212</v>
      </c>
      <c r="I16" s="41">
        <v>44212</v>
      </c>
      <c r="J16" s="30">
        <f>IF(I16&lt;&gt;"",I16-DAY(I16)+1,IF(A15=A16,IF(I15&lt;&gt;"","-",""),IF(A16=A17,IF(I17&lt;&gt;"","-",""),"")))</f>
        <v>44197</v>
      </c>
      <c r="L16" s="11" t="str">
        <f>IF(I16&lt;&gt;"",IF(SUMIF(Planes!BA:BA,'Control de pagos'!A16,Planes!BC:BC)=0,"",SUMIF(Planes!BA:BA,'Control de pagos'!A16,Planes!BC:BC)),"")</f>
        <v/>
      </c>
      <c r="N16" s="66">
        <f t="shared" si="2"/>
        <v>1273.31</v>
      </c>
    </row>
    <row r="17" spans="1:14" ht="15.75" hidden="1" thickBot="1">
      <c r="A17" s="11" t="str">
        <f t="shared" si="1"/>
        <v>N000042 7</v>
      </c>
      <c r="B17" s="3" t="s">
        <v>75</v>
      </c>
      <c r="C17" s="169"/>
      <c r="D17" s="171"/>
      <c r="E17" s="89">
        <v>290.31</v>
      </c>
      <c r="F17" s="89">
        <v>15.74</v>
      </c>
      <c r="G17" s="88">
        <v>1579.36</v>
      </c>
      <c r="H17" s="90">
        <v>44222</v>
      </c>
      <c r="J17" s="30" t="str">
        <f t="shared" ref="J17:J80" si="3">IF(I17&lt;&gt;"",I17-DAY(I17)+1,IF(A16=A17,IF(I16&lt;&gt;"","-",""),IF(A17=A18,IF(I18&lt;&gt;"","-",""),"")))</f>
        <v>-</v>
      </c>
      <c r="L17" s="11" t="str">
        <f>IF(I17&lt;&gt;"",IF(SUMIF(Planes!BA:BA,'Control de pagos'!A17,Planes!BC:BC)=0,"",SUMIF(Planes!BA:BA,'Control de pagos'!A17,Planes!BC:BC)),"")</f>
        <v/>
      </c>
      <c r="N17" s="66">
        <f t="shared" si="2"/>
        <v>1273.31</v>
      </c>
    </row>
    <row r="18" spans="1:14" ht="15.75" hidden="1" thickBot="1">
      <c r="A18" s="11" t="str">
        <f t="shared" si="1"/>
        <v>N000042 8</v>
      </c>
      <c r="B18" s="3" t="s">
        <v>75</v>
      </c>
      <c r="C18" s="168">
        <v>8</v>
      </c>
      <c r="D18" s="170">
        <v>1273.31</v>
      </c>
      <c r="E18" s="104">
        <v>326.60000000000002</v>
      </c>
      <c r="F18" s="104" t="s">
        <v>92</v>
      </c>
      <c r="G18" s="105">
        <v>1599.91</v>
      </c>
      <c r="H18" s="106">
        <v>44243</v>
      </c>
      <c r="I18" s="41">
        <v>44243</v>
      </c>
      <c r="J18" s="30">
        <f t="shared" si="3"/>
        <v>44228</v>
      </c>
      <c r="L18" s="11" t="str">
        <f>IF(I18&lt;&gt;"",IF(SUMIF(Planes!BA:BA,'Control de pagos'!A18,Planes!BC:BC)=0,"",SUMIF(Planes!BA:BA,'Control de pagos'!A18,Planes!BC:BC)),"")</f>
        <v/>
      </c>
      <c r="N18" s="66">
        <f t="shared" si="2"/>
        <v>1273.31</v>
      </c>
    </row>
    <row r="19" spans="1:14" ht="15.75" hidden="1" thickBot="1">
      <c r="A19" s="11" t="str">
        <f t="shared" si="1"/>
        <v>N000042 8</v>
      </c>
      <c r="B19" s="3" t="s">
        <v>75</v>
      </c>
      <c r="C19" s="169"/>
      <c r="D19" s="171"/>
      <c r="E19" s="89">
        <v>328.51</v>
      </c>
      <c r="F19" s="89">
        <v>16.12</v>
      </c>
      <c r="G19" s="88">
        <v>1617.94</v>
      </c>
      <c r="H19" s="90">
        <v>44253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6">
        <f t="shared" si="2"/>
        <v>1273.31</v>
      </c>
    </row>
    <row r="20" spans="1:14" ht="15.75" hidden="1" thickBot="1">
      <c r="A20" s="11" t="str">
        <f t="shared" si="1"/>
        <v>N000042 9</v>
      </c>
      <c r="B20" s="3" t="s">
        <v>75</v>
      </c>
      <c r="C20" s="168">
        <v>9</v>
      </c>
      <c r="D20" s="170">
        <v>1273.31</v>
      </c>
      <c r="E20" s="104">
        <v>362.89</v>
      </c>
      <c r="F20" s="104" t="s">
        <v>92</v>
      </c>
      <c r="G20" s="105">
        <v>1636.2</v>
      </c>
      <c r="H20" s="106">
        <v>44271</v>
      </c>
      <c r="I20" s="41">
        <v>44271</v>
      </c>
      <c r="J20" s="30">
        <f t="shared" si="3"/>
        <v>44256</v>
      </c>
      <c r="L20" s="11" t="str">
        <f>IF(I20&lt;&gt;"",IF(SUMIF(Planes!BA:BA,'Control de pagos'!A20,Planes!BC:BC)=0,"",SUMIF(Planes!BA:BA,'Control de pagos'!A20,Planes!BC:BC)),"")</f>
        <v/>
      </c>
      <c r="N20" s="66">
        <f t="shared" si="2"/>
        <v>1273.31</v>
      </c>
    </row>
    <row r="21" spans="1:14" ht="15.75" hidden="1" thickBot="1">
      <c r="A21" s="11" t="str">
        <f t="shared" si="1"/>
        <v>N000042 9</v>
      </c>
      <c r="B21" s="3" t="s">
        <v>75</v>
      </c>
      <c r="C21" s="169"/>
      <c r="D21" s="171"/>
      <c r="E21" s="89">
        <v>364.17</v>
      </c>
      <c r="F21" s="89">
        <v>16.48</v>
      </c>
      <c r="G21" s="88">
        <v>1653.96</v>
      </c>
      <c r="H21" s="90">
        <v>44281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6">
        <f t="shared" si="2"/>
        <v>1273.31</v>
      </c>
    </row>
    <row r="22" spans="1:14" ht="15.75" hidden="1" thickBot="1">
      <c r="A22" s="11" t="str">
        <f t="shared" si="1"/>
        <v>N000042 10</v>
      </c>
      <c r="B22" s="3" t="s">
        <v>75</v>
      </c>
      <c r="C22" s="168">
        <v>10</v>
      </c>
      <c r="D22" s="170">
        <v>1273.31</v>
      </c>
      <c r="E22" s="89">
        <v>404.91</v>
      </c>
      <c r="F22" s="89" t="s">
        <v>92</v>
      </c>
      <c r="G22" s="88">
        <v>1678.22</v>
      </c>
      <c r="H22" s="90">
        <v>44302</v>
      </c>
      <c r="J22" s="30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6">
        <f t="shared" si="2"/>
        <v>1273.31</v>
      </c>
    </row>
    <row r="23" spans="1:14" ht="15.75" hidden="1" thickBot="1">
      <c r="A23" s="11" t="str">
        <f t="shared" si="1"/>
        <v>N000042 10</v>
      </c>
      <c r="B23" s="3" t="s">
        <v>75</v>
      </c>
      <c r="C23" s="169"/>
      <c r="D23" s="171"/>
      <c r="E23" s="104">
        <v>399.18</v>
      </c>
      <c r="F23" s="104">
        <v>18.68</v>
      </c>
      <c r="G23" s="105">
        <f>+D22+E23+F23</f>
        <v>1691.17</v>
      </c>
      <c r="H23" s="106">
        <v>44312</v>
      </c>
      <c r="I23" s="41">
        <v>44312</v>
      </c>
      <c r="J23" s="30">
        <f t="shared" si="3"/>
        <v>44287</v>
      </c>
      <c r="L23" s="11" t="str">
        <f>IF(I23&lt;&gt;"",IF(SUMIF(Planes!BA:BA,'Control de pagos'!A23,Planes!BC:BC)=0,"",SUMIF(Planes!BA:BA,'Control de pagos'!A23,Planes!BC:BC)),"")</f>
        <v/>
      </c>
      <c r="N23" s="66">
        <f t="shared" si="2"/>
        <v>1273.31</v>
      </c>
    </row>
    <row r="24" spans="1:14" ht="15.75" hidden="1" thickBot="1">
      <c r="A24" s="11" t="str">
        <f t="shared" si="1"/>
        <v>N000042 11</v>
      </c>
      <c r="B24" s="3" t="s">
        <v>75</v>
      </c>
      <c r="C24" s="168">
        <v>11</v>
      </c>
      <c r="D24" s="170">
        <v>1273.31</v>
      </c>
      <c r="E24" s="104">
        <v>435.47</v>
      </c>
      <c r="F24" s="104" t="s">
        <v>92</v>
      </c>
      <c r="G24" s="105">
        <f>+D24+E24</f>
        <v>1708.78</v>
      </c>
      <c r="H24" s="106">
        <v>44332</v>
      </c>
      <c r="I24" s="41">
        <v>44332</v>
      </c>
      <c r="J24" s="30">
        <f t="shared" si="3"/>
        <v>44317</v>
      </c>
      <c r="L24" s="11" t="str">
        <f>IF(I24&lt;&gt;"",IF(SUMIF(Planes!BA:BA,'Control de pagos'!A24,Planes!BC:BC)=0,"",SUMIF(Planes!BA:BA,'Control de pagos'!A24,Planes!BC:BC)),"")</f>
        <v/>
      </c>
      <c r="N24" s="66">
        <f t="shared" si="2"/>
        <v>1273.31</v>
      </c>
    </row>
    <row r="25" spans="1:14" ht="15.75" hidden="1" thickBot="1">
      <c r="A25" s="11" t="str">
        <f t="shared" si="1"/>
        <v>N000042 11</v>
      </c>
      <c r="B25" s="3" t="s">
        <v>75</v>
      </c>
      <c r="C25" s="169"/>
      <c r="D25" s="171"/>
      <c r="E25" s="89">
        <v>441.84</v>
      </c>
      <c r="F25" s="89">
        <v>17.27</v>
      </c>
      <c r="G25" s="88">
        <v>1732.42</v>
      </c>
      <c r="H25" s="90">
        <v>44342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6">
        <f t="shared" si="2"/>
        <v>1273.31</v>
      </c>
    </row>
    <row r="26" spans="1:14" ht="15.75" hidden="1" thickBot="1">
      <c r="A26" s="11" t="str">
        <f t="shared" si="1"/>
        <v>N000042 12</v>
      </c>
      <c r="B26" s="3" t="s">
        <v>75</v>
      </c>
      <c r="C26" s="168">
        <v>12</v>
      </c>
      <c r="D26" s="170">
        <v>1273.31</v>
      </c>
      <c r="E26" s="104">
        <v>471.76</v>
      </c>
      <c r="F26" s="104" t="s">
        <v>92</v>
      </c>
      <c r="G26" s="105">
        <f>+D26+E26</f>
        <v>1745.07</v>
      </c>
      <c r="H26" s="106">
        <v>44363</v>
      </c>
      <c r="I26" s="41">
        <v>44363</v>
      </c>
      <c r="J26" s="30">
        <f t="shared" si="3"/>
        <v>44348</v>
      </c>
      <c r="L26" s="11" t="str">
        <f>IF(I26&lt;&gt;"",IF(SUMIF(Planes!BA:BA,'Control de pagos'!A26,Planes!BC:BC)=0,"",SUMIF(Planes!BA:BA,'Control de pagos'!A26,Planes!BC:BC)),"")</f>
        <v/>
      </c>
      <c r="N26" s="66">
        <f t="shared" si="2"/>
        <v>1273.31</v>
      </c>
    </row>
    <row r="27" spans="1:14" ht="15.75" hidden="1" thickBot="1">
      <c r="A27" s="11" t="str">
        <f t="shared" si="1"/>
        <v>N000042 12</v>
      </c>
      <c r="B27" s="3" t="s">
        <v>75</v>
      </c>
      <c r="C27" s="169"/>
      <c r="D27" s="171"/>
      <c r="E27" s="89">
        <v>481.31</v>
      </c>
      <c r="F27" s="89">
        <v>17.66</v>
      </c>
      <c r="G27" s="88">
        <v>1772.28</v>
      </c>
      <c r="H27" s="90">
        <v>44373</v>
      </c>
      <c r="J27" s="30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6">
        <f t="shared" si="2"/>
        <v>1273.31</v>
      </c>
    </row>
    <row r="28" spans="1:14" ht="15.75" hidden="1" thickBot="1">
      <c r="A28" s="11" t="str">
        <f t="shared" si="1"/>
        <v>N000042 13</v>
      </c>
      <c r="B28" s="3" t="s">
        <v>75</v>
      </c>
      <c r="C28" s="168">
        <v>13</v>
      </c>
      <c r="D28" s="170">
        <v>1273.31</v>
      </c>
      <c r="E28" s="104">
        <v>508.05</v>
      </c>
      <c r="F28" s="104" t="s">
        <v>92</v>
      </c>
      <c r="G28" s="105">
        <f>+D28+E28</f>
        <v>1781.36</v>
      </c>
      <c r="H28" s="106">
        <v>44393</v>
      </c>
      <c r="I28" s="41">
        <v>44393</v>
      </c>
      <c r="J28" s="30">
        <f t="shared" si="3"/>
        <v>44378</v>
      </c>
      <c r="L28" s="11" t="str">
        <f>IF(I28&lt;&gt;"",IF(SUMIF(Planes!BA:BA,'Control de pagos'!A28,Planes!BC:BC)=0,"",SUMIF(Planes!BA:BA,'Control de pagos'!A28,Planes!BC:BC)),"")</f>
        <v/>
      </c>
      <c r="N28" s="66">
        <f t="shared" si="2"/>
        <v>1273.31</v>
      </c>
    </row>
    <row r="29" spans="1:14" ht="15.75" hidden="1" thickBot="1">
      <c r="A29" s="11" t="str">
        <f t="shared" si="1"/>
        <v>N000042 13</v>
      </c>
      <c r="B29" s="3" t="s">
        <v>75</v>
      </c>
      <c r="C29" s="169"/>
      <c r="D29" s="171"/>
      <c r="E29" s="89">
        <v>518.24</v>
      </c>
      <c r="F29" s="89">
        <v>18.03</v>
      </c>
      <c r="G29" s="88">
        <v>1809.58</v>
      </c>
      <c r="H29" s="90">
        <v>44403</v>
      </c>
      <c r="J29" s="30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6">
        <f t="shared" si="2"/>
        <v>1273.31</v>
      </c>
    </row>
    <row r="30" spans="1:14" ht="15.75" hidden="1" thickBot="1">
      <c r="A30" s="11" t="str">
        <f t="shared" si="1"/>
        <v>N000042 14</v>
      </c>
      <c r="B30" s="3" t="s">
        <v>75</v>
      </c>
      <c r="C30" s="168">
        <v>14</v>
      </c>
      <c r="D30" s="170">
        <v>1273.31</v>
      </c>
      <c r="E30" s="104">
        <v>544.21</v>
      </c>
      <c r="F30" s="104" t="s">
        <v>92</v>
      </c>
      <c r="G30" s="105">
        <f>+D30+E30</f>
        <v>1817.52</v>
      </c>
      <c r="H30" s="106">
        <v>44424</v>
      </c>
      <c r="I30" s="41">
        <v>44424</v>
      </c>
      <c r="J30" s="30">
        <f t="shared" si="3"/>
        <v>44409</v>
      </c>
      <c r="L30" s="11" t="str">
        <f>IF(I30&lt;&gt;"",IF(SUMIF(Planes!BA:BA,'Control de pagos'!A30,Planes!BC:BC)=0,"",SUMIF(Planes!BA:BA,'Control de pagos'!A30,Planes!BC:BC)),"")</f>
        <v/>
      </c>
      <c r="N30" s="66">
        <f t="shared" si="2"/>
        <v>1273.31</v>
      </c>
    </row>
    <row r="31" spans="1:14" ht="15.75" hidden="1" thickBot="1">
      <c r="A31" s="11" t="str">
        <f t="shared" si="1"/>
        <v>N000042 14</v>
      </c>
      <c r="B31" s="3" t="s">
        <v>75</v>
      </c>
      <c r="C31" s="169"/>
      <c r="D31" s="171"/>
      <c r="E31" s="89">
        <v>557.71</v>
      </c>
      <c r="F31" s="89">
        <v>18.43</v>
      </c>
      <c r="G31" s="88">
        <v>1849.45</v>
      </c>
      <c r="H31" s="90">
        <v>44434</v>
      </c>
      <c r="J31" s="30" t="str">
        <f t="shared" si="3"/>
        <v>-</v>
      </c>
      <c r="L31" s="11" t="str">
        <f>IF(I31&lt;&gt;"",IF(SUMIF(Planes!BA:BA,'Control de pagos'!A31,Planes!BC:BC)=0,"",SUMIF(Planes!BA:BA,'Control de pagos'!A31,Planes!BC:BC)),"")</f>
        <v/>
      </c>
      <c r="N31" s="66">
        <f t="shared" si="2"/>
        <v>1273.31</v>
      </c>
    </row>
    <row r="32" spans="1:14" ht="15.75" hidden="1" thickBot="1">
      <c r="A32" s="11" t="str">
        <f t="shared" si="1"/>
        <v>N000042 15</v>
      </c>
      <c r="B32" s="3" t="s">
        <v>75</v>
      </c>
      <c r="C32" s="168">
        <v>15</v>
      </c>
      <c r="D32" s="170">
        <v>1273.31</v>
      </c>
      <c r="E32" s="104">
        <v>580.37</v>
      </c>
      <c r="F32" s="104" t="s">
        <v>92</v>
      </c>
      <c r="G32" s="105">
        <f>+D32+E32</f>
        <v>1853.6799999999998</v>
      </c>
      <c r="H32" s="106">
        <v>44455</v>
      </c>
      <c r="I32" s="41">
        <v>44455</v>
      </c>
      <c r="J32" s="30">
        <f t="shared" si="3"/>
        <v>44440</v>
      </c>
      <c r="L32" s="11" t="str">
        <f>IF(I32&lt;&gt;"",IF(SUMIF(Planes!BA:BA,'Control de pagos'!A32,Planes!BC:BC)=0,"",SUMIF(Planes!BA:BA,'Control de pagos'!A32,Planes!BC:BC)),"")</f>
        <v/>
      </c>
      <c r="N32" s="66">
        <f t="shared" si="2"/>
        <v>1273.31</v>
      </c>
    </row>
    <row r="33" spans="1:14" ht="15.75" hidden="1" thickBot="1">
      <c r="A33" s="11" t="str">
        <f t="shared" si="1"/>
        <v>N000042 15</v>
      </c>
      <c r="B33" s="3" t="s">
        <v>75</v>
      </c>
      <c r="C33" s="169"/>
      <c r="D33" s="171"/>
      <c r="E33" s="89">
        <v>595.91</v>
      </c>
      <c r="F33" s="89">
        <v>18.82</v>
      </c>
      <c r="G33" s="88">
        <v>1888.04</v>
      </c>
      <c r="H33" s="90">
        <v>44465</v>
      </c>
      <c r="J33" s="30" t="str">
        <f t="shared" si="3"/>
        <v>-</v>
      </c>
      <c r="L33" s="11" t="str">
        <f>IF(I33&lt;&gt;"",IF(SUMIF(Planes!BA:BA,'Control de pagos'!A33,Planes!BC:BC)=0,"",SUMIF(Planes!BA:BA,'Control de pagos'!A33,Planes!BC:BC)),"")</f>
        <v/>
      </c>
      <c r="N33" s="66">
        <f t="shared" si="2"/>
        <v>1273.31</v>
      </c>
    </row>
    <row r="34" spans="1:14" ht="15.75" hidden="1" thickBot="1">
      <c r="A34" s="11" t="str">
        <f t="shared" si="1"/>
        <v>N000042 16</v>
      </c>
      <c r="B34" s="3" t="s">
        <v>75</v>
      </c>
      <c r="C34" s="168">
        <v>16</v>
      </c>
      <c r="D34" s="170">
        <v>1273.31</v>
      </c>
      <c r="E34" s="104">
        <v>616.54</v>
      </c>
      <c r="F34" s="104" t="s">
        <v>92</v>
      </c>
      <c r="G34" s="105">
        <f>+D34+E34</f>
        <v>1889.85</v>
      </c>
      <c r="H34" s="106">
        <v>44485</v>
      </c>
      <c r="I34" s="41">
        <v>44485</v>
      </c>
      <c r="J34" s="30">
        <f t="shared" si="3"/>
        <v>44470</v>
      </c>
      <c r="L34" s="11" t="str">
        <f>IF(I34&lt;&gt;"",IF(SUMIF(Planes!BA:BA,'Control de pagos'!A34,Planes!BC:BC)=0,"",SUMIF(Planes!BA:BA,'Control de pagos'!A34,Planes!BC:BC)),"")</f>
        <v/>
      </c>
      <c r="N34" s="66">
        <f t="shared" si="2"/>
        <v>1273.31</v>
      </c>
    </row>
    <row r="35" spans="1:14" ht="15.75" hidden="1" thickBot="1">
      <c r="A35" s="11" t="str">
        <f t="shared" si="1"/>
        <v>N000042 16</v>
      </c>
      <c r="B35" s="3" t="s">
        <v>75</v>
      </c>
      <c r="C35" s="169"/>
      <c r="D35" s="171"/>
      <c r="E35" s="89">
        <v>632.84</v>
      </c>
      <c r="F35" s="89">
        <v>19.190000000000001</v>
      </c>
      <c r="G35" s="88">
        <v>1925.34</v>
      </c>
      <c r="H35" s="90">
        <v>44495</v>
      </c>
      <c r="J35" s="30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6">
        <f t="shared" si="2"/>
        <v>1273.31</v>
      </c>
    </row>
    <row r="36" spans="1:14" ht="15.75" hidden="1" thickBot="1">
      <c r="A36" s="11" t="str">
        <f t="shared" si="1"/>
        <v>N000042 17</v>
      </c>
      <c r="B36" s="3" t="s">
        <v>75</v>
      </c>
      <c r="C36" s="168">
        <v>17</v>
      </c>
      <c r="D36" s="170">
        <v>1273.31</v>
      </c>
      <c r="E36" s="104">
        <v>652.70000000000005</v>
      </c>
      <c r="F36" s="104" t="s">
        <v>92</v>
      </c>
      <c r="G36" s="105">
        <f>+D36+E36</f>
        <v>1926.01</v>
      </c>
      <c r="H36" s="106">
        <v>44516</v>
      </c>
      <c r="I36" s="41">
        <v>44516</v>
      </c>
      <c r="J36" s="30">
        <f t="shared" si="3"/>
        <v>44501</v>
      </c>
      <c r="L36" s="11" t="str">
        <f>IF(I36&lt;&gt;"",IF(SUMIF(Planes!BA:BA,'Control de pagos'!A36,Planes!BC:BC)=0,"",SUMIF(Planes!BA:BA,'Control de pagos'!A36,Planes!BC:BC)),"")</f>
        <v/>
      </c>
      <c r="N36" s="66">
        <f t="shared" si="2"/>
        <v>1273.31</v>
      </c>
    </row>
    <row r="37" spans="1:14" ht="15.75" hidden="1" thickBot="1">
      <c r="A37" s="11" t="str">
        <f t="shared" si="1"/>
        <v>N000042 17</v>
      </c>
      <c r="B37" s="3" t="s">
        <v>75</v>
      </c>
      <c r="C37" s="169"/>
      <c r="D37" s="171"/>
      <c r="E37" s="89">
        <v>672.31</v>
      </c>
      <c r="F37" s="89">
        <v>19.59</v>
      </c>
      <c r="G37" s="88">
        <v>1965.21</v>
      </c>
      <c r="H37" s="90">
        <v>44526</v>
      </c>
      <c r="J37" s="30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6">
        <f t="shared" si="2"/>
        <v>1273.31</v>
      </c>
    </row>
    <row r="38" spans="1:14" ht="15.75" hidden="1" thickBot="1">
      <c r="A38" s="11" t="str">
        <f t="shared" si="1"/>
        <v>N000042 18</v>
      </c>
      <c r="B38" s="3" t="s">
        <v>75</v>
      </c>
      <c r="C38" s="168">
        <v>18</v>
      </c>
      <c r="D38" s="170">
        <v>1273.31</v>
      </c>
      <c r="E38" s="104">
        <v>688.86</v>
      </c>
      <c r="F38" s="104" t="s">
        <v>92</v>
      </c>
      <c r="G38" s="105">
        <f>+D38+E38</f>
        <v>1962.17</v>
      </c>
      <c r="H38" s="106">
        <v>44546</v>
      </c>
      <c r="I38" s="41">
        <v>44546</v>
      </c>
      <c r="J38" s="30">
        <f t="shared" si="3"/>
        <v>44531</v>
      </c>
      <c r="L38" s="11" t="str">
        <f>IF(I38&lt;&gt;"",IF(SUMIF(Planes!BA:BA,'Control de pagos'!A38,Planes!BC:BC)=0,"",SUMIF(Planes!BA:BA,'Control de pagos'!A38,Planes!BC:BC)),"")</f>
        <v/>
      </c>
      <c r="N38" s="66">
        <f t="shared" si="2"/>
        <v>1273.31</v>
      </c>
    </row>
    <row r="39" spans="1:14" ht="15.75" hidden="1" thickBot="1">
      <c r="A39" s="11" t="str">
        <f t="shared" si="1"/>
        <v>N000042 18</v>
      </c>
      <c r="B39" s="3" t="s">
        <v>75</v>
      </c>
      <c r="C39" s="169"/>
      <c r="D39" s="171"/>
      <c r="E39" s="89">
        <v>709.23</v>
      </c>
      <c r="F39" s="89">
        <v>19.96</v>
      </c>
      <c r="G39" s="88">
        <v>2002.5</v>
      </c>
      <c r="H39" s="90">
        <v>44556</v>
      </c>
      <c r="J39" s="30" t="str">
        <f t="shared" si="3"/>
        <v>-</v>
      </c>
      <c r="L39" s="11" t="str">
        <f>IF(I39&lt;&gt;"",IF(SUMIF(Planes!BA:BA,'Control de pagos'!A39,Planes!BC:BC)=0,"",SUMIF(Planes!BA:BA,'Control de pagos'!A39,Planes!BC:BC)),"")</f>
        <v/>
      </c>
      <c r="N39" s="66">
        <f t="shared" si="2"/>
        <v>1273.31</v>
      </c>
    </row>
    <row r="40" spans="1:14" ht="15.75" hidden="1" thickBot="1">
      <c r="A40" s="11" t="str">
        <f t="shared" si="1"/>
        <v>N000042 19</v>
      </c>
      <c r="B40" s="3" t="s">
        <v>75</v>
      </c>
      <c r="C40" s="168">
        <v>19</v>
      </c>
      <c r="D40" s="170">
        <v>1273.31</v>
      </c>
      <c r="E40" s="104">
        <v>725.02</v>
      </c>
      <c r="F40" s="104" t="s">
        <v>92</v>
      </c>
      <c r="G40" s="105">
        <f>+D40+E40</f>
        <v>1998.33</v>
      </c>
      <c r="H40" s="106">
        <v>44577</v>
      </c>
      <c r="I40" s="41">
        <v>44577</v>
      </c>
      <c r="J40" s="30">
        <f t="shared" si="3"/>
        <v>44562</v>
      </c>
      <c r="L40" s="11" t="str">
        <f>IF(I40&lt;&gt;"",IF(SUMIF(Planes!BA:BA,'Control de pagos'!A40,Planes!BC:BC)=0,"",SUMIF(Planes!BA:BA,'Control de pagos'!A40,Planes!BC:BC)),"")</f>
        <v/>
      </c>
      <c r="N40" s="66">
        <f t="shared" si="2"/>
        <v>1273.31</v>
      </c>
    </row>
    <row r="41" spans="1:14" ht="15.75" hidden="1" thickBot="1">
      <c r="A41" s="11" t="str">
        <f t="shared" si="1"/>
        <v>N000042 19</v>
      </c>
      <c r="B41" s="3" t="s">
        <v>75</v>
      </c>
      <c r="C41" s="169"/>
      <c r="D41" s="171"/>
      <c r="E41" s="89">
        <v>748.71</v>
      </c>
      <c r="F41" s="89">
        <v>20.36</v>
      </c>
      <c r="G41" s="88">
        <v>2042.38</v>
      </c>
      <c r="H41" s="90">
        <v>44587</v>
      </c>
      <c r="J41" s="30" t="str">
        <f t="shared" si="3"/>
        <v>-</v>
      </c>
      <c r="L41" s="11" t="str">
        <f>IF(I41&lt;&gt;"",IF(SUMIF(Planes!BA:BA,'Control de pagos'!A41,Planes!BC:BC)=0,"",SUMIF(Planes!BA:BA,'Control de pagos'!A41,Planes!BC:BC)),"")</f>
        <v/>
      </c>
      <c r="N41" s="66">
        <f t="shared" si="2"/>
        <v>1273.31</v>
      </c>
    </row>
    <row r="42" spans="1:14" ht="15.75" hidden="1" thickBot="1">
      <c r="A42" s="11" t="str">
        <f t="shared" ref="A42:A105" si="4">B42&amp;" "&amp;IF(C42="",C41,C42)</f>
        <v>N000042 20</v>
      </c>
      <c r="B42" s="3" t="s">
        <v>75</v>
      </c>
      <c r="C42" s="168">
        <v>20</v>
      </c>
      <c r="D42" s="170">
        <v>1273.31</v>
      </c>
      <c r="E42" s="104">
        <v>786.91</v>
      </c>
      <c r="F42" s="104" t="s">
        <v>92</v>
      </c>
      <c r="G42" s="105">
        <v>2060.2199999999998</v>
      </c>
      <c r="H42" s="106">
        <v>44608</v>
      </c>
      <c r="I42" s="41">
        <v>44608</v>
      </c>
      <c r="J42" s="30">
        <f t="shared" si="3"/>
        <v>44593</v>
      </c>
      <c r="L42" s="11" t="str">
        <f>IF(I42&lt;&gt;"",IF(SUMIF(Planes!BA:BA,'Control de pagos'!A42,Planes!BC:BC)=0,"",SUMIF(Planes!BA:BA,'Control de pagos'!A42,Planes!BC:BC)),"")</f>
        <v/>
      </c>
      <c r="N42" s="66">
        <f t="shared" si="2"/>
        <v>1273.31</v>
      </c>
    </row>
    <row r="43" spans="1:14" ht="15.75" hidden="1" thickBot="1">
      <c r="A43" s="11" t="str">
        <f t="shared" si="4"/>
        <v>N000042 20</v>
      </c>
      <c r="B43" s="3" t="s">
        <v>75</v>
      </c>
      <c r="C43" s="169"/>
      <c r="D43" s="171"/>
      <c r="E43" s="89">
        <v>786.91</v>
      </c>
      <c r="F43" s="89">
        <v>20.74</v>
      </c>
      <c r="G43" s="88">
        <v>2080.96</v>
      </c>
      <c r="H43" s="90">
        <v>44618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6">
        <f t="shared" si="2"/>
        <v>1273.31</v>
      </c>
    </row>
    <row r="44" spans="1:14" ht="15.75" hidden="1" thickBot="1">
      <c r="A44" s="11" t="str">
        <f t="shared" si="4"/>
        <v>N000042 21</v>
      </c>
      <c r="B44" s="3" t="s">
        <v>75</v>
      </c>
      <c r="C44" s="168">
        <v>21</v>
      </c>
      <c r="D44" s="170">
        <v>1273.31</v>
      </c>
      <c r="E44" s="104">
        <v>822.56</v>
      </c>
      <c r="F44" s="104" t="s">
        <v>92</v>
      </c>
      <c r="G44" s="105">
        <v>2095.87</v>
      </c>
      <c r="H44" s="106">
        <v>44636</v>
      </c>
      <c r="I44" s="41">
        <v>44636</v>
      </c>
      <c r="J44" s="30">
        <f t="shared" si="3"/>
        <v>44621</v>
      </c>
      <c r="L44" s="11" t="str">
        <f>IF(I44&lt;&gt;"",IF(SUMIF(Planes!BA:BA,'Control de pagos'!A44,Planes!BC:BC)=0,"",SUMIF(Planes!BA:BA,'Control de pagos'!A44,Planes!BC:BC)),"")</f>
        <v/>
      </c>
      <c r="N44" s="66">
        <f t="shared" si="2"/>
        <v>1273.31</v>
      </c>
    </row>
    <row r="45" spans="1:14" ht="15.75" hidden="1" thickBot="1">
      <c r="A45" s="11" t="str">
        <f t="shared" si="4"/>
        <v>N000042 21</v>
      </c>
      <c r="B45" s="3" t="s">
        <v>75</v>
      </c>
      <c r="C45" s="169"/>
      <c r="D45" s="171"/>
      <c r="E45" s="89">
        <v>822.56</v>
      </c>
      <c r="F45" s="89">
        <v>21.1</v>
      </c>
      <c r="G45" s="88">
        <v>2116.9699999999998</v>
      </c>
      <c r="H45" s="90">
        <v>44646</v>
      </c>
      <c r="J45" s="30" t="str">
        <f t="shared" si="3"/>
        <v>-</v>
      </c>
      <c r="L45" s="11" t="str">
        <f>IF(I45&lt;&gt;"",IF(SUMIF(Planes!BA:BA,'Control de pagos'!A45,Planes!BC:BC)=0,"",SUMIF(Planes!BA:BA,'Control de pagos'!A45,Planes!BC:BC)),"")</f>
        <v/>
      </c>
      <c r="N45" s="66">
        <f t="shared" si="2"/>
        <v>1273.31</v>
      </c>
    </row>
    <row r="46" spans="1:14" ht="15.75" hidden="1" thickBot="1">
      <c r="A46" s="11" t="str">
        <f t="shared" si="4"/>
        <v>N000042 22</v>
      </c>
      <c r="B46" s="3" t="s">
        <v>75</v>
      </c>
      <c r="C46" s="168">
        <v>22</v>
      </c>
      <c r="D46" s="174">
        <v>1273.31</v>
      </c>
      <c r="E46" s="104">
        <v>844.59</v>
      </c>
      <c r="F46" s="104" t="s">
        <v>92</v>
      </c>
      <c r="G46" s="105">
        <f>+D46+E46</f>
        <v>2117.9</v>
      </c>
      <c r="H46" s="106">
        <v>44667</v>
      </c>
      <c r="I46" s="41">
        <v>44667</v>
      </c>
      <c r="J46" s="30">
        <f t="shared" si="3"/>
        <v>44652</v>
      </c>
      <c r="L46" s="11" t="str">
        <f>IF(I46&lt;&gt;"",IF(SUMIF(Planes!BA:BA,'Control de pagos'!A46,Planes!BC:BC)=0,"",SUMIF(Planes!BA:BA,'Control de pagos'!A46,Planes!BC:BC)),"")</f>
        <v/>
      </c>
      <c r="N46" s="66">
        <f t="shared" si="2"/>
        <v>1273.31</v>
      </c>
    </row>
    <row r="47" spans="1:14" ht="15.75" hidden="1" thickBot="1">
      <c r="A47" s="11" t="str">
        <f t="shared" si="4"/>
        <v>N000042 22</v>
      </c>
      <c r="B47" s="3" t="s">
        <v>75</v>
      </c>
      <c r="C47" s="169"/>
      <c r="D47" s="175"/>
      <c r="E47" s="89">
        <v>863.3</v>
      </c>
      <c r="F47" s="89">
        <v>21.51</v>
      </c>
      <c r="G47" s="88">
        <v>2158.12</v>
      </c>
      <c r="H47" s="90">
        <v>44677</v>
      </c>
      <c r="J47" s="30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6">
        <f t="shared" si="2"/>
        <v>1273.31</v>
      </c>
    </row>
    <row r="48" spans="1:14" ht="15.75" hidden="1" thickBot="1">
      <c r="A48" s="11" t="str">
        <f t="shared" si="4"/>
        <v>N000042 23</v>
      </c>
      <c r="B48" s="3" t="s">
        <v>75</v>
      </c>
      <c r="C48" s="168">
        <v>23</v>
      </c>
      <c r="D48" s="170">
        <v>1273.31</v>
      </c>
      <c r="E48" s="104">
        <v>900.23</v>
      </c>
      <c r="F48" s="104" t="s">
        <v>92</v>
      </c>
      <c r="G48" s="105">
        <v>2173.54</v>
      </c>
      <c r="H48" s="106">
        <v>44697</v>
      </c>
      <c r="I48" s="41">
        <v>44697</v>
      </c>
      <c r="J48" s="30">
        <f t="shared" si="3"/>
        <v>44682</v>
      </c>
      <c r="L48" s="11" t="str">
        <f>IF(I48&lt;&gt;"",IF(SUMIF(Planes!BA:BA,'Control de pagos'!A48,Planes!BC:BC)=0,"",SUMIF(Planes!BA:BA,'Control de pagos'!A48,Planes!BC:BC)),"")</f>
        <v/>
      </c>
      <c r="N48" s="66">
        <f t="shared" si="2"/>
        <v>1273.31</v>
      </c>
    </row>
    <row r="49" spans="1:14" ht="15.75" hidden="1" thickBot="1">
      <c r="A49" s="11" t="str">
        <f t="shared" si="4"/>
        <v>N000042 23</v>
      </c>
      <c r="B49" s="3" t="s">
        <v>75</v>
      </c>
      <c r="C49" s="169"/>
      <c r="D49" s="171"/>
      <c r="E49" s="89">
        <v>900.23</v>
      </c>
      <c r="F49" s="89">
        <v>21.88</v>
      </c>
      <c r="G49" s="88">
        <v>2195.42</v>
      </c>
      <c r="H49" s="90">
        <v>44707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6">
        <f t="shared" si="2"/>
        <v>1273.31</v>
      </c>
    </row>
    <row r="50" spans="1:14" ht="15.75" hidden="1" thickBot="1">
      <c r="A50" s="11" t="str">
        <f t="shared" si="4"/>
        <v>N000042 24</v>
      </c>
      <c r="B50" s="3" t="s">
        <v>75</v>
      </c>
      <c r="C50" s="168">
        <v>24</v>
      </c>
      <c r="D50" s="170">
        <v>1273.31</v>
      </c>
      <c r="E50" s="104">
        <v>924.3</v>
      </c>
      <c r="F50" s="104" t="s">
        <v>92</v>
      </c>
      <c r="G50" s="105">
        <f>+D50+E50</f>
        <v>2197.6099999999997</v>
      </c>
      <c r="H50" s="106">
        <v>44728</v>
      </c>
      <c r="I50" s="41">
        <v>44728</v>
      </c>
      <c r="J50" s="30">
        <f t="shared" si="3"/>
        <v>44713</v>
      </c>
      <c r="L50" s="11" t="str">
        <f>IF(I50&lt;&gt;"",IF(SUMIF(Planes!BA:BA,'Control de pagos'!A50,Planes!BC:BC)=0,"",SUMIF(Planes!BA:BA,'Control de pagos'!A50,Planes!BC:BC)),"")</f>
        <v/>
      </c>
      <c r="N50" s="66">
        <f t="shared" si="2"/>
        <v>1273.31</v>
      </c>
    </row>
    <row r="51" spans="1:14" ht="15.75" hidden="1" thickBot="1">
      <c r="A51" s="11" t="str">
        <f t="shared" si="4"/>
        <v>N000042 24</v>
      </c>
      <c r="B51" s="3" t="s">
        <v>75</v>
      </c>
      <c r="C51" s="169"/>
      <c r="D51" s="171"/>
      <c r="E51" s="89">
        <v>939.7</v>
      </c>
      <c r="F51" s="89">
        <v>22.28</v>
      </c>
      <c r="G51" s="88">
        <v>2235.29</v>
      </c>
      <c r="H51" s="90">
        <v>44738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6">
        <f t="shared" si="2"/>
        <v>1273.31</v>
      </c>
    </row>
    <row r="52" spans="1:14" ht="15.75" hidden="1" thickBot="1">
      <c r="A52" s="11" t="str">
        <f t="shared" si="4"/>
        <v>N000042 25</v>
      </c>
      <c r="B52" s="3" t="s">
        <v>75</v>
      </c>
      <c r="C52" s="176">
        <v>25</v>
      </c>
      <c r="D52" s="178">
        <v>1273.31</v>
      </c>
      <c r="E52" s="180">
        <v>976.63</v>
      </c>
      <c r="F52" s="180" t="s">
        <v>92</v>
      </c>
      <c r="G52" s="181">
        <v>2249.94</v>
      </c>
      <c r="H52" s="182">
        <v>44758</v>
      </c>
      <c r="I52" s="41">
        <v>44758</v>
      </c>
      <c r="J52" s="30">
        <f t="shared" si="3"/>
        <v>44743</v>
      </c>
      <c r="L52" s="11" t="str">
        <f>IF(I52&lt;&gt;"",IF(SUMIF(Planes!BA:BA,'Control de pagos'!A52,Planes!BC:BC)=0,"",SUMIF(Planes!BA:BA,'Control de pagos'!A52,Planes!BC:BC)),"")</f>
        <v/>
      </c>
      <c r="N52" s="66">
        <f t="shared" si="2"/>
        <v>1273.31</v>
      </c>
    </row>
    <row r="53" spans="1:14" ht="15.75" hidden="1" thickBot="1">
      <c r="A53" s="11" t="str">
        <f t="shared" si="4"/>
        <v>N000042 25</v>
      </c>
      <c r="B53" s="3" t="s">
        <v>75</v>
      </c>
      <c r="C53" s="177"/>
      <c r="D53" s="179"/>
      <c r="E53" s="89">
        <v>976.63</v>
      </c>
      <c r="F53" s="89">
        <v>22.65</v>
      </c>
      <c r="G53" s="88">
        <v>2272.59</v>
      </c>
      <c r="H53" s="90">
        <v>44768</v>
      </c>
      <c r="J53" s="30" t="str">
        <f t="shared" si="3"/>
        <v>-</v>
      </c>
      <c r="L53" s="11" t="str">
        <f>IF(I53&lt;&gt;"",IF(SUMIF(Planes!BA:BA,'Control de pagos'!A53,Planes!BC:BC)=0,"",SUMIF(Planes!BA:BA,'Control de pagos'!A53,Planes!BC:BC)),"")</f>
        <v/>
      </c>
      <c r="N53" s="66">
        <f t="shared" si="2"/>
        <v>1273.31</v>
      </c>
    </row>
    <row r="54" spans="1:14" ht="15.75" hidden="1" thickBot="1">
      <c r="A54" s="11" t="str">
        <f t="shared" si="4"/>
        <v>N000042 26</v>
      </c>
      <c r="B54" s="3" t="s">
        <v>75</v>
      </c>
      <c r="C54" s="164">
        <v>26</v>
      </c>
      <c r="D54" s="166">
        <v>1273.31</v>
      </c>
      <c r="E54" s="88">
        <v>1016.1</v>
      </c>
      <c r="F54" s="89" t="s">
        <v>92</v>
      </c>
      <c r="G54" s="88">
        <v>2289.41</v>
      </c>
      <c r="H54" s="90">
        <v>44789</v>
      </c>
      <c r="J54" s="30" t="str">
        <f t="shared" si="3"/>
        <v/>
      </c>
      <c r="L54" s="11" t="str">
        <f>IF(I54&lt;&gt;"",IF(SUMIF(Planes!BA:BA,'Control de pagos'!A54,Planes!BC:BC)=0,"",SUMIF(Planes!BA:BA,'Control de pagos'!A54,Planes!BC:BC)),"")</f>
        <v/>
      </c>
      <c r="N54" s="66">
        <f t="shared" si="2"/>
        <v>1273.31</v>
      </c>
    </row>
    <row r="55" spans="1:14" ht="15.75" hidden="1" thickBot="1">
      <c r="A55" s="11" t="str">
        <f t="shared" si="4"/>
        <v>N000042 26</v>
      </c>
      <c r="B55" s="3" t="s">
        <v>75</v>
      </c>
      <c r="C55" s="165"/>
      <c r="D55" s="167"/>
      <c r="E55" s="88">
        <v>1016.1</v>
      </c>
      <c r="F55" s="89">
        <v>23.05</v>
      </c>
      <c r="G55" s="88">
        <v>2312.46</v>
      </c>
      <c r="H55" s="90">
        <v>44799</v>
      </c>
      <c r="J55" s="30" t="str">
        <f t="shared" si="3"/>
        <v/>
      </c>
      <c r="L55" s="11" t="str">
        <f>IF(I55&lt;&gt;"",IF(SUMIF(Planes!BA:BA,'Control de pagos'!A55,Planes!BC:BC)=0,"",SUMIF(Planes!BA:BA,'Control de pagos'!A55,Planes!BC:BC)),"")</f>
        <v/>
      </c>
      <c r="N55" s="66">
        <f t="shared" si="2"/>
        <v>1273.31</v>
      </c>
    </row>
    <row r="56" spans="1:14" ht="15.75" hidden="1" thickBot="1">
      <c r="A56" s="11" t="str">
        <f t="shared" si="4"/>
        <v>N000042 27</v>
      </c>
      <c r="B56" s="3" t="s">
        <v>75</v>
      </c>
      <c r="C56" s="164">
        <v>27</v>
      </c>
      <c r="D56" s="166">
        <v>1273.31</v>
      </c>
      <c r="E56" s="88">
        <v>1054.3</v>
      </c>
      <c r="F56" s="89" t="s">
        <v>92</v>
      </c>
      <c r="G56" s="88">
        <v>2327.61</v>
      </c>
      <c r="H56" s="90">
        <v>44820</v>
      </c>
      <c r="J56" s="30" t="str">
        <f t="shared" si="3"/>
        <v/>
      </c>
      <c r="L56" s="11" t="str">
        <f>IF(I56&lt;&gt;"",IF(SUMIF(Planes!BA:BA,'Control de pagos'!A56,Planes!BC:BC)=0,"",SUMIF(Planes!BA:BA,'Control de pagos'!A56,Planes!BC:BC)),"")</f>
        <v/>
      </c>
      <c r="N56" s="66">
        <f t="shared" si="2"/>
        <v>1273.31</v>
      </c>
    </row>
    <row r="57" spans="1:14" ht="15.75" hidden="1" thickBot="1">
      <c r="A57" s="11" t="str">
        <f t="shared" si="4"/>
        <v>N000042 27</v>
      </c>
      <c r="B57" s="3" t="s">
        <v>75</v>
      </c>
      <c r="C57" s="165"/>
      <c r="D57" s="167"/>
      <c r="E57" s="88">
        <v>1054.3</v>
      </c>
      <c r="F57" s="89">
        <v>23.43</v>
      </c>
      <c r="G57" s="88">
        <v>2351.04</v>
      </c>
      <c r="H57" s="90">
        <v>44830</v>
      </c>
      <c r="J57" s="30" t="str">
        <f t="shared" si="3"/>
        <v/>
      </c>
      <c r="L57" s="11" t="str">
        <f>IF(I57&lt;&gt;"",IF(SUMIF(Planes!BA:BA,'Control de pagos'!A57,Planes!BC:BC)=0,"",SUMIF(Planes!BA:BA,'Control de pagos'!A57,Planes!BC:BC)),"")</f>
        <v/>
      </c>
      <c r="N57" s="66">
        <f t="shared" si="2"/>
        <v>1273.31</v>
      </c>
    </row>
    <row r="58" spans="1:14" ht="15.75" hidden="1" thickBot="1">
      <c r="A58" s="11" t="str">
        <f t="shared" si="4"/>
        <v>N000042 28</v>
      </c>
      <c r="B58" s="3" t="s">
        <v>75</v>
      </c>
      <c r="C58" s="164">
        <v>28</v>
      </c>
      <c r="D58" s="166">
        <v>1273.31</v>
      </c>
      <c r="E58" s="88">
        <v>1091.23</v>
      </c>
      <c r="F58" s="89" t="s">
        <v>92</v>
      </c>
      <c r="G58" s="88">
        <v>2364.54</v>
      </c>
      <c r="H58" s="90">
        <v>44850</v>
      </c>
      <c r="J58" s="30" t="str">
        <f t="shared" si="3"/>
        <v/>
      </c>
      <c r="L58" s="11" t="str">
        <f>IF(I58&lt;&gt;"",IF(SUMIF(Planes!BA:BA,'Control de pagos'!A58,Planes!BC:BC)=0,"",SUMIF(Planes!BA:BA,'Control de pagos'!A58,Planes!BC:BC)),"")</f>
        <v/>
      </c>
      <c r="N58" s="66">
        <f t="shared" si="2"/>
        <v>1273.31</v>
      </c>
    </row>
    <row r="59" spans="1:14" ht="15.75" hidden="1" thickBot="1">
      <c r="A59" s="11" t="str">
        <f t="shared" si="4"/>
        <v>N000042 28</v>
      </c>
      <c r="B59" s="3" t="s">
        <v>75</v>
      </c>
      <c r="C59" s="165"/>
      <c r="D59" s="167"/>
      <c r="E59" s="88">
        <v>1091.23</v>
      </c>
      <c r="F59" s="89">
        <v>23.8</v>
      </c>
      <c r="G59" s="88">
        <v>2388.34</v>
      </c>
      <c r="H59" s="90">
        <v>44860</v>
      </c>
      <c r="J59" s="30" t="str">
        <f t="shared" si="3"/>
        <v/>
      </c>
      <c r="L59" s="11" t="str">
        <f>IF(I59&lt;&gt;"",IF(SUMIF(Planes!BA:BA,'Control de pagos'!A59,Planes!BC:BC)=0,"",SUMIF(Planes!BA:BA,'Control de pagos'!A59,Planes!BC:BC)),"")</f>
        <v/>
      </c>
      <c r="N59" s="66">
        <f t="shared" si="2"/>
        <v>1273.31</v>
      </c>
    </row>
    <row r="60" spans="1:14" ht="15.75" hidden="1" thickBot="1">
      <c r="A60" s="11" t="str">
        <f t="shared" si="4"/>
        <v>N000042 29</v>
      </c>
      <c r="B60" s="3" t="s">
        <v>75</v>
      </c>
      <c r="C60" s="164">
        <v>29</v>
      </c>
      <c r="D60" s="166">
        <v>1273.31</v>
      </c>
      <c r="E60" s="88">
        <v>1130.7</v>
      </c>
      <c r="F60" s="89" t="s">
        <v>92</v>
      </c>
      <c r="G60" s="88">
        <v>2404.0100000000002</v>
      </c>
      <c r="H60" s="90">
        <v>44881</v>
      </c>
      <c r="J60" s="30" t="str">
        <f t="shared" si="3"/>
        <v/>
      </c>
      <c r="L60" s="11" t="str">
        <f>IF(I60&lt;&gt;"",IF(SUMIF(Planes!BA:BA,'Control de pagos'!A60,Planes!BC:BC)=0,"",SUMIF(Planes!BA:BA,'Control de pagos'!A60,Planes!BC:BC)),"")</f>
        <v/>
      </c>
      <c r="N60" s="66">
        <f t="shared" si="2"/>
        <v>1273.31</v>
      </c>
    </row>
    <row r="61" spans="1:14" ht="15.75" hidden="1" thickBot="1">
      <c r="A61" s="11" t="str">
        <f t="shared" si="4"/>
        <v>N000042 29</v>
      </c>
      <c r="B61" s="3" t="s">
        <v>75</v>
      </c>
      <c r="C61" s="165"/>
      <c r="D61" s="167"/>
      <c r="E61" s="88">
        <v>1130.7</v>
      </c>
      <c r="F61" s="89">
        <v>24.2</v>
      </c>
      <c r="G61" s="88">
        <v>2428.21</v>
      </c>
      <c r="H61" s="90">
        <v>44891</v>
      </c>
      <c r="J61" s="30" t="str">
        <f t="shared" si="3"/>
        <v/>
      </c>
      <c r="L61" s="11" t="str">
        <f>IF(I61&lt;&gt;"",IF(SUMIF(Planes!BA:BA,'Control de pagos'!A61,Planes!BC:BC)=0,"",SUMIF(Planes!BA:BA,'Control de pagos'!A61,Planes!BC:BC)),"")</f>
        <v/>
      </c>
      <c r="N61" s="66">
        <f t="shared" si="2"/>
        <v>1273.31</v>
      </c>
    </row>
    <row r="62" spans="1:14" ht="15.75" hidden="1" thickBot="1">
      <c r="A62" s="11" t="str">
        <f t="shared" si="4"/>
        <v>N000042 30</v>
      </c>
      <c r="B62" s="3" t="s">
        <v>75</v>
      </c>
      <c r="C62" s="164">
        <v>30</v>
      </c>
      <c r="D62" s="166">
        <v>1273.31</v>
      </c>
      <c r="E62" s="88">
        <v>1167.6300000000001</v>
      </c>
      <c r="F62" s="89" t="s">
        <v>92</v>
      </c>
      <c r="G62" s="88">
        <v>2440.94</v>
      </c>
      <c r="H62" s="90">
        <v>44911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6">
        <f t="shared" si="2"/>
        <v>1273.31</v>
      </c>
    </row>
    <row r="63" spans="1:14" ht="15.75" hidden="1" thickBot="1">
      <c r="A63" s="11" t="str">
        <f t="shared" si="4"/>
        <v>N000042 30</v>
      </c>
      <c r="B63" s="3" t="s">
        <v>75</v>
      </c>
      <c r="C63" s="165"/>
      <c r="D63" s="167"/>
      <c r="E63" s="88">
        <v>1167.6300000000001</v>
      </c>
      <c r="F63" s="89">
        <v>24.57</v>
      </c>
      <c r="G63" s="88">
        <v>2465.5100000000002</v>
      </c>
      <c r="H63" s="90">
        <v>44921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6">
        <f t="shared" si="2"/>
        <v>1273.31</v>
      </c>
    </row>
    <row r="64" spans="1:14" ht="15.75" hidden="1" thickBot="1">
      <c r="A64" s="11" t="str">
        <f t="shared" si="4"/>
        <v>N000042 31</v>
      </c>
      <c r="B64" s="3" t="s">
        <v>75</v>
      </c>
      <c r="C64" s="164">
        <v>31</v>
      </c>
      <c r="D64" s="166">
        <v>1273.31</v>
      </c>
      <c r="E64" s="88">
        <v>1207.0999999999999</v>
      </c>
      <c r="F64" s="89" t="s">
        <v>92</v>
      </c>
      <c r="G64" s="88">
        <v>2480.41</v>
      </c>
      <c r="H64" s="90">
        <v>44942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6">
        <f t="shared" si="2"/>
        <v>1273.31</v>
      </c>
    </row>
    <row r="65" spans="1:14" ht="15.75" hidden="1" thickBot="1">
      <c r="A65" s="11" t="str">
        <f t="shared" si="4"/>
        <v>N000042 31</v>
      </c>
      <c r="B65" s="3" t="s">
        <v>75</v>
      </c>
      <c r="C65" s="165"/>
      <c r="D65" s="167"/>
      <c r="E65" s="88">
        <v>1207.0999999999999</v>
      </c>
      <c r="F65" s="89">
        <v>24.97</v>
      </c>
      <c r="G65" s="88">
        <v>2505.38</v>
      </c>
      <c r="H65" s="90">
        <v>44952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6">
        <f t="shared" si="2"/>
        <v>1273.31</v>
      </c>
    </row>
    <row r="66" spans="1:14" ht="15.75" hidden="1" thickBot="1">
      <c r="A66" s="11" t="str">
        <f t="shared" si="4"/>
        <v>N000042 32</v>
      </c>
      <c r="B66" s="3" t="s">
        <v>75</v>
      </c>
      <c r="C66" s="164">
        <v>32</v>
      </c>
      <c r="D66" s="166">
        <v>1273.31</v>
      </c>
      <c r="E66" s="88">
        <v>1245.3</v>
      </c>
      <c r="F66" s="89" t="s">
        <v>92</v>
      </c>
      <c r="G66" s="88">
        <v>2518.61</v>
      </c>
      <c r="H66" s="90">
        <v>44973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6">
        <f t="shared" si="2"/>
        <v>1273.31</v>
      </c>
    </row>
    <row r="67" spans="1:14" ht="15.75" hidden="1" thickBot="1">
      <c r="A67" s="11" t="str">
        <f t="shared" si="4"/>
        <v>N000042 32</v>
      </c>
      <c r="B67" s="3" t="s">
        <v>75</v>
      </c>
      <c r="C67" s="165"/>
      <c r="D67" s="167"/>
      <c r="E67" s="88">
        <v>1245.3</v>
      </c>
      <c r="F67" s="89">
        <v>25.35</v>
      </c>
      <c r="G67" s="88">
        <v>2543.96</v>
      </c>
      <c r="H67" s="90">
        <v>44983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6">
        <f t="shared" si="2"/>
        <v>1273.31</v>
      </c>
    </row>
    <row r="68" spans="1:14" ht="15.75" hidden="1" thickBot="1">
      <c r="A68" s="11" t="str">
        <f t="shared" si="4"/>
        <v>N000042 33</v>
      </c>
      <c r="B68" s="3" t="s">
        <v>75</v>
      </c>
      <c r="C68" s="164">
        <v>33</v>
      </c>
      <c r="D68" s="166">
        <v>1273.31</v>
      </c>
      <c r="E68" s="88">
        <v>1280.95</v>
      </c>
      <c r="F68" s="89" t="s">
        <v>92</v>
      </c>
      <c r="G68" s="88">
        <v>2554.2600000000002</v>
      </c>
      <c r="H68" s="90">
        <v>45001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6">
        <f t="shared" ref="N68:N131" si="5">IF(D68=0,D67,D68)</f>
        <v>1273.31</v>
      </c>
    </row>
    <row r="69" spans="1:14" ht="15.75" hidden="1" thickBot="1">
      <c r="A69" s="11" t="str">
        <f t="shared" si="4"/>
        <v>N000042 33</v>
      </c>
      <c r="B69" s="3" t="s">
        <v>75</v>
      </c>
      <c r="C69" s="165"/>
      <c r="D69" s="167"/>
      <c r="E69" s="88">
        <v>1280.95</v>
      </c>
      <c r="F69" s="89">
        <v>25.71</v>
      </c>
      <c r="G69" s="88">
        <v>2579.9699999999998</v>
      </c>
      <c r="H69" s="90">
        <v>45011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6">
        <f t="shared" si="5"/>
        <v>1273.31</v>
      </c>
    </row>
    <row r="70" spans="1:14" ht="15.75" hidden="1" thickBot="1">
      <c r="A70" s="11" t="str">
        <f t="shared" si="4"/>
        <v>N000042 34</v>
      </c>
      <c r="B70" s="3" t="s">
        <v>75</v>
      </c>
      <c r="C70" s="164">
        <v>34</v>
      </c>
      <c r="D70" s="166">
        <v>1273.31</v>
      </c>
      <c r="E70" s="88">
        <v>1321.7</v>
      </c>
      <c r="F70" s="89" t="s">
        <v>92</v>
      </c>
      <c r="G70" s="88">
        <v>2595.0100000000002</v>
      </c>
      <c r="H70" s="90">
        <v>45032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6">
        <f t="shared" si="5"/>
        <v>1273.31</v>
      </c>
    </row>
    <row r="71" spans="1:14" ht="15.75" hidden="1" thickBot="1">
      <c r="A71" s="11" t="str">
        <f t="shared" si="4"/>
        <v>N000042 34</v>
      </c>
      <c r="B71" s="3" t="s">
        <v>75</v>
      </c>
      <c r="C71" s="165"/>
      <c r="D71" s="167"/>
      <c r="E71" s="88">
        <v>1321.7</v>
      </c>
      <c r="F71" s="89">
        <v>26.12</v>
      </c>
      <c r="G71" s="88">
        <v>2621.13</v>
      </c>
      <c r="H71" s="90">
        <v>45042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6">
        <f t="shared" si="5"/>
        <v>1273.31</v>
      </c>
    </row>
    <row r="72" spans="1:14" ht="15.75" hidden="1" thickBot="1">
      <c r="A72" s="11" t="str">
        <f t="shared" si="4"/>
        <v>N000042 35</v>
      </c>
      <c r="B72" s="3" t="s">
        <v>75</v>
      </c>
      <c r="C72" s="164">
        <v>35</v>
      </c>
      <c r="D72" s="166">
        <v>1273.31</v>
      </c>
      <c r="E72" s="88">
        <v>1358.62</v>
      </c>
      <c r="F72" s="89" t="s">
        <v>92</v>
      </c>
      <c r="G72" s="88">
        <v>2631.93</v>
      </c>
      <c r="H72" s="90">
        <v>45062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6">
        <f t="shared" si="5"/>
        <v>1273.31</v>
      </c>
    </row>
    <row r="73" spans="1:14" ht="15.75" hidden="1" thickBot="1">
      <c r="A73" s="11" t="str">
        <f t="shared" si="4"/>
        <v>N000042 35</v>
      </c>
      <c r="B73" s="3" t="s">
        <v>75</v>
      </c>
      <c r="C73" s="165"/>
      <c r="D73" s="167"/>
      <c r="E73" s="88">
        <v>1358.62</v>
      </c>
      <c r="F73" s="89">
        <v>26.49</v>
      </c>
      <c r="G73" s="88">
        <v>2658.42</v>
      </c>
      <c r="H73" s="90">
        <v>45072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6">
        <f t="shared" si="5"/>
        <v>1273.31</v>
      </c>
    </row>
    <row r="74" spans="1:14" ht="15.75" hidden="1" thickBot="1">
      <c r="A74" s="11" t="str">
        <f t="shared" si="4"/>
        <v>N000042 36</v>
      </c>
      <c r="B74" s="3" t="s">
        <v>75</v>
      </c>
      <c r="C74" s="164">
        <v>36</v>
      </c>
      <c r="D74" s="166">
        <v>1273.31</v>
      </c>
      <c r="E74" s="88">
        <v>1398.09</v>
      </c>
      <c r="F74" s="89" t="s">
        <v>92</v>
      </c>
      <c r="G74" s="88">
        <v>2671.4</v>
      </c>
      <c r="H74" s="90">
        <v>45093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6">
        <f t="shared" si="5"/>
        <v>1273.31</v>
      </c>
    </row>
    <row r="75" spans="1:14" ht="15.75" hidden="1" thickBot="1">
      <c r="A75" s="11" t="str">
        <f t="shared" si="4"/>
        <v>N000042 36</v>
      </c>
      <c r="B75" s="3" t="s">
        <v>75</v>
      </c>
      <c r="C75" s="165"/>
      <c r="D75" s="167"/>
      <c r="E75" s="88">
        <v>1398.09</v>
      </c>
      <c r="F75" s="89">
        <v>26.89</v>
      </c>
      <c r="G75" s="88">
        <v>2698.29</v>
      </c>
      <c r="H75" s="90">
        <v>45103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6">
        <f t="shared" si="5"/>
        <v>1273.31</v>
      </c>
    </row>
    <row r="76" spans="1:14" ht="15.75" hidden="1" thickBot="1">
      <c r="A76" s="11" t="str">
        <f t="shared" si="4"/>
        <v>N000042 37</v>
      </c>
      <c r="B76" s="3" t="s">
        <v>75</v>
      </c>
      <c r="C76" s="164">
        <v>37</v>
      </c>
      <c r="D76" s="166">
        <v>1273.31</v>
      </c>
      <c r="E76" s="88">
        <v>1435.02</v>
      </c>
      <c r="F76" s="89" t="s">
        <v>92</v>
      </c>
      <c r="G76" s="88">
        <v>2708.33</v>
      </c>
      <c r="H76" s="90">
        <v>45123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6">
        <f t="shared" si="5"/>
        <v>1273.31</v>
      </c>
    </row>
    <row r="77" spans="1:14" ht="15.75" hidden="1" thickBot="1">
      <c r="A77" s="11" t="str">
        <f t="shared" si="4"/>
        <v>N000042 37</v>
      </c>
      <c r="B77" s="3" t="s">
        <v>75</v>
      </c>
      <c r="C77" s="165"/>
      <c r="D77" s="167"/>
      <c r="E77" s="88">
        <v>1435.02</v>
      </c>
      <c r="F77" s="89">
        <v>27.26</v>
      </c>
      <c r="G77" s="88">
        <v>2735.59</v>
      </c>
      <c r="H77" s="90">
        <v>45133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6">
        <f t="shared" si="5"/>
        <v>1273.31</v>
      </c>
    </row>
    <row r="78" spans="1:14" ht="15.75" hidden="1" thickBot="1">
      <c r="A78" s="11" t="str">
        <f t="shared" si="4"/>
        <v>N000042 38</v>
      </c>
      <c r="B78" s="3" t="s">
        <v>75</v>
      </c>
      <c r="C78" s="164">
        <v>38</v>
      </c>
      <c r="D78" s="166">
        <v>1273.31</v>
      </c>
      <c r="E78" s="88">
        <v>1474.49</v>
      </c>
      <c r="F78" s="89" t="s">
        <v>92</v>
      </c>
      <c r="G78" s="88">
        <v>2747.8</v>
      </c>
      <c r="H78" s="90">
        <v>45154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6">
        <f t="shared" si="5"/>
        <v>1273.31</v>
      </c>
    </row>
    <row r="79" spans="1:14" ht="15.75" hidden="1" thickBot="1">
      <c r="A79" s="11" t="str">
        <f t="shared" si="4"/>
        <v>N000042 38</v>
      </c>
      <c r="B79" s="3" t="s">
        <v>75</v>
      </c>
      <c r="C79" s="165"/>
      <c r="D79" s="167"/>
      <c r="E79" s="88">
        <v>1474.49</v>
      </c>
      <c r="F79" s="89">
        <v>27.66</v>
      </c>
      <c r="G79" s="88">
        <v>2775.46</v>
      </c>
      <c r="H79" s="90">
        <v>45164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6">
        <f t="shared" si="5"/>
        <v>1273.31</v>
      </c>
    </row>
    <row r="80" spans="1:14" ht="15.75" hidden="1" thickBot="1">
      <c r="A80" s="11" t="str">
        <f t="shared" si="4"/>
        <v>N000042 39</v>
      </c>
      <c r="B80" s="3" t="s">
        <v>75</v>
      </c>
      <c r="C80" s="164">
        <v>39</v>
      </c>
      <c r="D80" s="166">
        <v>1273.31</v>
      </c>
      <c r="E80" s="88">
        <v>1512.69</v>
      </c>
      <c r="F80" s="89" t="s">
        <v>92</v>
      </c>
      <c r="G80" s="88">
        <v>2786</v>
      </c>
      <c r="H80" s="90">
        <v>45185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6">
        <f t="shared" si="5"/>
        <v>1273.31</v>
      </c>
    </row>
    <row r="81" spans="1:14" ht="15.75" hidden="1" thickBot="1">
      <c r="A81" s="11" t="str">
        <f t="shared" si="4"/>
        <v>N000042 39</v>
      </c>
      <c r="B81" s="3" t="s">
        <v>75</v>
      </c>
      <c r="C81" s="165"/>
      <c r="D81" s="167"/>
      <c r="E81" s="88">
        <v>1512.69</v>
      </c>
      <c r="F81" s="89">
        <v>28.05</v>
      </c>
      <c r="G81" s="88">
        <v>2814.05</v>
      </c>
      <c r="H81" s="90">
        <v>45195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6">
        <f t="shared" si="5"/>
        <v>1273.31</v>
      </c>
    </row>
    <row r="82" spans="1:14" ht="15.75" hidden="1" thickBot="1">
      <c r="A82" s="11" t="str">
        <f t="shared" si="4"/>
        <v>N000042 40</v>
      </c>
      <c r="B82" s="3" t="s">
        <v>75</v>
      </c>
      <c r="C82" s="164">
        <v>40</v>
      </c>
      <c r="D82" s="166">
        <v>1273.31</v>
      </c>
      <c r="E82" s="88">
        <v>1549.62</v>
      </c>
      <c r="F82" s="89" t="s">
        <v>92</v>
      </c>
      <c r="G82" s="88">
        <v>2822.93</v>
      </c>
      <c r="H82" s="90">
        <v>45215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6">
        <f t="shared" si="5"/>
        <v>1273.31</v>
      </c>
    </row>
    <row r="83" spans="1:14" ht="15.75" hidden="1" thickBot="1">
      <c r="A83" s="11" t="str">
        <f t="shared" si="4"/>
        <v>N000042 40</v>
      </c>
      <c r="B83" s="3" t="s">
        <v>75</v>
      </c>
      <c r="C83" s="165"/>
      <c r="D83" s="167"/>
      <c r="E83" s="88">
        <v>1549.62</v>
      </c>
      <c r="F83" s="89">
        <v>28.42</v>
      </c>
      <c r="G83" s="88">
        <v>2851.35</v>
      </c>
      <c r="H83" s="90">
        <v>45225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6">
        <f t="shared" si="5"/>
        <v>1273.31</v>
      </c>
    </row>
    <row r="84" spans="1:14" ht="15.75" hidden="1" thickBot="1">
      <c r="A84" s="11" t="str">
        <f t="shared" si="4"/>
        <v>N000042 41</v>
      </c>
      <c r="B84" s="3" t="s">
        <v>75</v>
      </c>
      <c r="C84" s="164">
        <v>41</v>
      </c>
      <c r="D84" s="166">
        <v>1273.31</v>
      </c>
      <c r="E84" s="88">
        <v>1589.09</v>
      </c>
      <c r="F84" s="89" t="s">
        <v>92</v>
      </c>
      <c r="G84" s="88">
        <v>2862.4</v>
      </c>
      <c r="H84" s="90">
        <v>45246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6">
        <f t="shared" si="5"/>
        <v>1273.31</v>
      </c>
    </row>
    <row r="85" spans="1:14" ht="15.75" hidden="1" thickBot="1">
      <c r="A85" s="11" t="str">
        <f t="shared" si="4"/>
        <v>N000042 41</v>
      </c>
      <c r="B85" s="3" t="s">
        <v>75</v>
      </c>
      <c r="C85" s="165"/>
      <c r="D85" s="167"/>
      <c r="E85" s="88">
        <v>1589.09</v>
      </c>
      <c r="F85" s="89">
        <v>28.81</v>
      </c>
      <c r="G85" s="88">
        <v>2891.21</v>
      </c>
      <c r="H85" s="90">
        <v>45256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6">
        <f t="shared" si="5"/>
        <v>1273.31</v>
      </c>
    </row>
    <row r="86" spans="1:14" ht="15.75" hidden="1" thickBot="1">
      <c r="A86" s="11" t="str">
        <f t="shared" si="4"/>
        <v>N000042 42</v>
      </c>
      <c r="B86" s="3" t="s">
        <v>75</v>
      </c>
      <c r="C86" s="164">
        <v>42</v>
      </c>
      <c r="D86" s="166">
        <v>1273.31</v>
      </c>
      <c r="E86" s="88">
        <v>1626.02</v>
      </c>
      <c r="F86" s="89" t="s">
        <v>92</v>
      </c>
      <c r="G86" s="88">
        <v>2899.33</v>
      </c>
      <c r="H86" s="90">
        <v>45276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6">
        <f t="shared" si="5"/>
        <v>1273.31</v>
      </c>
    </row>
    <row r="87" spans="1:14" ht="15.75" hidden="1" thickBot="1">
      <c r="A87" s="11" t="str">
        <f t="shared" si="4"/>
        <v>N000042 42</v>
      </c>
      <c r="B87" s="3" t="s">
        <v>75</v>
      </c>
      <c r="C87" s="165"/>
      <c r="D87" s="167"/>
      <c r="E87" s="88">
        <v>1626.02</v>
      </c>
      <c r="F87" s="89">
        <v>29.19</v>
      </c>
      <c r="G87" s="88">
        <v>2928.52</v>
      </c>
      <c r="H87" s="90">
        <v>45286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6">
        <f t="shared" si="5"/>
        <v>1273.31</v>
      </c>
    </row>
    <row r="88" spans="1:14" ht="15.75" hidden="1" thickBot="1">
      <c r="A88" s="11" t="str">
        <f t="shared" si="4"/>
        <v>N000042 43</v>
      </c>
      <c r="B88" s="3" t="s">
        <v>75</v>
      </c>
      <c r="C88" s="164">
        <v>43</v>
      </c>
      <c r="D88" s="166">
        <v>1273.31</v>
      </c>
      <c r="E88" s="88">
        <v>1665.49</v>
      </c>
      <c r="F88" s="89" t="s">
        <v>92</v>
      </c>
      <c r="G88" s="88">
        <v>2938.8</v>
      </c>
      <c r="H88" s="90">
        <v>45307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6">
        <f t="shared" si="5"/>
        <v>1273.31</v>
      </c>
    </row>
    <row r="89" spans="1:14" ht="15.75" hidden="1" thickBot="1">
      <c r="A89" s="11" t="str">
        <f t="shared" si="4"/>
        <v>N000042 43</v>
      </c>
      <c r="B89" s="3" t="s">
        <v>75</v>
      </c>
      <c r="C89" s="165"/>
      <c r="D89" s="167"/>
      <c r="E89" s="88">
        <v>1665.49</v>
      </c>
      <c r="F89" s="89">
        <v>29.58</v>
      </c>
      <c r="G89" s="88">
        <v>2968.38</v>
      </c>
      <c r="H89" s="90">
        <v>45317</v>
      </c>
      <c r="J89" s="30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6">
        <f t="shared" si="5"/>
        <v>1273.31</v>
      </c>
    </row>
    <row r="90" spans="1:14" ht="15.75" hidden="1" thickBot="1">
      <c r="A90" s="11" t="str">
        <f t="shared" si="4"/>
        <v>N000042 44</v>
      </c>
      <c r="B90" s="3" t="s">
        <v>75</v>
      </c>
      <c r="C90" s="164">
        <v>44</v>
      </c>
      <c r="D90" s="166">
        <v>1273.31</v>
      </c>
      <c r="E90" s="88">
        <v>1703.69</v>
      </c>
      <c r="F90" s="89" t="s">
        <v>92</v>
      </c>
      <c r="G90" s="88">
        <v>2977</v>
      </c>
      <c r="H90" s="90">
        <v>45338</v>
      </c>
      <c r="J90" s="30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6">
        <f t="shared" si="5"/>
        <v>1273.31</v>
      </c>
    </row>
    <row r="91" spans="1:14" ht="15.75" hidden="1" thickBot="1">
      <c r="A91" s="11" t="str">
        <f t="shared" si="4"/>
        <v>N000042 44</v>
      </c>
      <c r="B91" s="3" t="s">
        <v>75</v>
      </c>
      <c r="C91" s="165"/>
      <c r="D91" s="167"/>
      <c r="E91" s="88">
        <v>1703.69</v>
      </c>
      <c r="F91" s="89">
        <v>29.97</v>
      </c>
      <c r="G91" s="88">
        <v>3006.97</v>
      </c>
      <c r="H91" s="90">
        <v>45348</v>
      </c>
      <c r="J91" s="30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6">
        <f t="shared" si="5"/>
        <v>1273.31</v>
      </c>
    </row>
    <row r="92" spans="1:14" ht="15.75" hidden="1" thickBot="1">
      <c r="A92" s="11" t="str">
        <f t="shared" si="4"/>
        <v>N000042 45</v>
      </c>
      <c r="B92" s="3" t="s">
        <v>75</v>
      </c>
      <c r="C92" s="164">
        <v>45</v>
      </c>
      <c r="D92" s="166">
        <v>1273.31</v>
      </c>
      <c r="E92" s="88">
        <v>1739.34</v>
      </c>
      <c r="F92" s="89" t="s">
        <v>92</v>
      </c>
      <c r="G92" s="88">
        <v>3012.65</v>
      </c>
      <c r="H92" s="90">
        <v>45367</v>
      </c>
      <c r="J92" s="30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6">
        <f t="shared" si="5"/>
        <v>1273.31</v>
      </c>
    </row>
    <row r="93" spans="1:14" ht="15.75" hidden="1" thickBot="1">
      <c r="A93" s="11" t="str">
        <f t="shared" si="4"/>
        <v>N000042 45</v>
      </c>
      <c r="B93" s="3" t="s">
        <v>75</v>
      </c>
      <c r="C93" s="165"/>
      <c r="D93" s="167"/>
      <c r="E93" s="88">
        <v>1739.34</v>
      </c>
      <c r="F93" s="89">
        <v>30.33</v>
      </c>
      <c r="G93" s="88">
        <v>3042.98</v>
      </c>
      <c r="H93" s="90">
        <v>45377</v>
      </c>
      <c r="J93" s="30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6">
        <f t="shared" si="5"/>
        <v>1273.31</v>
      </c>
    </row>
    <row r="94" spans="1:14" ht="15.75" hidden="1" thickBot="1">
      <c r="A94" s="11" t="str">
        <f t="shared" si="4"/>
        <v>N000042 46</v>
      </c>
      <c r="B94" s="3" t="s">
        <v>75</v>
      </c>
      <c r="C94" s="164">
        <v>46</v>
      </c>
      <c r="D94" s="166">
        <v>1273.31</v>
      </c>
      <c r="E94" s="88">
        <v>1780.09</v>
      </c>
      <c r="F94" s="89" t="s">
        <v>92</v>
      </c>
      <c r="G94" s="88">
        <v>3053.4</v>
      </c>
      <c r="H94" s="90">
        <v>45398</v>
      </c>
      <c r="J94" s="30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6">
        <f t="shared" si="5"/>
        <v>1273.31</v>
      </c>
    </row>
    <row r="95" spans="1:14" ht="15.75" hidden="1" thickBot="1">
      <c r="A95" s="11" t="str">
        <f t="shared" si="4"/>
        <v>N000042 46</v>
      </c>
      <c r="B95" s="3" t="s">
        <v>75</v>
      </c>
      <c r="C95" s="165"/>
      <c r="D95" s="167"/>
      <c r="E95" s="88">
        <v>1780.09</v>
      </c>
      <c r="F95" s="89">
        <v>30.74</v>
      </c>
      <c r="G95" s="88">
        <v>3084.14</v>
      </c>
      <c r="H95" s="90">
        <v>45408</v>
      </c>
      <c r="J95" s="30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6">
        <f t="shared" si="5"/>
        <v>1273.31</v>
      </c>
    </row>
    <row r="96" spans="1:14" ht="15.75" hidden="1" thickBot="1">
      <c r="A96" s="11" t="str">
        <f t="shared" si="4"/>
        <v>N000042 47</v>
      </c>
      <c r="B96" s="3" t="s">
        <v>75</v>
      </c>
      <c r="C96" s="164">
        <v>47</v>
      </c>
      <c r="D96" s="166">
        <v>1273.31</v>
      </c>
      <c r="E96" s="88">
        <v>1817.01</v>
      </c>
      <c r="F96" s="89" t="s">
        <v>92</v>
      </c>
      <c r="G96" s="88">
        <v>3090.32</v>
      </c>
      <c r="H96" s="90">
        <v>45428</v>
      </c>
      <c r="J96" s="30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6">
        <f t="shared" si="5"/>
        <v>1273.31</v>
      </c>
    </row>
    <row r="97" spans="1:14" ht="15.75" hidden="1" thickBot="1">
      <c r="A97" s="11" t="str">
        <f t="shared" si="4"/>
        <v>N000042 47</v>
      </c>
      <c r="B97" s="3" t="s">
        <v>75</v>
      </c>
      <c r="C97" s="165"/>
      <c r="D97" s="167"/>
      <c r="E97" s="88">
        <v>1817.01</v>
      </c>
      <c r="F97" s="89">
        <v>31.11</v>
      </c>
      <c r="G97" s="88">
        <v>3121.43</v>
      </c>
      <c r="H97" s="90">
        <v>45438</v>
      </c>
      <c r="J97" s="30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6">
        <f t="shared" si="5"/>
        <v>1273.31</v>
      </c>
    </row>
    <row r="98" spans="1:14" ht="15.75" hidden="1" thickBot="1">
      <c r="A98" s="11" t="str">
        <f t="shared" si="4"/>
        <v>N000042 48</v>
      </c>
      <c r="B98" s="3" t="s">
        <v>75</v>
      </c>
      <c r="C98" s="164">
        <v>48</v>
      </c>
      <c r="D98" s="166">
        <v>1273.31</v>
      </c>
      <c r="E98" s="88">
        <v>1856.49</v>
      </c>
      <c r="F98" s="89" t="s">
        <v>92</v>
      </c>
      <c r="G98" s="88">
        <v>3129.8</v>
      </c>
      <c r="H98" s="90">
        <v>45459</v>
      </c>
      <c r="J98" s="30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6">
        <f t="shared" si="5"/>
        <v>1273.31</v>
      </c>
    </row>
    <row r="99" spans="1:14" ht="15.75" hidden="1" thickBot="1">
      <c r="A99" s="11" t="str">
        <f t="shared" si="4"/>
        <v>N000042 48</v>
      </c>
      <c r="B99" s="3" t="s">
        <v>75</v>
      </c>
      <c r="C99" s="165"/>
      <c r="D99" s="167"/>
      <c r="E99" s="88">
        <v>1856.49</v>
      </c>
      <c r="F99" s="89">
        <v>31.51</v>
      </c>
      <c r="G99" s="88">
        <v>3161.31</v>
      </c>
      <c r="H99" s="90">
        <v>45469</v>
      </c>
      <c r="J99" s="30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6">
        <f t="shared" si="5"/>
        <v>1273.31</v>
      </c>
    </row>
    <row r="100" spans="1:14" ht="15.75" hidden="1" thickBot="1">
      <c r="A100" s="11" t="str">
        <f t="shared" si="4"/>
        <v>N000042 49</v>
      </c>
      <c r="B100" s="3" t="s">
        <v>75</v>
      </c>
      <c r="C100" s="164">
        <v>49</v>
      </c>
      <c r="D100" s="166">
        <v>1273.31</v>
      </c>
      <c r="E100" s="88">
        <v>1893.41</v>
      </c>
      <c r="F100" s="89" t="s">
        <v>92</v>
      </c>
      <c r="G100" s="88">
        <v>3166.72</v>
      </c>
      <c r="H100" s="90">
        <v>45489</v>
      </c>
      <c r="J100" s="30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6">
        <f t="shared" si="5"/>
        <v>1273.31</v>
      </c>
    </row>
    <row r="101" spans="1:14" ht="15.75" hidden="1" thickBot="1">
      <c r="A101" s="11" t="str">
        <f t="shared" si="4"/>
        <v>N000042 49</v>
      </c>
      <c r="B101" s="3" t="s">
        <v>75</v>
      </c>
      <c r="C101" s="165"/>
      <c r="D101" s="167"/>
      <c r="E101" s="88">
        <v>1893.41</v>
      </c>
      <c r="F101" s="89">
        <v>31.88</v>
      </c>
      <c r="G101" s="88">
        <v>3198.6</v>
      </c>
      <c r="H101" s="90">
        <v>45499</v>
      </c>
      <c r="J101" s="30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6">
        <f t="shared" si="5"/>
        <v>1273.31</v>
      </c>
    </row>
    <row r="102" spans="1:14" ht="15.75" hidden="1" thickBot="1">
      <c r="A102" s="11" t="str">
        <f t="shared" si="4"/>
        <v>N000042 50</v>
      </c>
      <c r="B102" s="3" t="s">
        <v>75</v>
      </c>
      <c r="C102" s="164">
        <v>50</v>
      </c>
      <c r="D102" s="166">
        <v>1273.31</v>
      </c>
      <c r="E102" s="88">
        <v>1932.88</v>
      </c>
      <c r="F102" s="89" t="s">
        <v>92</v>
      </c>
      <c r="G102" s="88">
        <v>3206.19</v>
      </c>
      <c r="H102" s="90">
        <v>45520</v>
      </c>
      <c r="J102" s="30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6">
        <f t="shared" si="5"/>
        <v>1273.31</v>
      </c>
    </row>
    <row r="103" spans="1:14" ht="15.75" hidden="1" thickBot="1">
      <c r="A103" s="11" t="str">
        <f t="shared" si="4"/>
        <v>N000042 50</v>
      </c>
      <c r="B103" s="3" t="s">
        <v>75</v>
      </c>
      <c r="C103" s="165"/>
      <c r="D103" s="167"/>
      <c r="E103" s="88">
        <v>1932.88</v>
      </c>
      <c r="F103" s="89">
        <v>32.28</v>
      </c>
      <c r="G103" s="88">
        <v>3238.47</v>
      </c>
      <c r="H103" s="90">
        <v>45530</v>
      </c>
      <c r="J103" s="30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6">
        <f t="shared" si="5"/>
        <v>1273.31</v>
      </c>
    </row>
    <row r="104" spans="1:14" ht="15.75" hidden="1" thickBot="1">
      <c r="A104" s="11" t="str">
        <f t="shared" si="4"/>
        <v>N000042 51</v>
      </c>
      <c r="B104" s="3" t="s">
        <v>75</v>
      </c>
      <c r="C104" s="164">
        <v>51</v>
      </c>
      <c r="D104" s="166">
        <v>1273.31</v>
      </c>
      <c r="E104" s="88">
        <v>1971.08</v>
      </c>
      <c r="F104" s="89" t="s">
        <v>92</v>
      </c>
      <c r="G104" s="88">
        <v>3244.39</v>
      </c>
      <c r="H104" s="90">
        <v>45551</v>
      </c>
      <c r="J104" s="30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6">
        <f t="shared" si="5"/>
        <v>1273.31</v>
      </c>
    </row>
    <row r="105" spans="1:14" ht="15.75" hidden="1" thickBot="1">
      <c r="A105" s="11" t="str">
        <f t="shared" si="4"/>
        <v>N000042 51</v>
      </c>
      <c r="B105" s="3" t="s">
        <v>75</v>
      </c>
      <c r="C105" s="165"/>
      <c r="D105" s="167"/>
      <c r="E105" s="88">
        <v>1971.08</v>
      </c>
      <c r="F105" s="89">
        <v>32.659999999999997</v>
      </c>
      <c r="G105" s="88">
        <v>3277.05</v>
      </c>
      <c r="H105" s="90">
        <v>45561</v>
      </c>
      <c r="J105" s="30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6">
        <f t="shared" si="5"/>
        <v>1273.31</v>
      </c>
    </row>
    <row r="106" spans="1:14" ht="15.75" hidden="1" thickBot="1">
      <c r="A106" s="11" t="str">
        <f t="shared" ref="A106:A169" si="7">B106&amp;" "&amp;IF(C106="",C105,C106)</f>
        <v>N000042 52</v>
      </c>
      <c r="B106" s="3" t="s">
        <v>75</v>
      </c>
      <c r="C106" s="164">
        <v>52</v>
      </c>
      <c r="D106" s="166">
        <v>1273.31</v>
      </c>
      <c r="E106" s="88">
        <v>2008.01</v>
      </c>
      <c r="F106" s="89" t="s">
        <v>92</v>
      </c>
      <c r="G106" s="88">
        <v>3281.32</v>
      </c>
      <c r="H106" s="90">
        <v>45581</v>
      </c>
      <c r="J106" s="30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6">
        <f t="shared" si="5"/>
        <v>1273.31</v>
      </c>
    </row>
    <row r="107" spans="1:14" ht="15.75" hidden="1" thickBot="1">
      <c r="A107" s="11" t="str">
        <f t="shared" si="7"/>
        <v>N000042 52</v>
      </c>
      <c r="B107" s="3" t="s">
        <v>75</v>
      </c>
      <c r="C107" s="165"/>
      <c r="D107" s="167"/>
      <c r="E107" s="88">
        <v>2008.01</v>
      </c>
      <c r="F107" s="89">
        <v>33.03</v>
      </c>
      <c r="G107" s="88">
        <v>3314.35</v>
      </c>
      <c r="H107" s="90">
        <v>45591</v>
      </c>
      <c r="J107" s="30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6">
        <f t="shared" si="5"/>
        <v>1273.31</v>
      </c>
    </row>
    <row r="108" spans="1:14" ht="15.75" hidden="1" thickBot="1">
      <c r="A108" s="11" t="str">
        <f t="shared" si="7"/>
        <v>N000042 53</v>
      </c>
      <c r="B108" s="3" t="s">
        <v>75</v>
      </c>
      <c r="C108" s="164">
        <v>53</v>
      </c>
      <c r="D108" s="166">
        <v>1273.31</v>
      </c>
      <c r="E108" s="88">
        <v>2047.48</v>
      </c>
      <c r="F108" s="89" t="s">
        <v>92</v>
      </c>
      <c r="G108" s="88">
        <v>3320.79</v>
      </c>
      <c r="H108" s="90">
        <v>45612</v>
      </c>
      <c r="J108" s="30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6">
        <f t="shared" si="5"/>
        <v>1273.31</v>
      </c>
    </row>
    <row r="109" spans="1:14" ht="15.75" hidden="1" thickBot="1">
      <c r="A109" s="11" t="str">
        <f t="shared" si="7"/>
        <v>N000042 53</v>
      </c>
      <c r="B109" s="3" t="s">
        <v>75</v>
      </c>
      <c r="C109" s="165"/>
      <c r="D109" s="167"/>
      <c r="E109" s="88">
        <v>2047.48</v>
      </c>
      <c r="F109" s="89">
        <v>33.43</v>
      </c>
      <c r="G109" s="88">
        <v>3354.22</v>
      </c>
      <c r="H109" s="90">
        <v>45622</v>
      </c>
      <c r="J109" s="30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6">
        <f t="shared" si="5"/>
        <v>1273.31</v>
      </c>
    </row>
    <row r="110" spans="1:14" ht="15.75" hidden="1" thickBot="1">
      <c r="A110" s="11" t="str">
        <f t="shared" si="7"/>
        <v>N000042 54</v>
      </c>
      <c r="B110" s="3" t="s">
        <v>75</v>
      </c>
      <c r="C110" s="164">
        <v>54</v>
      </c>
      <c r="D110" s="166">
        <v>1273.31</v>
      </c>
      <c r="E110" s="88">
        <v>2084.41</v>
      </c>
      <c r="F110" s="89" t="s">
        <v>92</v>
      </c>
      <c r="G110" s="88">
        <v>3357.72</v>
      </c>
      <c r="H110" s="90">
        <v>45642</v>
      </c>
      <c r="J110" s="30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6">
        <f t="shared" si="5"/>
        <v>1273.31</v>
      </c>
    </row>
    <row r="111" spans="1:14" ht="15.75" hidden="1" thickBot="1">
      <c r="A111" s="11" t="str">
        <f t="shared" si="7"/>
        <v>N000042 54</v>
      </c>
      <c r="B111" s="3" t="s">
        <v>75</v>
      </c>
      <c r="C111" s="165"/>
      <c r="D111" s="167"/>
      <c r="E111" s="88">
        <v>2084.41</v>
      </c>
      <c r="F111" s="89">
        <v>33.799999999999997</v>
      </c>
      <c r="G111" s="88">
        <v>3391.52</v>
      </c>
      <c r="H111" s="90">
        <v>45652</v>
      </c>
      <c r="J111" s="30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6">
        <f t="shared" si="5"/>
        <v>1273.31</v>
      </c>
    </row>
    <row r="112" spans="1:14" ht="15.75" hidden="1" thickBot="1">
      <c r="A112" s="11" t="str">
        <f t="shared" si="7"/>
        <v>N000042 55</v>
      </c>
      <c r="B112" s="3" t="s">
        <v>75</v>
      </c>
      <c r="C112" s="164">
        <v>55</v>
      </c>
      <c r="D112" s="166">
        <v>1273.31</v>
      </c>
      <c r="E112" s="88">
        <v>2123.88</v>
      </c>
      <c r="F112" s="89" t="s">
        <v>92</v>
      </c>
      <c r="G112" s="88">
        <v>3397.19</v>
      </c>
      <c r="H112" s="90">
        <v>45673</v>
      </c>
      <c r="J112" s="30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6">
        <f t="shared" si="5"/>
        <v>1273.31</v>
      </c>
    </row>
    <row r="113" spans="1:14" ht="15.75" hidden="1" thickBot="1">
      <c r="A113" s="11" t="str">
        <f t="shared" si="7"/>
        <v>N000042 55</v>
      </c>
      <c r="B113" s="3" t="s">
        <v>75</v>
      </c>
      <c r="C113" s="165"/>
      <c r="D113" s="167"/>
      <c r="E113" s="88">
        <v>2123.88</v>
      </c>
      <c r="F113" s="89">
        <v>34.200000000000003</v>
      </c>
      <c r="G113" s="88">
        <v>3431.39</v>
      </c>
      <c r="H113" s="90">
        <v>45683</v>
      </c>
      <c r="J113" s="30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6">
        <f t="shared" si="5"/>
        <v>1273.31</v>
      </c>
    </row>
    <row r="114" spans="1:14" ht="15.75" hidden="1" thickBot="1">
      <c r="A114" s="11" t="str">
        <f t="shared" si="7"/>
        <v>N000042 56</v>
      </c>
      <c r="B114" s="3" t="s">
        <v>75</v>
      </c>
      <c r="C114" s="164">
        <v>56</v>
      </c>
      <c r="D114" s="166">
        <v>1273.31</v>
      </c>
      <c r="E114" s="88">
        <v>2162.08</v>
      </c>
      <c r="F114" s="89" t="s">
        <v>92</v>
      </c>
      <c r="G114" s="88">
        <v>3435.39</v>
      </c>
      <c r="H114" s="90">
        <v>45704</v>
      </c>
      <c r="J114" s="30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6">
        <f t="shared" si="5"/>
        <v>1273.31</v>
      </c>
    </row>
    <row r="115" spans="1:14" ht="15.75" hidden="1" thickBot="1">
      <c r="A115" s="11" t="str">
        <f t="shared" si="7"/>
        <v>N000042 56</v>
      </c>
      <c r="B115" s="3" t="s">
        <v>75</v>
      </c>
      <c r="C115" s="165"/>
      <c r="D115" s="167"/>
      <c r="E115" s="88">
        <v>2162.08</v>
      </c>
      <c r="F115" s="89">
        <v>34.58</v>
      </c>
      <c r="G115" s="88">
        <v>3469.97</v>
      </c>
      <c r="H115" s="90">
        <v>45714</v>
      </c>
      <c r="J115" s="30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6">
        <f t="shared" si="5"/>
        <v>1273.31</v>
      </c>
    </row>
    <row r="116" spans="1:14" ht="15.75" hidden="1" thickBot="1">
      <c r="A116" s="11" t="str">
        <f t="shared" si="7"/>
        <v>N000042 57</v>
      </c>
      <c r="B116" s="3" t="s">
        <v>75</v>
      </c>
      <c r="C116" s="164">
        <v>57</v>
      </c>
      <c r="D116" s="166">
        <v>1273.31</v>
      </c>
      <c r="E116" s="88">
        <v>2197.73</v>
      </c>
      <c r="F116" s="89" t="s">
        <v>92</v>
      </c>
      <c r="G116" s="88">
        <v>3471.04</v>
      </c>
      <c r="H116" s="90">
        <v>45732</v>
      </c>
      <c r="J116" s="30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6">
        <f t="shared" si="5"/>
        <v>1273.31</v>
      </c>
    </row>
    <row r="117" spans="1:14" ht="15.75" hidden="1" thickBot="1">
      <c r="A117" s="11" t="str">
        <f t="shared" si="7"/>
        <v>N000042 57</v>
      </c>
      <c r="B117" s="3" t="s">
        <v>75</v>
      </c>
      <c r="C117" s="165"/>
      <c r="D117" s="167"/>
      <c r="E117" s="88">
        <v>2197.73</v>
      </c>
      <c r="F117" s="89">
        <v>34.94</v>
      </c>
      <c r="G117" s="88">
        <v>3505.98</v>
      </c>
      <c r="H117" s="90">
        <v>45742</v>
      </c>
      <c r="J117" s="30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6">
        <f t="shared" si="5"/>
        <v>1273.31</v>
      </c>
    </row>
    <row r="118" spans="1:14" ht="15.75" hidden="1" thickBot="1">
      <c r="A118" s="11" t="str">
        <f t="shared" si="7"/>
        <v>N000042 58</v>
      </c>
      <c r="B118" s="3" t="s">
        <v>75</v>
      </c>
      <c r="C118" s="164">
        <v>58</v>
      </c>
      <c r="D118" s="166">
        <v>1273.31</v>
      </c>
      <c r="E118" s="88">
        <v>2238.48</v>
      </c>
      <c r="F118" s="89" t="s">
        <v>92</v>
      </c>
      <c r="G118" s="88">
        <v>3511.79</v>
      </c>
      <c r="H118" s="90">
        <v>45763</v>
      </c>
      <c r="J118" s="30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6">
        <f t="shared" si="5"/>
        <v>1273.31</v>
      </c>
    </row>
    <row r="119" spans="1:14" ht="15.75" hidden="1" thickBot="1">
      <c r="A119" s="11" t="str">
        <f t="shared" si="7"/>
        <v>N000042 58</v>
      </c>
      <c r="B119" s="3" t="s">
        <v>75</v>
      </c>
      <c r="C119" s="165"/>
      <c r="D119" s="167"/>
      <c r="E119" s="88">
        <v>2238.48</v>
      </c>
      <c r="F119" s="89">
        <v>35.35</v>
      </c>
      <c r="G119" s="88">
        <v>3547.14</v>
      </c>
      <c r="H119" s="90">
        <v>45773</v>
      </c>
      <c r="J119" s="30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6">
        <f t="shared" si="5"/>
        <v>1273.31</v>
      </c>
    </row>
    <row r="120" spans="1:14" ht="15.75" hidden="1" thickBot="1">
      <c r="A120" s="11" t="str">
        <f t="shared" si="7"/>
        <v>N000042 59</v>
      </c>
      <c r="B120" s="3" t="s">
        <v>75</v>
      </c>
      <c r="C120" s="164">
        <v>59</v>
      </c>
      <c r="D120" s="166">
        <v>1273.31</v>
      </c>
      <c r="E120" s="88">
        <v>2275.4</v>
      </c>
      <c r="F120" s="89" t="s">
        <v>92</v>
      </c>
      <c r="G120" s="88">
        <v>3548.71</v>
      </c>
      <c r="H120" s="90">
        <v>45793</v>
      </c>
      <c r="J120" s="30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6">
        <f t="shared" si="5"/>
        <v>1273.31</v>
      </c>
    </row>
    <row r="121" spans="1:14" ht="15.75" hidden="1" thickBot="1">
      <c r="A121" s="11" t="str">
        <f t="shared" si="7"/>
        <v>N000042 59</v>
      </c>
      <c r="B121" s="3" t="s">
        <v>75</v>
      </c>
      <c r="C121" s="165"/>
      <c r="D121" s="167"/>
      <c r="E121" s="88">
        <v>2275.4</v>
      </c>
      <c r="F121" s="89">
        <v>35.72</v>
      </c>
      <c r="G121" s="88">
        <v>3584.43</v>
      </c>
      <c r="H121" s="90">
        <v>45803</v>
      </c>
      <c r="J121" s="30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6">
        <f t="shared" si="5"/>
        <v>1273.31</v>
      </c>
    </row>
    <row r="122" spans="1:14" ht="15.75" hidden="1" thickBot="1">
      <c r="A122" s="11" t="str">
        <f t="shared" si="7"/>
        <v>N000042 60</v>
      </c>
      <c r="B122" s="3" t="s">
        <v>75</v>
      </c>
      <c r="C122" s="164">
        <v>60</v>
      </c>
      <c r="D122" s="166">
        <v>1273.31</v>
      </c>
      <c r="E122" s="88">
        <v>2314.88</v>
      </c>
      <c r="F122" s="89" t="s">
        <v>92</v>
      </c>
      <c r="G122" s="88">
        <v>3588.19</v>
      </c>
      <c r="H122" s="90">
        <v>45824</v>
      </c>
      <c r="J122" s="30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6">
        <f t="shared" si="5"/>
        <v>1273.31</v>
      </c>
    </row>
    <row r="123" spans="1:14" ht="15.75" hidden="1" thickBot="1">
      <c r="A123" s="11" t="str">
        <f t="shared" si="7"/>
        <v>N000042 60</v>
      </c>
      <c r="B123" s="3" t="s">
        <v>75</v>
      </c>
      <c r="C123" s="165"/>
      <c r="D123" s="167"/>
      <c r="E123" s="88">
        <v>2314.88</v>
      </c>
      <c r="F123" s="89">
        <v>36.119999999999997</v>
      </c>
      <c r="G123" s="88">
        <v>3624.31</v>
      </c>
      <c r="H123" s="90">
        <v>45834</v>
      </c>
      <c r="J123" s="30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6">
        <f t="shared" si="5"/>
        <v>1273.31</v>
      </c>
    </row>
    <row r="124" spans="1:14" ht="15.75" hidden="1" thickBot="1">
      <c r="A124" s="11" t="str">
        <f t="shared" si="7"/>
        <v>N000042 61</v>
      </c>
      <c r="B124" s="3" t="s">
        <v>75</v>
      </c>
      <c r="C124" s="164">
        <v>61</v>
      </c>
      <c r="D124" s="166">
        <v>1273.31</v>
      </c>
      <c r="E124" s="88">
        <v>2351.8000000000002</v>
      </c>
      <c r="F124" s="89" t="s">
        <v>92</v>
      </c>
      <c r="G124" s="88">
        <v>3625.11</v>
      </c>
      <c r="H124" s="90">
        <v>45854</v>
      </c>
      <c r="J124" s="30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6">
        <f t="shared" si="5"/>
        <v>1273.31</v>
      </c>
    </row>
    <row r="125" spans="1:14" ht="15.75" hidden="1" thickBot="1">
      <c r="A125" s="11" t="str">
        <f t="shared" si="7"/>
        <v>N000042 61</v>
      </c>
      <c r="B125" s="3" t="s">
        <v>75</v>
      </c>
      <c r="C125" s="165"/>
      <c r="D125" s="167"/>
      <c r="E125" s="88">
        <v>2351.8000000000002</v>
      </c>
      <c r="F125" s="89">
        <v>36.49</v>
      </c>
      <c r="G125" s="88">
        <v>3661.6</v>
      </c>
      <c r="H125" s="90">
        <v>45864</v>
      </c>
      <c r="J125" s="30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6">
        <f t="shared" si="5"/>
        <v>1273.31</v>
      </c>
    </row>
    <row r="126" spans="1:14" ht="15.75" hidden="1" thickBot="1">
      <c r="A126" s="11" t="str">
        <f t="shared" si="7"/>
        <v>N000042 62</v>
      </c>
      <c r="B126" s="3" t="s">
        <v>75</v>
      </c>
      <c r="C126" s="164">
        <v>62</v>
      </c>
      <c r="D126" s="166">
        <v>1273.31</v>
      </c>
      <c r="E126" s="88">
        <v>2391.2800000000002</v>
      </c>
      <c r="F126" s="89" t="s">
        <v>92</v>
      </c>
      <c r="G126" s="88">
        <v>3664.59</v>
      </c>
      <c r="H126" s="90">
        <v>45885</v>
      </c>
      <c r="J126" s="30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6">
        <f t="shared" si="5"/>
        <v>1273.31</v>
      </c>
    </row>
    <row r="127" spans="1:14" ht="15.75" hidden="1" thickBot="1">
      <c r="A127" s="11" t="str">
        <f t="shared" si="7"/>
        <v>N000042 62</v>
      </c>
      <c r="B127" s="3" t="s">
        <v>75</v>
      </c>
      <c r="C127" s="165"/>
      <c r="D127" s="167"/>
      <c r="E127" s="88">
        <v>2391.2800000000002</v>
      </c>
      <c r="F127" s="89">
        <v>36.89</v>
      </c>
      <c r="G127" s="88">
        <v>3701.48</v>
      </c>
      <c r="H127" s="90">
        <v>45895</v>
      </c>
      <c r="J127" s="30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6">
        <f>IF(D127=0,D126,D127)</f>
        <v>1273.31</v>
      </c>
    </row>
    <row r="128" spans="1:14" ht="15.75" hidden="1" thickBot="1">
      <c r="A128" s="11" t="str">
        <f t="shared" si="7"/>
        <v>N000042 63</v>
      </c>
      <c r="B128" s="3" t="s">
        <v>75</v>
      </c>
      <c r="C128" s="164">
        <v>63</v>
      </c>
      <c r="D128" s="166">
        <v>1273.31</v>
      </c>
      <c r="E128" s="88">
        <v>2429.48</v>
      </c>
      <c r="F128" s="89" t="s">
        <v>92</v>
      </c>
      <c r="G128" s="88">
        <v>3702.79</v>
      </c>
      <c r="H128" s="90">
        <v>45916</v>
      </c>
      <c r="J128" s="30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6">
        <f t="shared" si="5"/>
        <v>1273.31</v>
      </c>
    </row>
    <row r="129" spans="1:14" ht="15.75" hidden="1" thickBot="1">
      <c r="A129" s="11" t="str">
        <f t="shared" si="7"/>
        <v>N000042 63</v>
      </c>
      <c r="B129" s="3" t="s">
        <v>75</v>
      </c>
      <c r="C129" s="165"/>
      <c r="D129" s="167"/>
      <c r="E129" s="88">
        <v>2429.48</v>
      </c>
      <c r="F129" s="89">
        <v>37.270000000000003</v>
      </c>
      <c r="G129" s="88">
        <v>3740.06</v>
      </c>
      <c r="H129" s="90">
        <v>45926</v>
      </c>
      <c r="J129" s="30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6">
        <f t="shared" si="5"/>
        <v>1273.31</v>
      </c>
    </row>
    <row r="130" spans="1:14" ht="15.75" hidden="1" thickBot="1">
      <c r="A130" s="11" t="str">
        <f t="shared" si="7"/>
        <v>N000042 64</v>
      </c>
      <c r="B130" s="3" t="s">
        <v>75</v>
      </c>
      <c r="C130" s="164">
        <v>64</v>
      </c>
      <c r="D130" s="166">
        <v>1273.31</v>
      </c>
      <c r="E130" s="88">
        <v>2466.4</v>
      </c>
      <c r="F130" s="89" t="s">
        <v>92</v>
      </c>
      <c r="G130" s="88">
        <v>3739.71</v>
      </c>
      <c r="H130" s="90">
        <v>45946</v>
      </c>
      <c r="J130" s="30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6">
        <f t="shared" si="5"/>
        <v>1273.31</v>
      </c>
    </row>
    <row r="131" spans="1:14" ht="15.75" hidden="1" thickBot="1">
      <c r="A131" s="11" t="str">
        <f t="shared" si="7"/>
        <v>N000042 64</v>
      </c>
      <c r="B131" s="3" t="s">
        <v>75</v>
      </c>
      <c r="C131" s="165"/>
      <c r="D131" s="167"/>
      <c r="E131" s="88">
        <v>2466.4</v>
      </c>
      <c r="F131" s="89">
        <v>37.65</v>
      </c>
      <c r="G131" s="88">
        <v>3777.36</v>
      </c>
      <c r="H131" s="90">
        <v>45956</v>
      </c>
      <c r="J131" s="30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6">
        <f t="shared" si="5"/>
        <v>1273.31</v>
      </c>
    </row>
    <row r="132" spans="1:14" ht="15.75" hidden="1" thickBot="1">
      <c r="A132" s="11" t="str">
        <f t="shared" si="7"/>
        <v>N000042 65</v>
      </c>
      <c r="B132" s="3" t="s">
        <v>75</v>
      </c>
      <c r="C132" s="164">
        <v>65</v>
      </c>
      <c r="D132" s="166">
        <v>1273.31</v>
      </c>
      <c r="E132" s="88">
        <v>2505.87</v>
      </c>
      <c r="F132" s="89" t="s">
        <v>92</v>
      </c>
      <c r="G132" s="88">
        <v>3779.18</v>
      </c>
      <c r="H132" s="90">
        <v>45977</v>
      </c>
      <c r="J132" s="30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6">
        <f t="shared" ref="N132:N195" si="8">IF(D132=0,D131,D132)</f>
        <v>1273.31</v>
      </c>
    </row>
    <row r="133" spans="1:14" ht="15.75" hidden="1" thickBot="1">
      <c r="A133" s="11" t="str">
        <f t="shared" si="7"/>
        <v>N000042 65</v>
      </c>
      <c r="B133" s="3" t="s">
        <v>75</v>
      </c>
      <c r="C133" s="165"/>
      <c r="D133" s="167"/>
      <c r="E133" s="88">
        <v>2505.87</v>
      </c>
      <c r="F133" s="89">
        <v>38.04</v>
      </c>
      <c r="G133" s="88">
        <v>3817.22</v>
      </c>
      <c r="H133" s="90">
        <v>45987</v>
      </c>
      <c r="J133" s="30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6">
        <f t="shared" si="8"/>
        <v>1273.31</v>
      </c>
    </row>
    <row r="134" spans="1:14" ht="15.75" hidden="1" thickBot="1">
      <c r="A134" s="11" t="str">
        <f t="shared" si="7"/>
        <v>N000042 66</v>
      </c>
      <c r="B134" s="3" t="s">
        <v>75</v>
      </c>
      <c r="C134" s="164">
        <v>66</v>
      </c>
      <c r="D134" s="166">
        <v>1273.31</v>
      </c>
      <c r="E134" s="88">
        <v>2542.8000000000002</v>
      </c>
      <c r="F134" s="89" t="s">
        <v>92</v>
      </c>
      <c r="G134" s="88">
        <v>3816.11</v>
      </c>
      <c r="H134" s="90">
        <v>46007</v>
      </c>
      <c r="J134" s="30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6">
        <f t="shared" si="8"/>
        <v>1273.31</v>
      </c>
    </row>
    <row r="135" spans="1:14" ht="15.75" hidden="1" thickBot="1">
      <c r="A135" s="11" t="str">
        <f t="shared" si="7"/>
        <v>N000042 66</v>
      </c>
      <c r="B135" s="3" t="s">
        <v>75</v>
      </c>
      <c r="C135" s="165"/>
      <c r="D135" s="167"/>
      <c r="E135" s="88">
        <v>2542.8000000000002</v>
      </c>
      <c r="F135" s="89">
        <v>38.42</v>
      </c>
      <c r="G135" s="88">
        <v>3854.53</v>
      </c>
      <c r="H135" s="90">
        <v>46017</v>
      </c>
      <c r="J135" s="30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6">
        <f t="shared" si="8"/>
        <v>1273.31</v>
      </c>
    </row>
    <row r="136" spans="1:14" ht="15.75" hidden="1" thickBot="1">
      <c r="A136" s="11" t="str">
        <f t="shared" si="7"/>
        <v>N000042 67</v>
      </c>
      <c r="B136" s="3" t="s">
        <v>75</v>
      </c>
      <c r="C136" s="164">
        <v>67</v>
      </c>
      <c r="D136" s="166">
        <v>1273.31</v>
      </c>
      <c r="E136" s="88">
        <v>2582.27</v>
      </c>
      <c r="F136" s="89" t="s">
        <v>92</v>
      </c>
      <c r="G136" s="88">
        <v>3855.58</v>
      </c>
      <c r="H136" s="90">
        <v>46038</v>
      </c>
      <c r="J136" s="30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6">
        <f t="shared" si="8"/>
        <v>1273.31</v>
      </c>
    </row>
    <row r="137" spans="1:14" ht="15.75" hidden="1" thickBot="1">
      <c r="A137" s="11" t="str">
        <f t="shared" si="7"/>
        <v>N000042 67</v>
      </c>
      <c r="B137" s="3" t="s">
        <v>75</v>
      </c>
      <c r="C137" s="165"/>
      <c r="D137" s="167"/>
      <c r="E137" s="88">
        <v>2582.27</v>
      </c>
      <c r="F137" s="89">
        <v>38.81</v>
      </c>
      <c r="G137" s="88">
        <v>3894.39</v>
      </c>
      <c r="H137" s="90">
        <v>46048</v>
      </c>
      <c r="J137" s="30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6">
        <f t="shared" si="8"/>
        <v>1273.31</v>
      </c>
    </row>
    <row r="138" spans="1:14" ht="15.75" hidden="1" thickBot="1">
      <c r="A138" s="11" t="str">
        <f t="shared" si="7"/>
        <v>N000042 68</v>
      </c>
      <c r="B138" s="3" t="s">
        <v>75</v>
      </c>
      <c r="C138" s="164">
        <v>68</v>
      </c>
      <c r="D138" s="166">
        <v>1273.31</v>
      </c>
      <c r="E138" s="88">
        <v>2620.4699999999998</v>
      </c>
      <c r="F138" s="89" t="s">
        <v>92</v>
      </c>
      <c r="G138" s="88">
        <v>3893.78</v>
      </c>
      <c r="H138" s="90">
        <v>46069</v>
      </c>
      <c r="J138" s="30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6">
        <f t="shared" si="8"/>
        <v>1273.31</v>
      </c>
    </row>
    <row r="139" spans="1:14" ht="15.75" hidden="1" thickBot="1">
      <c r="A139" s="11" t="str">
        <f t="shared" si="7"/>
        <v>N000042 68</v>
      </c>
      <c r="B139" s="3" t="s">
        <v>75</v>
      </c>
      <c r="C139" s="165"/>
      <c r="D139" s="167"/>
      <c r="E139" s="88">
        <v>2620.4699999999998</v>
      </c>
      <c r="F139" s="89">
        <v>39.200000000000003</v>
      </c>
      <c r="G139" s="88">
        <v>3932.98</v>
      </c>
      <c r="H139" s="90">
        <v>46079</v>
      </c>
      <c r="J139" s="30" t="str">
        <f t="shared" si="6"/>
        <v/>
      </c>
      <c r="L139" s="11" t="str">
        <f>IF(I139&lt;&gt;"",IF(SUMIF(Planes!BA:BA,'Control de pagos'!A139,Planes!BC:BC)=0,"",SUMIF(Planes!BA:BA,'Control de pagos'!A139,Planes!BC:BC)),"")</f>
        <v/>
      </c>
      <c r="N139" s="66">
        <f t="shared" si="8"/>
        <v>1273.31</v>
      </c>
    </row>
    <row r="140" spans="1:14" ht="15.75" hidden="1" thickBot="1">
      <c r="A140" s="11" t="str">
        <f t="shared" si="7"/>
        <v>N000042 69</v>
      </c>
      <c r="B140" s="3" t="s">
        <v>75</v>
      </c>
      <c r="C140" s="164">
        <v>69</v>
      </c>
      <c r="D140" s="166">
        <v>1273.31</v>
      </c>
      <c r="E140" s="88">
        <v>2656.12</v>
      </c>
      <c r="F140" s="89" t="s">
        <v>92</v>
      </c>
      <c r="G140" s="88">
        <v>3929.43</v>
      </c>
      <c r="H140" s="90">
        <v>46097</v>
      </c>
      <c r="J140" s="30" t="str">
        <f t="shared" si="6"/>
        <v/>
      </c>
      <c r="L140" s="11" t="str">
        <f>IF(I140&lt;&gt;"",IF(SUMIF(Planes!BA:BA,'Control de pagos'!A140,Planes!BC:BC)=0,"",SUMIF(Planes!BA:BA,'Control de pagos'!A140,Planes!BC:BC)),"")</f>
        <v/>
      </c>
      <c r="N140" s="66">
        <f t="shared" si="8"/>
        <v>1273.31</v>
      </c>
    </row>
    <row r="141" spans="1:14" ht="15.75" hidden="1" thickBot="1">
      <c r="A141" s="11" t="str">
        <f t="shared" si="7"/>
        <v>N000042 69</v>
      </c>
      <c r="B141" s="3" t="s">
        <v>75</v>
      </c>
      <c r="C141" s="165"/>
      <c r="D141" s="167"/>
      <c r="E141" s="88">
        <v>2656.12</v>
      </c>
      <c r="F141" s="89">
        <v>39.56</v>
      </c>
      <c r="G141" s="88">
        <v>3968.99</v>
      </c>
      <c r="H141" s="90">
        <v>46107</v>
      </c>
      <c r="J141" s="30" t="str">
        <f t="shared" si="6"/>
        <v/>
      </c>
      <c r="L141" s="11" t="str">
        <f>IF(I141&lt;&gt;"",IF(SUMIF(Planes!BA:BA,'Control de pagos'!A141,Planes!BC:BC)=0,"",SUMIF(Planes!BA:BA,'Control de pagos'!A141,Planes!BC:BC)),"")</f>
        <v/>
      </c>
      <c r="N141" s="66">
        <f t="shared" si="8"/>
        <v>1273.31</v>
      </c>
    </row>
    <row r="142" spans="1:14" ht="15.75" hidden="1" thickBot="1">
      <c r="A142" s="11" t="str">
        <f t="shared" si="7"/>
        <v>N000042 70</v>
      </c>
      <c r="B142" s="3" t="s">
        <v>75</v>
      </c>
      <c r="C142" s="164">
        <v>70</v>
      </c>
      <c r="D142" s="166">
        <v>1273.31</v>
      </c>
      <c r="E142" s="88">
        <v>2696.87</v>
      </c>
      <c r="F142" s="89" t="s">
        <v>92</v>
      </c>
      <c r="G142" s="88">
        <v>3970.18</v>
      </c>
      <c r="H142" s="90">
        <v>46128</v>
      </c>
      <c r="J142" s="30" t="str">
        <f t="shared" si="6"/>
        <v/>
      </c>
      <c r="L142" s="11" t="str">
        <f>IF(I142&lt;&gt;"",IF(SUMIF(Planes!BA:BA,'Control de pagos'!A142,Planes!BC:BC)=0,"",SUMIF(Planes!BA:BA,'Control de pagos'!A142,Planes!BC:BC)),"")</f>
        <v/>
      </c>
      <c r="N142" s="66">
        <f t="shared" si="8"/>
        <v>1273.31</v>
      </c>
    </row>
    <row r="143" spans="1:14" ht="15.75" hidden="1" thickBot="1">
      <c r="A143" s="11" t="str">
        <f t="shared" si="7"/>
        <v>N000042 70</v>
      </c>
      <c r="B143" s="3" t="s">
        <v>75</v>
      </c>
      <c r="C143" s="165"/>
      <c r="D143" s="167"/>
      <c r="E143" s="88">
        <v>2696.87</v>
      </c>
      <c r="F143" s="89">
        <v>39.97</v>
      </c>
      <c r="G143" s="88">
        <v>4010.15</v>
      </c>
      <c r="H143" s="90">
        <v>46138</v>
      </c>
      <c r="J143" s="30" t="str">
        <f t="shared" si="6"/>
        <v/>
      </c>
      <c r="L143" s="11" t="str">
        <f>IF(I143&lt;&gt;"",IF(SUMIF(Planes!BA:BA,'Control de pagos'!A143,Planes!BC:BC)=0,"",SUMIF(Planes!BA:BA,'Control de pagos'!A143,Planes!BC:BC)),"")</f>
        <v/>
      </c>
      <c r="N143" s="66">
        <f t="shared" si="8"/>
        <v>1273.31</v>
      </c>
    </row>
    <row r="144" spans="1:14" ht="15.75" hidden="1" thickBot="1">
      <c r="A144" s="11" t="str">
        <f t="shared" si="7"/>
        <v>N000042 71</v>
      </c>
      <c r="B144" s="3" t="s">
        <v>75</v>
      </c>
      <c r="C144" s="164">
        <v>71</v>
      </c>
      <c r="D144" s="166">
        <v>1273.31</v>
      </c>
      <c r="E144" s="88">
        <v>2733.8</v>
      </c>
      <c r="F144" s="89" t="s">
        <v>92</v>
      </c>
      <c r="G144" s="88">
        <v>4007.11</v>
      </c>
      <c r="H144" s="90">
        <v>46158</v>
      </c>
      <c r="J144" s="30" t="str">
        <f t="shared" si="6"/>
        <v/>
      </c>
      <c r="L144" s="11" t="str">
        <f>IF(I144&lt;&gt;"",IF(SUMIF(Planes!BA:BA,'Control de pagos'!A144,Planes!BC:BC)=0,"",SUMIF(Planes!BA:BA,'Control de pagos'!A144,Planes!BC:BC)),"")</f>
        <v/>
      </c>
      <c r="N144" s="66">
        <f t="shared" si="8"/>
        <v>1273.31</v>
      </c>
    </row>
    <row r="145" spans="1:14" ht="15.75" hidden="1" thickBot="1">
      <c r="A145" s="11" t="str">
        <f t="shared" si="7"/>
        <v>N000042 71</v>
      </c>
      <c r="B145" s="3" t="s">
        <v>75</v>
      </c>
      <c r="C145" s="165"/>
      <c r="D145" s="167"/>
      <c r="E145" s="88">
        <v>2733.8</v>
      </c>
      <c r="F145" s="89">
        <v>40.340000000000003</v>
      </c>
      <c r="G145" s="88">
        <v>4047.45</v>
      </c>
      <c r="H145" s="90">
        <v>46168</v>
      </c>
      <c r="J145" s="30" t="str">
        <f t="shared" ref="J145:J208" si="9">IF(I145&lt;&gt;"",I145-DAY(I145)+1,IF(A144=A145,IF(I144&lt;&gt;"","-",""),IF(A145=A146,IF(I146&lt;&gt;"","-",""),"")))</f>
        <v/>
      </c>
      <c r="L145" s="11" t="str">
        <f>IF(I145&lt;&gt;"",IF(SUMIF(Planes!BA:BA,'Control de pagos'!A145,Planes!BC:BC)=0,"",SUMIF(Planes!BA:BA,'Control de pagos'!A145,Planes!BC:BC)),"")</f>
        <v/>
      </c>
      <c r="N145" s="66">
        <f t="shared" si="8"/>
        <v>1273.31</v>
      </c>
    </row>
    <row r="146" spans="1:14" ht="15.75" hidden="1" thickBot="1">
      <c r="A146" s="11" t="str">
        <f t="shared" si="7"/>
        <v>N000042 72</v>
      </c>
      <c r="B146" s="3" t="s">
        <v>75</v>
      </c>
      <c r="C146" s="164">
        <v>72</v>
      </c>
      <c r="D146" s="166">
        <v>1273.31</v>
      </c>
      <c r="E146" s="88">
        <v>2773.27</v>
      </c>
      <c r="F146" s="89" t="s">
        <v>92</v>
      </c>
      <c r="G146" s="88">
        <v>4046.58</v>
      </c>
      <c r="H146" s="90">
        <v>46189</v>
      </c>
      <c r="J146" s="30" t="str">
        <f t="shared" si="9"/>
        <v/>
      </c>
      <c r="L146" s="11" t="str">
        <f>IF(I146&lt;&gt;"",IF(SUMIF(Planes!BA:BA,'Control de pagos'!A146,Planes!BC:BC)=0,"",SUMIF(Planes!BA:BA,'Control de pagos'!A146,Planes!BC:BC)),"")</f>
        <v/>
      </c>
      <c r="N146" s="66">
        <f t="shared" si="8"/>
        <v>1273.31</v>
      </c>
    </row>
    <row r="147" spans="1:14" ht="15.75" hidden="1" thickBot="1">
      <c r="A147" s="11" t="str">
        <f t="shared" si="7"/>
        <v>N000042 72</v>
      </c>
      <c r="B147" s="3" t="s">
        <v>75</v>
      </c>
      <c r="C147" s="165"/>
      <c r="D147" s="167"/>
      <c r="E147" s="88">
        <v>2773.27</v>
      </c>
      <c r="F147" s="89">
        <v>40.74</v>
      </c>
      <c r="G147" s="88">
        <v>4087.32</v>
      </c>
      <c r="H147" s="90">
        <v>46199</v>
      </c>
      <c r="J147" s="30" t="str">
        <f t="shared" si="9"/>
        <v/>
      </c>
      <c r="L147" s="11" t="str">
        <f>IF(I147&lt;&gt;"",IF(SUMIF(Planes!BA:BA,'Control de pagos'!A147,Planes!BC:BC)=0,"",SUMIF(Planes!BA:BA,'Control de pagos'!A147,Planes!BC:BC)),"")</f>
        <v/>
      </c>
      <c r="N147" s="66">
        <f t="shared" si="8"/>
        <v>1273.31</v>
      </c>
    </row>
    <row r="148" spans="1:14" ht="15.75" hidden="1" thickBot="1">
      <c r="A148" s="11" t="str">
        <f t="shared" si="7"/>
        <v>N000042 73</v>
      </c>
      <c r="B148" s="3" t="s">
        <v>75</v>
      </c>
      <c r="C148" s="164">
        <v>73</v>
      </c>
      <c r="D148" s="166">
        <v>1273.31</v>
      </c>
      <c r="E148" s="88">
        <v>2810.2</v>
      </c>
      <c r="F148" s="89" t="s">
        <v>92</v>
      </c>
      <c r="G148" s="88">
        <v>4083.51</v>
      </c>
      <c r="H148" s="90">
        <v>46219</v>
      </c>
      <c r="J148" s="30" t="str">
        <f t="shared" si="9"/>
        <v/>
      </c>
      <c r="L148" s="11" t="str">
        <f>IF(I148&lt;&gt;"",IF(SUMIF(Planes!BA:BA,'Control de pagos'!A148,Planes!BC:BC)=0,"",SUMIF(Planes!BA:BA,'Control de pagos'!A148,Planes!BC:BC)),"")</f>
        <v/>
      </c>
      <c r="N148" s="66">
        <f t="shared" si="8"/>
        <v>1273.31</v>
      </c>
    </row>
    <row r="149" spans="1:14" ht="15.75" hidden="1" thickBot="1">
      <c r="A149" s="11" t="str">
        <f t="shared" si="7"/>
        <v>N000042 73</v>
      </c>
      <c r="B149" s="3" t="s">
        <v>75</v>
      </c>
      <c r="C149" s="165"/>
      <c r="D149" s="167"/>
      <c r="E149" s="88">
        <v>2810.2</v>
      </c>
      <c r="F149" s="89">
        <v>41.11</v>
      </c>
      <c r="G149" s="88">
        <v>4124.62</v>
      </c>
      <c r="H149" s="90">
        <v>46229</v>
      </c>
      <c r="J149" s="30" t="str">
        <f t="shared" si="9"/>
        <v/>
      </c>
      <c r="L149" s="11" t="str">
        <f>IF(I149&lt;&gt;"",IF(SUMIF(Planes!BA:BA,'Control de pagos'!A149,Planes!BC:BC)=0,"",SUMIF(Planes!BA:BA,'Control de pagos'!A149,Planes!BC:BC)),"")</f>
        <v/>
      </c>
      <c r="N149" s="66">
        <f t="shared" si="8"/>
        <v>1273.31</v>
      </c>
    </row>
    <row r="150" spans="1:14" ht="15.75" hidden="1" thickBot="1">
      <c r="A150" s="11" t="str">
        <f t="shared" si="7"/>
        <v>N000042 74</v>
      </c>
      <c r="B150" s="3" t="s">
        <v>75</v>
      </c>
      <c r="C150" s="164">
        <v>74</v>
      </c>
      <c r="D150" s="166">
        <v>1273.31</v>
      </c>
      <c r="E150" s="88">
        <v>2849.67</v>
      </c>
      <c r="F150" s="89" t="s">
        <v>92</v>
      </c>
      <c r="G150" s="88">
        <v>4122.9799999999996</v>
      </c>
      <c r="H150" s="90">
        <v>46250</v>
      </c>
      <c r="J150" s="30" t="str">
        <f t="shared" si="9"/>
        <v/>
      </c>
      <c r="L150" s="11" t="str">
        <f>IF(I150&lt;&gt;"",IF(SUMIF(Planes!BA:BA,'Control de pagos'!A150,Planes!BC:BC)=0,"",SUMIF(Planes!BA:BA,'Control de pagos'!A150,Planes!BC:BC)),"")</f>
        <v/>
      </c>
      <c r="N150" s="66">
        <f t="shared" si="8"/>
        <v>1273.31</v>
      </c>
    </row>
    <row r="151" spans="1:14" ht="15.75" hidden="1" thickBot="1">
      <c r="A151" s="11" t="str">
        <f t="shared" si="7"/>
        <v>N000042 74</v>
      </c>
      <c r="B151" s="3" t="s">
        <v>75</v>
      </c>
      <c r="C151" s="165"/>
      <c r="D151" s="167"/>
      <c r="E151" s="88">
        <v>2849.67</v>
      </c>
      <c r="F151" s="89">
        <v>41.5</v>
      </c>
      <c r="G151" s="88">
        <v>4164.4799999999996</v>
      </c>
      <c r="H151" s="90">
        <v>46260</v>
      </c>
      <c r="J151" s="30" t="str">
        <f t="shared" si="9"/>
        <v/>
      </c>
      <c r="L151" s="11" t="str">
        <f>IF(I151&lt;&gt;"",IF(SUMIF(Planes!BA:BA,'Control de pagos'!A151,Planes!BC:BC)=0,"",SUMIF(Planes!BA:BA,'Control de pagos'!A151,Planes!BC:BC)),"")</f>
        <v/>
      </c>
      <c r="N151" s="66">
        <f t="shared" si="8"/>
        <v>1273.31</v>
      </c>
    </row>
    <row r="152" spans="1:14" ht="15.75" hidden="1" thickBot="1">
      <c r="A152" s="11" t="str">
        <f t="shared" si="7"/>
        <v>N000042 75</v>
      </c>
      <c r="B152" s="3" t="s">
        <v>75</v>
      </c>
      <c r="C152" s="164">
        <v>75</v>
      </c>
      <c r="D152" s="166">
        <v>1273.31</v>
      </c>
      <c r="E152" s="88">
        <v>2887.87</v>
      </c>
      <c r="F152" s="89" t="s">
        <v>92</v>
      </c>
      <c r="G152" s="88">
        <v>4161.18</v>
      </c>
      <c r="H152" s="90">
        <v>46281</v>
      </c>
      <c r="J152" s="30" t="str">
        <f t="shared" si="9"/>
        <v/>
      </c>
      <c r="L152" s="11" t="str">
        <f>IF(I152&lt;&gt;"",IF(SUMIF(Planes!BA:BA,'Control de pagos'!A152,Planes!BC:BC)=0,"",SUMIF(Planes!BA:BA,'Control de pagos'!A152,Planes!BC:BC)),"")</f>
        <v/>
      </c>
      <c r="N152" s="66">
        <f t="shared" si="8"/>
        <v>1273.31</v>
      </c>
    </row>
    <row r="153" spans="1:14" ht="15.75" hidden="1" thickBot="1">
      <c r="A153" s="11" t="str">
        <f t="shared" si="7"/>
        <v>N000042 75</v>
      </c>
      <c r="B153" s="3" t="s">
        <v>75</v>
      </c>
      <c r="C153" s="165"/>
      <c r="D153" s="167"/>
      <c r="E153" s="88">
        <v>2887.87</v>
      </c>
      <c r="F153" s="89">
        <v>41.89</v>
      </c>
      <c r="G153" s="88">
        <v>4203.07</v>
      </c>
      <c r="H153" s="90">
        <v>46291</v>
      </c>
      <c r="J153" s="30" t="str">
        <f t="shared" si="9"/>
        <v/>
      </c>
      <c r="L153" s="11" t="str">
        <f>IF(I153&lt;&gt;"",IF(SUMIF(Planes!BA:BA,'Control de pagos'!A153,Planes!BC:BC)=0,"",SUMIF(Planes!BA:BA,'Control de pagos'!A153,Planes!BC:BC)),"")</f>
        <v/>
      </c>
      <c r="N153" s="66">
        <f t="shared" si="8"/>
        <v>1273.31</v>
      </c>
    </row>
    <row r="154" spans="1:14" ht="15.75" hidden="1" thickBot="1">
      <c r="A154" s="11" t="str">
        <f t="shared" si="7"/>
        <v>N000042 76</v>
      </c>
      <c r="B154" s="3" t="s">
        <v>75</v>
      </c>
      <c r="C154" s="164">
        <v>76</v>
      </c>
      <c r="D154" s="166">
        <v>1273.31</v>
      </c>
      <c r="E154" s="88">
        <v>2924.79</v>
      </c>
      <c r="F154" s="89" t="s">
        <v>92</v>
      </c>
      <c r="G154" s="88">
        <v>4198.1000000000004</v>
      </c>
      <c r="H154" s="90">
        <v>46311</v>
      </c>
      <c r="J154" s="30" t="str">
        <f t="shared" si="9"/>
        <v/>
      </c>
      <c r="L154" s="11" t="str">
        <f>IF(I154&lt;&gt;"",IF(SUMIF(Planes!BA:BA,'Control de pagos'!A154,Planes!BC:BC)=0,"",SUMIF(Planes!BA:BA,'Control de pagos'!A154,Planes!BC:BC)),"")</f>
        <v/>
      </c>
      <c r="N154" s="66">
        <f t="shared" si="8"/>
        <v>1273.31</v>
      </c>
    </row>
    <row r="155" spans="1:14" ht="15.75" hidden="1" thickBot="1">
      <c r="A155" s="11" t="str">
        <f t="shared" si="7"/>
        <v>N000042 76</v>
      </c>
      <c r="B155" s="3" t="s">
        <v>75</v>
      </c>
      <c r="C155" s="165"/>
      <c r="D155" s="167"/>
      <c r="E155" s="88">
        <v>2924.79</v>
      </c>
      <c r="F155" s="89">
        <v>42.26</v>
      </c>
      <c r="G155" s="88">
        <v>4240.3599999999997</v>
      </c>
      <c r="H155" s="90">
        <v>46321</v>
      </c>
      <c r="J155" s="30" t="str">
        <f t="shared" si="9"/>
        <v/>
      </c>
      <c r="L155" s="11" t="str">
        <f>IF(I155&lt;&gt;"",IF(SUMIF(Planes!BA:BA,'Control de pagos'!A155,Planes!BC:BC)=0,"",SUMIF(Planes!BA:BA,'Control de pagos'!A155,Planes!BC:BC)),"")</f>
        <v/>
      </c>
      <c r="N155" s="66">
        <f t="shared" si="8"/>
        <v>1273.31</v>
      </c>
    </row>
    <row r="156" spans="1:14" ht="15.75" hidden="1" thickBot="1">
      <c r="A156" s="11" t="str">
        <f t="shared" si="7"/>
        <v>N000042 77</v>
      </c>
      <c r="B156" s="3" t="s">
        <v>75</v>
      </c>
      <c r="C156" s="164">
        <v>77</v>
      </c>
      <c r="D156" s="166">
        <v>1273.31</v>
      </c>
      <c r="E156" s="88">
        <v>2964.27</v>
      </c>
      <c r="F156" s="89" t="s">
        <v>92</v>
      </c>
      <c r="G156" s="88">
        <v>4237.58</v>
      </c>
      <c r="H156" s="90">
        <v>46342</v>
      </c>
      <c r="J156" s="30" t="str">
        <f t="shared" si="9"/>
        <v/>
      </c>
      <c r="L156" s="11" t="str">
        <f>IF(I156&lt;&gt;"",IF(SUMIF(Planes!BA:BA,'Control de pagos'!A156,Planes!BC:BC)=0,"",SUMIF(Planes!BA:BA,'Control de pagos'!A156,Planes!BC:BC)),"")</f>
        <v/>
      </c>
      <c r="N156" s="66">
        <f t="shared" si="8"/>
        <v>1273.31</v>
      </c>
    </row>
    <row r="157" spans="1:14" ht="15.75" hidden="1" thickBot="1">
      <c r="A157" s="11" t="str">
        <f t="shared" si="7"/>
        <v>N000042 77</v>
      </c>
      <c r="B157" s="3" t="s">
        <v>75</v>
      </c>
      <c r="C157" s="165"/>
      <c r="D157" s="167"/>
      <c r="E157" s="88">
        <v>2964.27</v>
      </c>
      <c r="F157" s="89">
        <v>42.66</v>
      </c>
      <c r="G157" s="88">
        <v>4280.24</v>
      </c>
      <c r="H157" s="90">
        <v>46352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6">
        <f t="shared" si="8"/>
        <v>1273.31</v>
      </c>
    </row>
    <row r="158" spans="1:14" ht="15.75" hidden="1" thickBot="1">
      <c r="A158" s="11" t="str">
        <f t="shared" si="7"/>
        <v>N000042 78</v>
      </c>
      <c r="B158" s="3" t="s">
        <v>75</v>
      </c>
      <c r="C158" s="164">
        <v>78</v>
      </c>
      <c r="D158" s="166">
        <v>1273.31</v>
      </c>
      <c r="E158" s="88">
        <v>3001.19</v>
      </c>
      <c r="F158" s="89" t="s">
        <v>92</v>
      </c>
      <c r="G158" s="88">
        <v>4274.5</v>
      </c>
      <c r="H158" s="90">
        <v>46372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6">
        <f t="shared" si="8"/>
        <v>1273.31</v>
      </c>
    </row>
    <row r="159" spans="1:14" ht="15.75" hidden="1" thickBot="1">
      <c r="A159" s="11" t="str">
        <f t="shared" si="7"/>
        <v>N000042 78</v>
      </c>
      <c r="B159" s="3" t="s">
        <v>75</v>
      </c>
      <c r="C159" s="165"/>
      <c r="D159" s="167"/>
      <c r="E159" s="88">
        <v>3001.19</v>
      </c>
      <c r="F159" s="89">
        <v>43.03</v>
      </c>
      <c r="G159" s="88">
        <v>4317.53</v>
      </c>
      <c r="H159" s="90">
        <v>46382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6">
        <f t="shared" si="8"/>
        <v>1273.31</v>
      </c>
    </row>
    <row r="160" spans="1:14" ht="15.75" hidden="1" thickBot="1">
      <c r="A160" s="11" t="str">
        <f t="shared" si="7"/>
        <v>N000042 79</v>
      </c>
      <c r="B160" s="3" t="s">
        <v>75</v>
      </c>
      <c r="C160" s="164">
        <v>79</v>
      </c>
      <c r="D160" s="166">
        <v>1273.31</v>
      </c>
      <c r="E160" s="88">
        <v>3040.66</v>
      </c>
      <c r="F160" s="89" t="s">
        <v>92</v>
      </c>
      <c r="G160" s="88">
        <v>4313.97</v>
      </c>
      <c r="H160" s="90">
        <v>46403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6">
        <f t="shared" si="8"/>
        <v>1273.31</v>
      </c>
    </row>
    <row r="161" spans="1:14" ht="15.75" hidden="1" thickBot="1">
      <c r="A161" s="11" t="str">
        <f t="shared" si="7"/>
        <v>N000042 79</v>
      </c>
      <c r="B161" s="3" t="s">
        <v>75</v>
      </c>
      <c r="C161" s="165"/>
      <c r="D161" s="167"/>
      <c r="E161" s="88">
        <v>3040.66</v>
      </c>
      <c r="F161" s="89">
        <v>43.43</v>
      </c>
      <c r="G161" s="88">
        <v>4357.3999999999996</v>
      </c>
      <c r="H161" s="90">
        <v>46413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6">
        <f t="shared" si="8"/>
        <v>1273.31</v>
      </c>
    </row>
    <row r="162" spans="1:14" ht="15.75" hidden="1" thickBot="1">
      <c r="A162" s="11" t="str">
        <f t="shared" si="7"/>
        <v>N000042 80</v>
      </c>
      <c r="B162" s="3" t="s">
        <v>75</v>
      </c>
      <c r="C162" s="164">
        <v>80</v>
      </c>
      <c r="D162" s="166">
        <v>1273.31</v>
      </c>
      <c r="E162" s="88">
        <v>3078.86</v>
      </c>
      <c r="F162" s="89" t="s">
        <v>92</v>
      </c>
      <c r="G162" s="88">
        <v>4352.17</v>
      </c>
      <c r="H162" s="90">
        <v>46434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6">
        <f t="shared" si="8"/>
        <v>1273.31</v>
      </c>
    </row>
    <row r="163" spans="1:14" ht="15.75" hidden="1" thickBot="1">
      <c r="A163" s="11" t="str">
        <f t="shared" si="7"/>
        <v>N000042 80</v>
      </c>
      <c r="B163" s="3" t="s">
        <v>75</v>
      </c>
      <c r="C163" s="165"/>
      <c r="D163" s="167"/>
      <c r="E163" s="88">
        <v>3078.86</v>
      </c>
      <c r="F163" s="89">
        <v>43.81</v>
      </c>
      <c r="G163" s="88">
        <v>4395.9799999999996</v>
      </c>
      <c r="H163" s="90">
        <v>46444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6">
        <f t="shared" si="8"/>
        <v>1273.31</v>
      </c>
    </row>
    <row r="164" spans="1:14" ht="15.75" hidden="1" thickBot="1">
      <c r="A164" s="11" t="str">
        <f t="shared" si="7"/>
        <v>N000042 81</v>
      </c>
      <c r="B164" s="3" t="s">
        <v>75</v>
      </c>
      <c r="C164" s="164">
        <v>81</v>
      </c>
      <c r="D164" s="166">
        <v>1273.31</v>
      </c>
      <c r="E164" s="88">
        <v>3114.52</v>
      </c>
      <c r="F164" s="89" t="s">
        <v>92</v>
      </c>
      <c r="G164" s="88">
        <v>4387.83</v>
      </c>
      <c r="H164" s="90">
        <v>46462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6">
        <f t="shared" si="8"/>
        <v>1273.31</v>
      </c>
    </row>
    <row r="165" spans="1:14" ht="15.75" hidden="1" thickBot="1">
      <c r="A165" s="11" t="str">
        <f t="shared" si="7"/>
        <v>N000042 81</v>
      </c>
      <c r="B165" s="3" t="s">
        <v>75</v>
      </c>
      <c r="C165" s="165"/>
      <c r="D165" s="167"/>
      <c r="E165" s="88">
        <v>3114.52</v>
      </c>
      <c r="F165" s="89">
        <v>44.17</v>
      </c>
      <c r="G165" s="88">
        <v>4432</v>
      </c>
      <c r="H165" s="90">
        <v>46472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6">
        <f t="shared" si="8"/>
        <v>1273.31</v>
      </c>
    </row>
    <row r="166" spans="1:14" ht="15.75" hidden="1" thickBot="1">
      <c r="A166" s="11" t="str">
        <f t="shared" si="7"/>
        <v>N000042 82</v>
      </c>
      <c r="B166" s="3" t="s">
        <v>75</v>
      </c>
      <c r="C166" s="164">
        <v>82</v>
      </c>
      <c r="D166" s="166">
        <v>1273.31</v>
      </c>
      <c r="E166" s="88">
        <v>3155.26</v>
      </c>
      <c r="F166" s="89" t="s">
        <v>92</v>
      </c>
      <c r="G166" s="88">
        <v>4428.57</v>
      </c>
      <c r="H166" s="90">
        <v>46493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6">
        <f t="shared" si="8"/>
        <v>1273.31</v>
      </c>
    </row>
    <row r="167" spans="1:14" ht="15.75" hidden="1" thickBot="1">
      <c r="A167" s="11" t="str">
        <f t="shared" si="7"/>
        <v>N000042 82</v>
      </c>
      <c r="B167" s="3" t="s">
        <v>75</v>
      </c>
      <c r="C167" s="165"/>
      <c r="D167" s="167"/>
      <c r="E167" s="88">
        <v>3155.26</v>
      </c>
      <c r="F167" s="89">
        <v>44.58</v>
      </c>
      <c r="G167" s="88">
        <v>4473.1499999999996</v>
      </c>
      <c r="H167" s="90">
        <v>46503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6">
        <f t="shared" si="8"/>
        <v>1273.31</v>
      </c>
    </row>
    <row r="168" spans="1:14" ht="15.75" hidden="1" thickBot="1">
      <c r="A168" s="11" t="str">
        <f t="shared" si="7"/>
        <v>N000042 83</v>
      </c>
      <c r="B168" s="3" t="s">
        <v>75</v>
      </c>
      <c r="C168" s="164">
        <v>83</v>
      </c>
      <c r="D168" s="166">
        <v>1273.31</v>
      </c>
      <c r="E168" s="88">
        <v>3192.19</v>
      </c>
      <c r="F168" s="89" t="s">
        <v>92</v>
      </c>
      <c r="G168" s="88">
        <v>4465.5</v>
      </c>
      <c r="H168" s="90">
        <v>46523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6">
        <f t="shared" si="8"/>
        <v>1273.31</v>
      </c>
    </row>
    <row r="169" spans="1:14" ht="15.75" hidden="1" thickBot="1">
      <c r="A169" s="11" t="str">
        <f t="shared" si="7"/>
        <v>N000042 83</v>
      </c>
      <c r="B169" s="3" t="s">
        <v>75</v>
      </c>
      <c r="C169" s="165"/>
      <c r="D169" s="167"/>
      <c r="E169" s="88">
        <v>3192.19</v>
      </c>
      <c r="F169" s="89">
        <v>44.95</v>
      </c>
      <c r="G169" s="88">
        <v>4510.45</v>
      </c>
      <c r="H169" s="90">
        <v>46533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6">
        <f t="shared" si="8"/>
        <v>1273.31</v>
      </c>
    </row>
    <row r="170" spans="1:14" ht="15.75" hidden="1" thickBot="1">
      <c r="A170" s="11" t="str">
        <f t="shared" ref="A170:A233" si="10">B170&amp;" "&amp;IF(C170="",C169,C170)</f>
        <v>N000042 84</v>
      </c>
      <c r="B170" s="3" t="s">
        <v>75</v>
      </c>
      <c r="C170" s="164">
        <v>84</v>
      </c>
      <c r="D170" s="166">
        <v>1273.31</v>
      </c>
      <c r="E170" s="88">
        <v>3231.66</v>
      </c>
      <c r="F170" s="89" t="s">
        <v>92</v>
      </c>
      <c r="G170" s="88">
        <v>4504.97</v>
      </c>
      <c r="H170" s="90">
        <v>46554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6">
        <f t="shared" si="8"/>
        <v>1273.31</v>
      </c>
    </row>
    <row r="171" spans="1:14" ht="15.75" hidden="1" thickBot="1">
      <c r="A171" s="11" t="str">
        <f t="shared" si="10"/>
        <v>N000042 84</v>
      </c>
      <c r="B171" s="3" t="s">
        <v>75</v>
      </c>
      <c r="C171" s="165"/>
      <c r="D171" s="167"/>
      <c r="E171" s="88">
        <v>3231.66</v>
      </c>
      <c r="F171" s="89">
        <v>45.35</v>
      </c>
      <c r="G171" s="88">
        <v>4550.32</v>
      </c>
      <c r="H171" s="90">
        <v>46564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6">
        <f t="shared" si="8"/>
        <v>1273.31</v>
      </c>
    </row>
    <row r="172" spans="1:14" ht="15.75" hidden="1" thickBot="1">
      <c r="A172" s="11" t="str">
        <f t="shared" si="10"/>
        <v>N000042 85</v>
      </c>
      <c r="B172" s="3" t="s">
        <v>75</v>
      </c>
      <c r="C172" s="164">
        <v>85</v>
      </c>
      <c r="D172" s="166">
        <v>1273.31</v>
      </c>
      <c r="E172" s="88">
        <v>3268.59</v>
      </c>
      <c r="F172" s="89" t="s">
        <v>92</v>
      </c>
      <c r="G172" s="88">
        <v>4541.8999999999996</v>
      </c>
      <c r="H172" s="90">
        <v>46584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6">
        <f t="shared" si="8"/>
        <v>1273.31</v>
      </c>
    </row>
    <row r="173" spans="1:14" ht="15.75" hidden="1" thickBot="1">
      <c r="A173" s="11" t="str">
        <f t="shared" si="10"/>
        <v>N000042 85</v>
      </c>
      <c r="B173" s="3" t="s">
        <v>75</v>
      </c>
      <c r="C173" s="165"/>
      <c r="D173" s="167"/>
      <c r="E173" s="88">
        <v>3268.59</v>
      </c>
      <c r="F173" s="89">
        <v>45.72</v>
      </c>
      <c r="G173" s="88">
        <v>4587.62</v>
      </c>
      <c r="H173" s="90">
        <v>46594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6">
        <f t="shared" si="8"/>
        <v>1273.31</v>
      </c>
    </row>
    <row r="174" spans="1:14" ht="15.75" hidden="1" thickBot="1">
      <c r="A174" s="11" t="str">
        <f t="shared" si="10"/>
        <v>N000042 86</v>
      </c>
      <c r="B174" s="3" t="s">
        <v>75</v>
      </c>
      <c r="C174" s="164">
        <v>86</v>
      </c>
      <c r="D174" s="166">
        <v>1273.31</v>
      </c>
      <c r="E174" s="88">
        <v>3308.06</v>
      </c>
      <c r="F174" s="89" t="s">
        <v>92</v>
      </c>
      <c r="G174" s="88">
        <v>4581.37</v>
      </c>
      <c r="H174" s="90">
        <v>46615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6">
        <f t="shared" si="8"/>
        <v>1273.31</v>
      </c>
    </row>
    <row r="175" spans="1:14" ht="15.75" hidden="1" thickBot="1">
      <c r="A175" s="11" t="str">
        <f t="shared" si="10"/>
        <v>N000042 86</v>
      </c>
      <c r="B175" s="3" t="s">
        <v>75</v>
      </c>
      <c r="C175" s="165"/>
      <c r="D175" s="167"/>
      <c r="E175" s="88">
        <v>3308.06</v>
      </c>
      <c r="F175" s="89">
        <v>46.12</v>
      </c>
      <c r="G175" s="88">
        <v>4627.49</v>
      </c>
      <c r="H175" s="90">
        <v>46625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6">
        <f t="shared" si="8"/>
        <v>1273.31</v>
      </c>
    </row>
    <row r="176" spans="1:14" ht="15.75" hidden="1" thickBot="1">
      <c r="A176" s="11" t="str">
        <f t="shared" si="10"/>
        <v>N000042 87</v>
      </c>
      <c r="B176" s="3" t="s">
        <v>75</v>
      </c>
      <c r="C176" s="164">
        <v>87</v>
      </c>
      <c r="D176" s="166">
        <v>1273.31</v>
      </c>
      <c r="E176" s="88">
        <v>3346.26</v>
      </c>
      <c r="F176" s="89" t="s">
        <v>92</v>
      </c>
      <c r="G176" s="88">
        <v>4619.57</v>
      </c>
      <c r="H176" s="90">
        <v>46646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6">
        <f t="shared" si="8"/>
        <v>1273.31</v>
      </c>
    </row>
    <row r="177" spans="1:14" ht="15.75" hidden="1" thickBot="1">
      <c r="A177" s="11" t="str">
        <f t="shared" si="10"/>
        <v>N000042 87</v>
      </c>
      <c r="B177" s="3" t="s">
        <v>75</v>
      </c>
      <c r="C177" s="165"/>
      <c r="D177" s="167"/>
      <c r="E177" s="88">
        <v>3346.26</v>
      </c>
      <c r="F177" s="89">
        <v>46.5</v>
      </c>
      <c r="G177" s="88">
        <v>4666.07</v>
      </c>
      <c r="H177" s="90">
        <v>46656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6">
        <f t="shared" si="8"/>
        <v>1273.31</v>
      </c>
    </row>
    <row r="178" spans="1:14" ht="15.75" hidden="1" thickBot="1">
      <c r="A178" s="11" t="str">
        <f t="shared" si="10"/>
        <v>N000042 88</v>
      </c>
      <c r="B178" s="3" t="s">
        <v>75</v>
      </c>
      <c r="C178" s="164">
        <v>88</v>
      </c>
      <c r="D178" s="166">
        <v>1273.31</v>
      </c>
      <c r="E178" s="88">
        <v>3383.18</v>
      </c>
      <c r="F178" s="89" t="s">
        <v>92</v>
      </c>
      <c r="G178" s="88">
        <v>4656.49</v>
      </c>
      <c r="H178" s="90">
        <v>46676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6">
        <f t="shared" si="8"/>
        <v>1273.31</v>
      </c>
    </row>
    <row r="179" spans="1:14" ht="15.75" hidden="1" thickBot="1">
      <c r="A179" s="11" t="str">
        <f t="shared" si="10"/>
        <v>N000042 88</v>
      </c>
      <c r="B179" s="3" t="s">
        <v>75</v>
      </c>
      <c r="C179" s="165"/>
      <c r="D179" s="167"/>
      <c r="E179" s="88">
        <v>3383.18</v>
      </c>
      <c r="F179" s="89">
        <v>46.88</v>
      </c>
      <c r="G179" s="88">
        <v>4703.37</v>
      </c>
      <c r="H179" s="90">
        <v>46686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6">
        <f t="shared" si="8"/>
        <v>1273.31</v>
      </c>
    </row>
    <row r="180" spans="1:14" ht="15.75" hidden="1" thickBot="1">
      <c r="A180" s="11" t="str">
        <f t="shared" si="10"/>
        <v>N000042 89</v>
      </c>
      <c r="B180" s="3" t="s">
        <v>75</v>
      </c>
      <c r="C180" s="164">
        <v>89</v>
      </c>
      <c r="D180" s="166">
        <v>1273.31</v>
      </c>
      <c r="E180" s="88">
        <v>3422.66</v>
      </c>
      <c r="F180" s="89" t="s">
        <v>92</v>
      </c>
      <c r="G180" s="88">
        <v>4695.97</v>
      </c>
      <c r="H180" s="90">
        <v>46707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6">
        <f t="shared" si="8"/>
        <v>1273.31</v>
      </c>
    </row>
    <row r="181" spans="1:14" ht="15.75" hidden="1" thickBot="1">
      <c r="A181" s="11" t="str">
        <f t="shared" si="10"/>
        <v>N000042 89</v>
      </c>
      <c r="B181" s="3" t="s">
        <v>75</v>
      </c>
      <c r="C181" s="165"/>
      <c r="D181" s="167"/>
      <c r="E181" s="88">
        <v>3422.66</v>
      </c>
      <c r="F181" s="89">
        <v>47.27</v>
      </c>
      <c r="G181" s="88">
        <v>4743.24</v>
      </c>
      <c r="H181" s="90">
        <v>46717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6">
        <f t="shared" si="8"/>
        <v>1273.31</v>
      </c>
    </row>
    <row r="182" spans="1:14" ht="15.75" hidden="1" thickBot="1">
      <c r="A182" s="11" t="str">
        <f t="shared" si="10"/>
        <v>N000042 90</v>
      </c>
      <c r="B182" s="3" t="s">
        <v>75</v>
      </c>
      <c r="C182" s="164">
        <v>90</v>
      </c>
      <c r="D182" s="166">
        <v>1273.31</v>
      </c>
      <c r="E182" s="88">
        <v>3459.58</v>
      </c>
      <c r="F182" s="89" t="s">
        <v>92</v>
      </c>
      <c r="G182" s="88">
        <v>4732.8900000000003</v>
      </c>
      <c r="H182" s="90">
        <v>46737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6">
        <f t="shared" si="8"/>
        <v>1273.31</v>
      </c>
    </row>
    <row r="183" spans="1:14" ht="15.75" hidden="1" thickBot="1">
      <c r="A183" s="11" t="str">
        <f t="shared" si="10"/>
        <v>N000042 90</v>
      </c>
      <c r="B183" s="3" t="s">
        <v>75</v>
      </c>
      <c r="C183" s="165"/>
      <c r="D183" s="167"/>
      <c r="E183" s="88">
        <v>3459.58</v>
      </c>
      <c r="F183" s="89">
        <v>47.64</v>
      </c>
      <c r="G183" s="88">
        <v>4780.53</v>
      </c>
      <c r="H183" s="90">
        <v>46747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6">
        <f t="shared" si="8"/>
        <v>1273.31</v>
      </c>
    </row>
    <row r="184" spans="1:14" ht="15.75" hidden="1" thickBot="1">
      <c r="A184" s="11" t="str">
        <f t="shared" si="10"/>
        <v>N000042 91</v>
      </c>
      <c r="B184" s="3" t="s">
        <v>75</v>
      </c>
      <c r="C184" s="164">
        <v>91</v>
      </c>
      <c r="D184" s="166">
        <v>1273.31</v>
      </c>
      <c r="E184" s="88">
        <v>3499.06</v>
      </c>
      <c r="F184" s="89" t="s">
        <v>92</v>
      </c>
      <c r="G184" s="88">
        <v>4772.37</v>
      </c>
      <c r="H184" s="90">
        <v>46768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6">
        <f t="shared" si="8"/>
        <v>1273.31</v>
      </c>
    </row>
    <row r="185" spans="1:14" ht="15.75" hidden="1" thickBot="1">
      <c r="A185" s="11" t="str">
        <f t="shared" si="10"/>
        <v>N000042 91</v>
      </c>
      <c r="B185" s="3" t="s">
        <v>75</v>
      </c>
      <c r="C185" s="165"/>
      <c r="D185" s="167"/>
      <c r="E185" s="88">
        <v>3499.06</v>
      </c>
      <c r="F185" s="89">
        <v>48.04</v>
      </c>
      <c r="G185" s="88">
        <v>4820.41</v>
      </c>
      <c r="H185" s="90">
        <v>46778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6">
        <f t="shared" si="8"/>
        <v>1273.31</v>
      </c>
    </row>
    <row r="186" spans="1:14" ht="15.75" hidden="1" thickBot="1">
      <c r="A186" s="11" t="str">
        <f t="shared" si="10"/>
        <v>N000042 92</v>
      </c>
      <c r="B186" s="3" t="s">
        <v>75</v>
      </c>
      <c r="C186" s="164">
        <v>92</v>
      </c>
      <c r="D186" s="166">
        <v>1273.31</v>
      </c>
      <c r="E186" s="88">
        <v>3537.26</v>
      </c>
      <c r="F186" s="89" t="s">
        <v>92</v>
      </c>
      <c r="G186" s="88">
        <v>4810.57</v>
      </c>
      <c r="H186" s="90">
        <v>46799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6">
        <f t="shared" si="8"/>
        <v>1273.31</v>
      </c>
    </row>
    <row r="187" spans="1:14" ht="15.75" hidden="1" thickBot="1">
      <c r="A187" s="11" t="str">
        <f t="shared" si="10"/>
        <v>N000042 92</v>
      </c>
      <c r="B187" s="3" t="s">
        <v>75</v>
      </c>
      <c r="C187" s="165"/>
      <c r="D187" s="167"/>
      <c r="E187" s="88">
        <v>3537.26</v>
      </c>
      <c r="F187" s="89">
        <v>48.43</v>
      </c>
      <c r="G187" s="88">
        <v>4859</v>
      </c>
      <c r="H187" s="90">
        <v>46809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6">
        <f t="shared" si="8"/>
        <v>1273.31</v>
      </c>
    </row>
    <row r="188" spans="1:14" ht="15.75" hidden="1" thickBot="1">
      <c r="A188" s="11" t="str">
        <f t="shared" si="10"/>
        <v>N000042 93</v>
      </c>
      <c r="B188" s="3" t="s">
        <v>75</v>
      </c>
      <c r="C188" s="164">
        <v>93</v>
      </c>
      <c r="D188" s="166">
        <v>1273.31</v>
      </c>
      <c r="E188" s="88">
        <v>3572.91</v>
      </c>
      <c r="F188" s="89" t="s">
        <v>92</v>
      </c>
      <c r="G188" s="88">
        <v>4846.22</v>
      </c>
      <c r="H188" s="90">
        <v>46828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6">
        <f t="shared" si="8"/>
        <v>1273.31</v>
      </c>
    </row>
    <row r="189" spans="1:14" ht="15.75" hidden="1" thickBot="1">
      <c r="A189" s="11" t="str">
        <f t="shared" si="10"/>
        <v>N000042 93</v>
      </c>
      <c r="B189" s="3" t="s">
        <v>75</v>
      </c>
      <c r="C189" s="165"/>
      <c r="D189" s="167"/>
      <c r="E189" s="88">
        <v>3572.91</v>
      </c>
      <c r="F189" s="89">
        <v>48.79</v>
      </c>
      <c r="G189" s="88">
        <v>4895.01</v>
      </c>
      <c r="H189" s="90">
        <v>46838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6">
        <f t="shared" si="8"/>
        <v>1273.31</v>
      </c>
    </row>
    <row r="190" spans="1:14" ht="15.75" hidden="1" thickBot="1">
      <c r="A190" s="11" t="str">
        <f t="shared" si="10"/>
        <v>N000042 94</v>
      </c>
      <c r="B190" s="3" t="s">
        <v>75</v>
      </c>
      <c r="C190" s="164">
        <v>94</v>
      </c>
      <c r="D190" s="166">
        <v>1273.31</v>
      </c>
      <c r="E190" s="88">
        <v>3613.65</v>
      </c>
      <c r="F190" s="89" t="s">
        <v>92</v>
      </c>
      <c r="G190" s="88">
        <v>4886.96</v>
      </c>
      <c r="H190" s="90">
        <v>46859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6">
        <f t="shared" si="8"/>
        <v>1273.31</v>
      </c>
    </row>
    <row r="191" spans="1:14" ht="15.75" hidden="1" thickBot="1">
      <c r="A191" s="11" t="str">
        <f t="shared" si="10"/>
        <v>N000042 94</v>
      </c>
      <c r="B191" s="3" t="s">
        <v>75</v>
      </c>
      <c r="C191" s="165"/>
      <c r="D191" s="167"/>
      <c r="E191" s="88">
        <v>3613.65</v>
      </c>
      <c r="F191" s="89">
        <v>49.2</v>
      </c>
      <c r="G191" s="88">
        <v>4936.16</v>
      </c>
      <c r="H191" s="90">
        <v>46869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6">
        <f t="shared" si="8"/>
        <v>1273.31</v>
      </c>
    </row>
    <row r="192" spans="1:14" ht="15.75" hidden="1" thickBot="1">
      <c r="A192" s="11" t="str">
        <f t="shared" si="10"/>
        <v>N000042 95</v>
      </c>
      <c r="B192" s="3" t="s">
        <v>75</v>
      </c>
      <c r="C192" s="164">
        <v>95</v>
      </c>
      <c r="D192" s="166">
        <v>1273.31</v>
      </c>
      <c r="E192" s="88">
        <v>3650.58</v>
      </c>
      <c r="F192" s="89" t="s">
        <v>92</v>
      </c>
      <c r="G192" s="88">
        <v>4923.8900000000003</v>
      </c>
      <c r="H192" s="90">
        <v>46889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6">
        <f t="shared" si="8"/>
        <v>1273.31</v>
      </c>
    </row>
    <row r="193" spans="1:14" ht="15.75" hidden="1" thickBot="1">
      <c r="A193" s="11" t="str">
        <f t="shared" si="10"/>
        <v>N000042 95</v>
      </c>
      <c r="B193" s="3" t="s">
        <v>75</v>
      </c>
      <c r="C193" s="165"/>
      <c r="D193" s="167"/>
      <c r="E193" s="88">
        <v>3650.58</v>
      </c>
      <c r="F193" s="89">
        <v>49.57</v>
      </c>
      <c r="G193" s="88">
        <v>4973.46</v>
      </c>
      <c r="H193" s="90">
        <v>46899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6">
        <f t="shared" si="8"/>
        <v>1273.31</v>
      </c>
    </row>
    <row r="194" spans="1:14" ht="15.75" hidden="1" thickBot="1">
      <c r="A194" s="11" t="str">
        <f t="shared" si="10"/>
        <v>N000042 96</v>
      </c>
      <c r="B194" s="3" t="s">
        <v>75</v>
      </c>
      <c r="C194" s="164">
        <v>96</v>
      </c>
      <c r="D194" s="166">
        <v>1273.31</v>
      </c>
      <c r="E194" s="88">
        <v>3690.05</v>
      </c>
      <c r="F194" s="89" t="s">
        <v>92</v>
      </c>
      <c r="G194" s="88">
        <v>4963.3599999999997</v>
      </c>
      <c r="H194" s="90">
        <v>46920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6">
        <f t="shared" si="8"/>
        <v>1273.31</v>
      </c>
    </row>
    <row r="195" spans="1:14" ht="15.75" hidden="1" thickBot="1">
      <c r="A195" s="11" t="str">
        <f t="shared" si="10"/>
        <v>N000042 96</v>
      </c>
      <c r="B195" s="3" t="s">
        <v>75</v>
      </c>
      <c r="C195" s="165"/>
      <c r="D195" s="167"/>
      <c r="E195" s="88">
        <v>3690.05</v>
      </c>
      <c r="F195" s="89">
        <v>49.96</v>
      </c>
      <c r="G195" s="88">
        <v>5013.32</v>
      </c>
      <c r="H195" s="90">
        <v>46930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6">
        <f t="shared" si="8"/>
        <v>1273.31</v>
      </c>
    </row>
    <row r="196" spans="1:14" ht="15.75" hidden="1" thickBot="1">
      <c r="A196" s="11" t="str">
        <f t="shared" si="10"/>
        <v>N000042 97</v>
      </c>
      <c r="B196" s="3" t="s">
        <v>75</v>
      </c>
      <c r="C196" s="164">
        <v>97</v>
      </c>
      <c r="D196" s="166">
        <v>1273.31</v>
      </c>
      <c r="E196" s="88">
        <v>3726.98</v>
      </c>
      <c r="F196" s="89" t="s">
        <v>92</v>
      </c>
      <c r="G196" s="88">
        <v>5000.29</v>
      </c>
      <c r="H196" s="90">
        <v>46950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6">
        <f t="shared" ref="N196:N259" si="11">IF(D196=0,D195,D196)</f>
        <v>1273.31</v>
      </c>
    </row>
    <row r="197" spans="1:14" ht="15.75" hidden="1" thickBot="1">
      <c r="A197" s="11" t="str">
        <f t="shared" si="10"/>
        <v>N000042 97</v>
      </c>
      <c r="B197" s="3" t="s">
        <v>75</v>
      </c>
      <c r="C197" s="165"/>
      <c r="D197" s="167"/>
      <c r="E197" s="88">
        <v>3726.98</v>
      </c>
      <c r="F197" s="89">
        <v>50.34</v>
      </c>
      <c r="G197" s="88">
        <v>5050.63</v>
      </c>
      <c r="H197" s="90">
        <v>46960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6">
        <f t="shared" si="11"/>
        <v>1273.31</v>
      </c>
    </row>
    <row r="198" spans="1:14" ht="15.75" hidden="1" thickBot="1">
      <c r="A198" s="11" t="str">
        <f t="shared" si="10"/>
        <v>N000042 98</v>
      </c>
      <c r="B198" s="3" t="s">
        <v>75</v>
      </c>
      <c r="C198" s="164">
        <v>98</v>
      </c>
      <c r="D198" s="166">
        <v>1273.31</v>
      </c>
      <c r="E198" s="88">
        <v>3766.45</v>
      </c>
      <c r="F198" s="89" t="s">
        <v>92</v>
      </c>
      <c r="G198" s="88">
        <v>5039.76</v>
      </c>
      <c r="H198" s="90">
        <v>46981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6">
        <f t="shared" si="11"/>
        <v>1273.31</v>
      </c>
    </row>
    <row r="199" spans="1:14" ht="15.75" hidden="1" thickBot="1">
      <c r="A199" s="11" t="str">
        <f t="shared" si="10"/>
        <v>N000042 98</v>
      </c>
      <c r="B199" s="3" t="s">
        <v>75</v>
      </c>
      <c r="C199" s="165"/>
      <c r="D199" s="167"/>
      <c r="E199" s="88">
        <v>3766.45</v>
      </c>
      <c r="F199" s="89">
        <v>50.73</v>
      </c>
      <c r="G199" s="88">
        <v>5090.49</v>
      </c>
      <c r="H199" s="90">
        <v>46991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6">
        <f t="shared" si="11"/>
        <v>1273.31</v>
      </c>
    </row>
    <row r="200" spans="1:14" ht="15.75" hidden="1" thickBot="1">
      <c r="A200" s="11" t="str">
        <f t="shared" si="10"/>
        <v>N000042 99</v>
      </c>
      <c r="B200" s="3" t="s">
        <v>75</v>
      </c>
      <c r="C200" s="164">
        <v>99</v>
      </c>
      <c r="D200" s="166">
        <v>1273.31</v>
      </c>
      <c r="E200" s="88">
        <v>3804.65</v>
      </c>
      <c r="F200" s="89" t="s">
        <v>92</v>
      </c>
      <c r="G200" s="88">
        <v>5077.96</v>
      </c>
      <c r="H200" s="90">
        <v>47012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6">
        <f t="shared" si="11"/>
        <v>1273.31</v>
      </c>
    </row>
    <row r="201" spans="1:14" ht="15.75" hidden="1" thickBot="1">
      <c r="A201" s="11" t="str">
        <f t="shared" si="10"/>
        <v>N000042 99</v>
      </c>
      <c r="B201" s="3" t="s">
        <v>75</v>
      </c>
      <c r="C201" s="165"/>
      <c r="D201" s="167"/>
      <c r="E201" s="88">
        <v>3804.65</v>
      </c>
      <c r="F201" s="89">
        <v>51.12</v>
      </c>
      <c r="G201" s="88">
        <v>5129.08</v>
      </c>
      <c r="H201" s="90">
        <v>47022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6">
        <f t="shared" si="11"/>
        <v>1273.31</v>
      </c>
    </row>
    <row r="202" spans="1:14" ht="15.75" hidden="1" thickBot="1">
      <c r="A202" s="11" t="str">
        <f t="shared" si="10"/>
        <v>N000042 100</v>
      </c>
      <c r="B202" s="3" t="s">
        <v>75</v>
      </c>
      <c r="C202" s="164">
        <v>100</v>
      </c>
      <c r="D202" s="166">
        <v>1273.31</v>
      </c>
      <c r="E202" s="88">
        <v>3841.58</v>
      </c>
      <c r="F202" s="89" t="s">
        <v>92</v>
      </c>
      <c r="G202" s="88">
        <v>5114.8900000000003</v>
      </c>
      <c r="H202" s="90">
        <v>47042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6">
        <f t="shared" si="11"/>
        <v>1273.31</v>
      </c>
    </row>
    <row r="203" spans="1:14" ht="15.75" hidden="1" thickBot="1">
      <c r="A203" s="11" t="str">
        <f t="shared" si="10"/>
        <v>N000042 100</v>
      </c>
      <c r="B203" s="3" t="s">
        <v>75</v>
      </c>
      <c r="C203" s="165"/>
      <c r="D203" s="167"/>
      <c r="E203" s="88">
        <v>3841.58</v>
      </c>
      <c r="F203" s="89">
        <v>51.49</v>
      </c>
      <c r="G203" s="88">
        <v>5166.38</v>
      </c>
      <c r="H203" s="90">
        <v>47052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6">
        <f t="shared" si="11"/>
        <v>1273.31</v>
      </c>
    </row>
    <row r="204" spans="1:14" ht="15.75" hidden="1" thickBot="1">
      <c r="A204" s="11" t="str">
        <f t="shared" si="10"/>
        <v>N000042 101</v>
      </c>
      <c r="B204" s="3" t="s">
        <v>75</v>
      </c>
      <c r="C204" s="164">
        <v>101</v>
      </c>
      <c r="D204" s="166">
        <v>1273.31</v>
      </c>
      <c r="E204" s="88">
        <v>3881.05</v>
      </c>
      <c r="F204" s="89" t="s">
        <v>92</v>
      </c>
      <c r="G204" s="88">
        <v>5154.3599999999997</v>
      </c>
      <c r="H204" s="90">
        <v>47073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6">
        <f t="shared" si="11"/>
        <v>1273.31</v>
      </c>
    </row>
    <row r="205" spans="1:14" ht="15.75" hidden="1" thickBot="1">
      <c r="A205" s="11" t="str">
        <f t="shared" si="10"/>
        <v>N000042 101</v>
      </c>
      <c r="B205" s="3" t="s">
        <v>75</v>
      </c>
      <c r="C205" s="165"/>
      <c r="D205" s="167"/>
      <c r="E205" s="88">
        <v>3881.05</v>
      </c>
      <c r="F205" s="89">
        <v>51.89</v>
      </c>
      <c r="G205" s="88">
        <v>5206.25</v>
      </c>
      <c r="H205" s="90">
        <v>47083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6">
        <f t="shared" si="11"/>
        <v>1273.31</v>
      </c>
    </row>
    <row r="206" spans="1:14" ht="15.75" hidden="1" thickBot="1">
      <c r="A206" s="11" t="str">
        <f t="shared" si="10"/>
        <v>N000042 102</v>
      </c>
      <c r="B206" s="3" t="s">
        <v>75</v>
      </c>
      <c r="C206" s="164">
        <v>102</v>
      </c>
      <c r="D206" s="166">
        <v>1273.31</v>
      </c>
      <c r="E206" s="88">
        <v>3917.97</v>
      </c>
      <c r="F206" s="89" t="s">
        <v>92</v>
      </c>
      <c r="G206" s="88">
        <v>5191.28</v>
      </c>
      <c r="H206" s="90">
        <v>47103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6">
        <f t="shared" si="11"/>
        <v>1273.31</v>
      </c>
    </row>
    <row r="207" spans="1:14" ht="15.75" hidden="1" thickBot="1">
      <c r="A207" s="11" t="str">
        <f t="shared" si="10"/>
        <v>N000042 102</v>
      </c>
      <c r="B207" s="3" t="s">
        <v>75</v>
      </c>
      <c r="C207" s="165"/>
      <c r="D207" s="167"/>
      <c r="E207" s="88">
        <v>3917.97</v>
      </c>
      <c r="F207" s="89">
        <v>52.26</v>
      </c>
      <c r="G207" s="88">
        <v>5243.54</v>
      </c>
      <c r="H207" s="90">
        <v>47113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6">
        <f t="shared" si="11"/>
        <v>1273.31</v>
      </c>
    </row>
    <row r="208" spans="1:14" ht="15.75" hidden="1" thickBot="1">
      <c r="A208" s="11" t="str">
        <f t="shared" si="10"/>
        <v>N000042 103</v>
      </c>
      <c r="B208" s="3" t="s">
        <v>75</v>
      </c>
      <c r="C208" s="164">
        <v>103</v>
      </c>
      <c r="D208" s="166">
        <v>1273.31</v>
      </c>
      <c r="E208" s="88">
        <v>3957.45</v>
      </c>
      <c r="F208" s="89" t="s">
        <v>92</v>
      </c>
      <c r="G208" s="88">
        <v>5230.76</v>
      </c>
      <c r="H208" s="90">
        <v>47134</v>
      </c>
      <c r="J208" s="30" t="str">
        <f t="shared" si="9"/>
        <v/>
      </c>
      <c r="L208" s="11" t="str">
        <f>IF(I208&lt;&gt;"",IF(SUMIF(Planes!BA:BA,'Control de pagos'!A208,Planes!BC:BC)=0,"",SUMIF(Planes!BA:BA,'Control de pagos'!A208,Planes!BC:BC)),"")</f>
        <v/>
      </c>
      <c r="N208" s="66">
        <f t="shared" si="11"/>
        <v>1273.31</v>
      </c>
    </row>
    <row r="209" spans="1:14" ht="15.75" hidden="1" thickBot="1">
      <c r="A209" s="11" t="str">
        <f t="shared" si="10"/>
        <v>N000042 103</v>
      </c>
      <c r="B209" s="3" t="s">
        <v>75</v>
      </c>
      <c r="C209" s="165"/>
      <c r="D209" s="167"/>
      <c r="E209" s="88">
        <v>3957.45</v>
      </c>
      <c r="F209" s="89">
        <v>52.66</v>
      </c>
      <c r="G209" s="88">
        <v>5283.42</v>
      </c>
      <c r="H209" s="90">
        <v>47144</v>
      </c>
      <c r="J209" s="30" t="str">
        <f t="shared" ref="J209:J272" si="12">IF(I209&lt;&gt;"",I209-DAY(I209)+1,IF(A208=A209,IF(I208&lt;&gt;"","-",""),IF(A209=A210,IF(I210&lt;&gt;"","-",""),"")))</f>
        <v/>
      </c>
      <c r="L209" s="11" t="str">
        <f>IF(I209&lt;&gt;"",IF(SUMIF(Planes!BA:BA,'Control de pagos'!A209,Planes!BC:BC)=0,"",SUMIF(Planes!BA:BA,'Control de pagos'!A209,Planes!BC:BC)),"")</f>
        <v/>
      </c>
      <c r="N209" s="66">
        <f t="shared" si="11"/>
        <v>1273.31</v>
      </c>
    </row>
    <row r="210" spans="1:14" ht="15.75" hidden="1" thickBot="1">
      <c r="A210" s="11" t="str">
        <f t="shared" si="10"/>
        <v>N000042 104</v>
      </c>
      <c r="B210" s="3" t="s">
        <v>75</v>
      </c>
      <c r="C210" s="164">
        <v>104</v>
      </c>
      <c r="D210" s="166">
        <v>1273.31</v>
      </c>
      <c r="E210" s="88">
        <v>3995.65</v>
      </c>
      <c r="F210" s="89" t="s">
        <v>92</v>
      </c>
      <c r="G210" s="88">
        <v>5268.96</v>
      </c>
      <c r="H210" s="90">
        <v>47165</v>
      </c>
      <c r="J210" s="30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6">
        <f t="shared" si="11"/>
        <v>1273.31</v>
      </c>
    </row>
    <row r="211" spans="1:14" ht="15.75" hidden="1" thickBot="1">
      <c r="A211" s="11" t="str">
        <f t="shared" si="10"/>
        <v>N000042 104</v>
      </c>
      <c r="B211" s="3" t="s">
        <v>75</v>
      </c>
      <c r="C211" s="165"/>
      <c r="D211" s="167"/>
      <c r="E211" s="88">
        <v>3995.65</v>
      </c>
      <c r="F211" s="89">
        <v>53.04</v>
      </c>
      <c r="G211" s="88">
        <v>5322</v>
      </c>
      <c r="H211" s="90">
        <v>47175</v>
      </c>
      <c r="J211" s="30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6">
        <f t="shared" si="11"/>
        <v>1273.31</v>
      </c>
    </row>
    <row r="212" spans="1:14" ht="15.75" hidden="1" thickBot="1">
      <c r="A212" s="11" t="str">
        <f t="shared" si="10"/>
        <v>N000042 105</v>
      </c>
      <c r="B212" s="3" t="s">
        <v>75</v>
      </c>
      <c r="C212" s="164">
        <v>105</v>
      </c>
      <c r="D212" s="166">
        <v>1273.31</v>
      </c>
      <c r="E212" s="88">
        <v>4031.3</v>
      </c>
      <c r="F212" s="89" t="s">
        <v>92</v>
      </c>
      <c r="G212" s="88">
        <v>5304.61</v>
      </c>
      <c r="H212" s="90">
        <v>47193</v>
      </c>
      <c r="J212" s="30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6">
        <f t="shared" si="11"/>
        <v>1273.31</v>
      </c>
    </row>
    <row r="213" spans="1:14" ht="15.75" hidden="1" thickBot="1">
      <c r="A213" s="11" t="str">
        <f t="shared" si="10"/>
        <v>N000042 105</v>
      </c>
      <c r="B213" s="3" t="s">
        <v>75</v>
      </c>
      <c r="C213" s="165"/>
      <c r="D213" s="167"/>
      <c r="E213" s="88">
        <v>4031.3</v>
      </c>
      <c r="F213" s="89">
        <v>53.4</v>
      </c>
      <c r="G213" s="88">
        <v>5358.01</v>
      </c>
      <c r="H213" s="90">
        <v>47203</v>
      </c>
      <c r="J213" s="30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6">
        <f t="shared" si="11"/>
        <v>1273.31</v>
      </c>
    </row>
    <row r="214" spans="1:14" ht="15.75" hidden="1" thickBot="1">
      <c r="A214" s="11" t="str">
        <f t="shared" si="10"/>
        <v>N000042 106</v>
      </c>
      <c r="B214" s="3" t="s">
        <v>75</v>
      </c>
      <c r="C214" s="164">
        <v>106</v>
      </c>
      <c r="D214" s="166">
        <v>1273.31</v>
      </c>
      <c r="E214" s="88">
        <v>4072.05</v>
      </c>
      <c r="F214" s="89" t="s">
        <v>92</v>
      </c>
      <c r="G214" s="88">
        <v>5345.36</v>
      </c>
      <c r="H214" s="90">
        <v>47224</v>
      </c>
      <c r="J214" s="30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6">
        <f t="shared" si="11"/>
        <v>1273.31</v>
      </c>
    </row>
    <row r="215" spans="1:14" ht="15.75" hidden="1" thickBot="1">
      <c r="A215" s="11" t="str">
        <f t="shared" si="10"/>
        <v>N000042 106</v>
      </c>
      <c r="B215" s="3" t="s">
        <v>75</v>
      </c>
      <c r="C215" s="165"/>
      <c r="D215" s="167"/>
      <c r="E215" s="88">
        <v>4072.05</v>
      </c>
      <c r="F215" s="89">
        <v>53.81</v>
      </c>
      <c r="G215" s="88">
        <v>5399.17</v>
      </c>
      <c r="H215" s="90">
        <v>47234</v>
      </c>
      <c r="J215" s="30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6">
        <f t="shared" si="11"/>
        <v>1273.31</v>
      </c>
    </row>
    <row r="216" spans="1:14" ht="15.75" hidden="1" thickBot="1">
      <c r="A216" s="11" t="str">
        <f t="shared" si="10"/>
        <v>N000042 107</v>
      </c>
      <c r="B216" s="3" t="s">
        <v>75</v>
      </c>
      <c r="C216" s="164">
        <v>107</v>
      </c>
      <c r="D216" s="166">
        <v>1273.31</v>
      </c>
      <c r="E216" s="88">
        <v>4108.97</v>
      </c>
      <c r="F216" s="89" t="s">
        <v>92</v>
      </c>
      <c r="G216" s="88">
        <v>5382.28</v>
      </c>
      <c r="H216" s="90">
        <v>47254</v>
      </c>
      <c r="J216" s="30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6">
        <f t="shared" si="11"/>
        <v>1273.31</v>
      </c>
    </row>
    <row r="217" spans="1:14" ht="15.75" hidden="1" thickBot="1">
      <c r="A217" s="11" t="str">
        <f t="shared" si="10"/>
        <v>N000042 107</v>
      </c>
      <c r="B217" s="3" t="s">
        <v>75</v>
      </c>
      <c r="C217" s="165"/>
      <c r="D217" s="167"/>
      <c r="E217" s="88">
        <v>4108.97</v>
      </c>
      <c r="F217" s="89">
        <v>54.18</v>
      </c>
      <c r="G217" s="88">
        <v>5436.46</v>
      </c>
      <c r="H217" s="90">
        <v>47264</v>
      </c>
      <c r="J217" s="30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6">
        <f t="shared" si="11"/>
        <v>1273.31</v>
      </c>
    </row>
    <row r="218" spans="1:14" ht="15.75" hidden="1" thickBot="1">
      <c r="A218" s="11" t="str">
        <f t="shared" si="10"/>
        <v>N000042 108</v>
      </c>
      <c r="B218" s="3" t="s">
        <v>75</v>
      </c>
      <c r="C218" s="164">
        <v>108</v>
      </c>
      <c r="D218" s="166">
        <v>1273.31</v>
      </c>
      <c r="E218" s="88">
        <v>4148.4399999999996</v>
      </c>
      <c r="F218" s="89" t="s">
        <v>92</v>
      </c>
      <c r="G218" s="88">
        <v>5421.75</v>
      </c>
      <c r="H218" s="90">
        <v>47285</v>
      </c>
      <c r="J218" s="30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6">
        <f t="shared" si="11"/>
        <v>1273.31</v>
      </c>
    </row>
    <row r="219" spans="1:14" ht="15.75" hidden="1" thickBot="1">
      <c r="A219" s="11" t="str">
        <f t="shared" si="10"/>
        <v>N000042 108</v>
      </c>
      <c r="B219" s="3" t="s">
        <v>75</v>
      </c>
      <c r="C219" s="165"/>
      <c r="D219" s="167"/>
      <c r="E219" s="88">
        <v>4148.4399999999996</v>
      </c>
      <c r="F219" s="89">
        <v>54.58</v>
      </c>
      <c r="G219" s="88">
        <v>5476.33</v>
      </c>
      <c r="H219" s="90">
        <v>47295</v>
      </c>
      <c r="J219" s="30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6">
        <f t="shared" si="11"/>
        <v>1273.31</v>
      </c>
    </row>
    <row r="220" spans="1:14" ht="15.75" hidden="1" thickBot="1">
      <c r="A220" s="11" t="str">
        <f t="shared" si="10"/>
        <v>N000042 109</v>
      </c>
      <c r="B220" s="3" t="s">
        <v>75</v>
      </c>
      <c r="C220" s="164">
        <v>109</v>
      </c>
      <c r="D220" s="166">
        <v>1273.31</v>
      </c>
      <c r="E220" s="88">
        <v>4185.37</v>
      </c>
      <c r="F220" s="89" t="s">
        <v>92</v>
      </c>
      <c r="G220" s="88">
        <v>5458.68</v>
      </c>
      <c r="H220" s="90">
        <v>47315</v>
      </c>
      <c r="J220" s="30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6">
        <f t="shared" si="11"/>
        <v>1273.31</v>
      </c>
    </row>
    <row r="221" spans="1:14" ht="15.75" hidden="1" thickBot="1">
      <c r="A221" s="11" t="str">
        <f t="shared" si="10"/>
        <v>N000042 109</v>
      </c>
      <c r="B221" s="3" t="s">
        <v>75</v>
      </c>
      <c r="C221" s="165"/>
      <c r="D221" s="167"/>
      <c r="E221" s="88">
        <v>4185.37</v>
      </c>
      <c r="F221" s="89">
        <v>54.95</v>
      </c>
      <c r="G221" s="88">
        <v>5513.63</v>
      </c>
      <c r="H221" s="90">
        <v>47325</v>
      </c>
      <c r="J221" s="30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6">
        <f t="shared" si="11"/>
        <v>1273.31</v>
      </c>
    </row>
    <row r="222" spans="1:14" ht="15.75" hidden="1" thickBot="1">
      <c r="A222" s="11" t="str">
        <f t="shared" si="10"/>
        <v>N000042 110</v>
      </c>
      <c r="B222" s="3" t="s">
        <v>75</v>
      </c>
      <c r="C222" s="164">
        <v>110</v>
      </c>
      <c r="D222" s="166">
        <v>1273.31</v>
      </c>
      <c r="E222" s="88">
        <v>4224.84</v>
      </c>
      <c r="F222" s="89" t="s">
        <v>92</v>
      </c>
      <c r="G222" s="88">
        <v>5498.15</v>
      </c>
      <c r="H222" s="90">
        <v>47346</v>
      </c>
      <c r="J222" s="30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6">
        <f t="shared" si="11"/>
        <v>1273.31</v>
      </c>
    </row>
    <row r="223" spans="1:14" ht="15.75" hidden="1" thickBot="1">
      <c r="A223" s="11" t="str">
        <f t="shared" si="10"/>
        <v>N000042 110</v>
      </c>
      <c r="B223" s="3" t="s">
        <v>75</v>
      </c>
      <c r="C223" s="165"/>
      <c r="D223" s="167"/>
      <c r="E223" s="88">
        <v>4224.84</v>
      </c>
      <c r="F223" s="89">
        <v>55.35</v>
      </c>
      <c r="G223" s="88">
        <v>5553.5</v>
      </c>
      <c r="H223" s="90">
        <v>47356</v>
      </c>
      <c r="J223" s="30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6">
        <f t="shared" si="11"/>
        <v>1273.31</v>
      </c>
    </row>
    <row r="224" spans="1:14" ht="15.75" hidden="1" thickBot="1">
      <c r="A224" s="11" t="str">
        <f t="shared" si="10"/>
        <v>N000042 111</v>
      </c>
      <c r="B224" s="3" t="s">
        <v>75</v>
      </c>
      <c r="C224" s="164">
        <v>111</v>
      </c>
      <c r="D224" s="166">
        <v>1273.31</v>
      </c>
      <c r="E224" s="88">
        <v>4263.04</v>
      </c>
      <c r="F224" s="89" t="s">
        <v>92</v>
      </c>
      <c r="G224" s="88">
        <v>5536.35</v>
      </c>
      <c r="H224" s="90">
        <v>47377</v>
      </c>
      <c r="J224" s="30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6">
        <f t="shared" si="11"/>
        <v>1273.31</v>
      </c>
    </row>
    <row r="225" spans="1:14" ht="15.75" hidden="1" thickBot="1">
      <c r="A225" s="11" t="str">
        <f t="shared" si="10"/>
        <v>N000042 111</v>
      </c>
      <c r="B225" s="3" t="s">
        <v>75</v>
      </c>
      <c r="C225" s="165"/>
      <c r="D225" s="167"/>
      <c r="E225" s="88">
        <v>4263.04</v>
      </c>
      <c r="F225" s="89">
        <v>55.73</v>
      </c>
      <c r="G225" s="88">
        <v>5592.08</v>
      </c>
      <c r="H225" s="90">
        <v>47387</v>
      </c>
      <c r="J225" s="30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6">
        <f t="shared" si="11"/>
        <v>1273.31</v>
      </c>
    </row>
    <row r="226" spans="1:14" ht="15.75" hidden="1" thickBot="1">
      <c r="A226" s="11" t="str">
        <f t="shared" si="10"/>
        <v>N000042 112</v>
      </c>
      <c r="B226" s="3" t="s">
        <v>75</v>
      </c>
      <c r="C226" s="164">
        <v>112</v>
      </c>
      <c r="D226" s="166">
        <v>1273.31</v>
      </c>
      <c r="E226" s="88">
        <v>4299.97</v>
      </c>
      <c r="F226" s="89" t="s">
        <v>92</v>
      </c>
      <c r="G226" s="88">
        <v>5573.28</v>
      </c>
      <c r="H226" s="90">
        <v>47407</v>
      </c>
      <c r="J226" s="30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6">
        <f t="shared" si="11"/>
        <v>1273.31</v>
      </c>
    </row>
    <row r="227" spans="1:14" ht="15.75" hidden="1" thickBot="1">
      <c r="A227" s="11" t="str">
        <f t="shared" si="10"/>
        <v>N000042 112</v>
      </c>
      <c r="B227" s="3" t="s">
        <v>75</v>
      </c>
      <c r="C227" s="165"/>
      <c r="D227" s="167"/>
      <c r="E227" s="88">
        <v>4299.97</v>
      </c>
      <c r="F227" s="89">
        <v>56.1</v>
      </c>
      <c r="G227" s="88">
        <v>5629.38</v>
      </c>
      <c r="H227" s="90">
        <v>47417</v>
      </c>
      <c r="J227" s="30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6">
        <f t="shared" si="11"/>
        <v>1273.31</v>
      </c>
    </row>
    <row r="228" spans="1:14" ht="15.75" hidden="1" thickBot="1">
      <c r="A228" s="11" t="str">
        <f t="shared" si="10"/>
        <v>N000042 113</v>
      </c>
      <c r="B228" s="3" t="s">
        <v>75</v>
      </c>
      <c r="C228" s="164">
        <v>113</v>
      </c>
      <c r="D228" s="166">
        <v>1273.31</v>
      </c>
      <c r="E228" s="88">
        <v>4339.4399999999996</v>
      </c>
      <c r="F228" s="89" t="s">
        <v>92</v>
      </c>
      <c r="G228" s="88">
        <v>5612.75</v>
      </c>
      <c r="H228" s="90">
        <v>47438</v>
      </c>
      <c r="J228" s="30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6">
        <f t="shared" si="11"/>
        <v>1273.31</v>
      </c>
    </row>
    <row r="229" spans="1:14" ht="15.75" hidden="1" thickBot="1">
      <c r="A229" s="11" t="str">
        <f t="shared" si="10"/>
        <v>N000042 113</v>
      </c>
      <c r="B229" s="3" t="s">
        <v>75</v>
      </c>
      <c r="C229" s="165"/>
      <c r="D229" s="167"/>
      <c r="E229" s="88">
        <v>4339.4399999999996</v>
      </c>
      <c r="F229" s="89">
        <v>56.5</v>
      </c>
      <c r="G229" s="88">
        <v>5669.25</v>
      </c>
      <c r="H229" s="90">
        <v>47448</v>
      </c>
      <c r="J229" s="30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6">
        <f t="shared" si="11"/>
        <v>1273.31</v>
      </c>
    </row>
    <row r="230" spans="1:14" ht="15.75" hidden="1" thickBot="1">
      <c r="A230" s="11" t="str">
        <f t="shared" si="10"/>
        <v>N000042 114</v>
      </c>
      <c r="B230" s="3" t="s">
        <v>75</v>
      </c>
      <c r="C230" s="164">
        <v>114</v>
      </c>
      <c r="D230" s="166">
        <v>1273.31</v>
      </c>
      <c r="E230" s="88">
        <v>4376.37</v>
      </c>
      <c r="F230" s="89" t="s">
        <v>92</v>
      </c>
      <c r="G230" s="88">
        <v>5649.68</v>
      </c>
      <c r="H230" s="90">
        <v>47468</v>
      </c>
      <c r="J230" s="30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6">
        <f t="shared" si="11"/>
        <v>1273.31</v>
      </c>
    </row>
    <row r="231" spans="1:14" ht="15.75" hidden="1" thickBot="1">
      <c r="A231" s="11" t="str">
        <f t="shared" si="10"/>
        <v>N000042 114</v>
      </c>
      <c r="B231" s="3" t="s">
        <v>75</v>
      </c>
      <c r="C231" s="165"/>
      <c r="D231" s="167"/>
      <c r="E231" s="88">
        <v>4376.37</v>
      </c>
      <c r="F231" s="89">
        <v>56.87</v>
      </c>
      <c r="G231" s="88">
        <v>5706.55</v>
      </c>
      <c r="H231" s="90">
        <v>47478</v>
      </c>
      <c r="J231" s="30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6">
        <f t="shared" si="11"/>
        <v>1273.31</v>
      </c>
    </row>
    <row r="232" spans="1:14" ht="15.75" hidden="1" thickBot="1">
      <c r="A232" s="11" t="str">
        <f t="shared" si="10"/>
        <v>N000042 115</v>
      </c>
      <c r="B232" s="3" t="s">
        <v>75</v>
      </c>
      <c r="C232" s="164">
        <v>115</v>
      </c>
      <c r="D232" s="166">
        <v>1273.31</v>
      </c>
      <c r="E232" s="88">
        <v>4415.84</v>
      </c>
      <c r="F232" s="89" t="s">
        <v>92</v>
      </c>
      <c r="G232" s="88">
        <v>5689.15</v>
      </c>
      <c r="H232" s="90">
        <v>47499</v>
      </c>
      <c r="J232" s="30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6">
        <f t="shared" si="11"/>
        <v>1273.31</v>
      </c>
    </row>
    <row r="233" spans="1:14" ht="15.75" hidden="1" thickBot="1">
      <c r="A233" s="11" t="str">
        <f t="shared" si="10"/>
        <v>N000042 115</v>
      </c>
      <c r="B233" s="3" t="s">
        <v>75</v>
      </c>
      <c r="C233" s="165"/>
      <c r="D233" s="167"/>
      <c r="E233" s="88">
        <v>4415.84</v>
      </c>
      <c r="F233" s="89">
        <v>57.27</v>
      </c>
      <c r="G233" s="88">
        <v>5746.42</v>
      </c>
      <c r="H233" s="90">
        <v>47509</v>
      </c>
      <c r="J233" s="30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6">
        <f t="shared" si="11"/>
        <v>1273.31</v>
      </c>
    </row>
    <row r="234" spans="1:14" ht="15.75" hidden="1" thickBot="1">
      <c r="A234" s="11" t="str">
        <f t="shared" ref="A234:A297" si="13">B234&amp;" "&amp;IF(C234="",C233,C234)</f>
        <v>N000042 116</v>
      </c>
      <c r="B234" s="3" t="s">
        <v>75</v>
      </c>
      <c r="C234" s="164">
        <v>116</v>
      </c>
      <c r="D234" s="166">
        <v>1273.31</v>
      </c>
      <c r="E234" s="88">
        <v>4454.04</v>
      </c>
      <c r="F234" s="89" t="s">
        <v>92</v>
      </c>
      <c r="G234" s="88">
        <v>5727.35</v>
      </c>
      <c r="H234" s="90">
        <v>47530</v>
      </c>
      <c r="J234" s="30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6">
        <f t="shared" si="11"/>
        <v>1273.31</v>
      </c>
    </row>
    <row r="235" spans="1:14" ht="15.75" hidden="1" thickBot="1">
      <c r="A235" s="11" t="str">
        <f t="shared" si="13"/>
        <v>N000042 116</v>
      </c>
      <c r="B235" s="3" t="s">
        <v>75</v>
      </c>
      <c r="C235" s="165"/>
      <c r="D235" s="167"/>
      <c r="E235" s="88">
        <v>4454.04</v>
      </c>
      <c r="F235" s="89">
        <v>57.66</v>
      </c>
      <c r="G235" s="88">
        <v>5785.01</v>
      </c>
      <c r="H235" s="90">
        <v>47540</v>
      </c>
      <c r="J235" s="30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6">
        <f t="shared" si="11"/>
        <v>1273.31</v>
      </c>
    </row>
    <row r="236" spans="1:14" ht="15.75" hidden="1" thickBot="1">
      <c r="A236" s="11" t="str">
        <f t="shared" si="13"/>
        <v>N000042 117</v>
      </c>
      <c r="B236" s="3" t="s">
        <v>75</v>
      </c>
      <c r="C236" s="164">
        <v>117</v>
      </c>
      <c r="D236" s="166">
        <v>1273.31</v>
      </c>
      <c r="E236" s="88">
        <v>4489.6899999999996</v>
      </c>
      <c r="F236" s="89" t="s">
        <v>92</v>
      </c>
      <c r="G236" s="88">
        <v>5763</v>
      </c>
      <c r="H236" s="90">
        <v>47558</v>
      </c>
      <c r="J236" s="30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6">
        <f t="shared" si="11"/>
        <v>1273.31</v>
      </c>
    </row>
    <row r="237" spans="1:14" ht="15.75" hidden="1" thickBot="1">
      <c r="A237" s="11" t="str">
        <f t="shared" si="13"/>
        <v>N000042 117</v>
      </c>
      <c r="B237" s="3" t="s">
        <v>75</v>
      </c>
      <c r="C237" s="165"/>
      <c r="D237" s="167"/>
      <c r="E237" s="88">
        <v>4489.6899999999996</v>
      </c>
      <c r="F237" s="89">
        <v>58.01</v>
      </c>
      <c r="G237" s="88">
        <v>5821.01</v>
      </c>
      <c r="H237" s="90">
        <v>47568</v>
      </c>
      <c r="J237" s="30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6">
        <f t="shared" si="11"/>
        <v>1273.31</v>
      </c>
    </row>
    <row r="238" spans="1:14" ht="15.75" hidden="1" thickBot="1">
      <c r="A238" s="11" t="str">
        <f t="shared" si="13"/>
        <v>N000042 118</v>
      </c>
      <c r="B238" s="3" t="s">
        <v>75</v>
      </c>
      <c r="C238" s="164">
        <v>118</v>
      </c>
      <c r="D238" s="166">
        <v>1273.31</v>
      </c>
      <c r="E238" s="88">
        <v>4530.4399999999996</v>
      </c>
      <c r="F238" s="89" t="s">
        <v>92</v>
      </c>
      <c r="G238" s="88">
        <v>5803.75</v>
      </c>
      <c r="H238" s="90">
        <v>47589</v>
      </c>
      <c r="J238" s="30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6">
        <f t="shared" si="11"/>
        <v>1273.31</v>
      </c>
    </row>
    <row r="239" spans="1:14" ht="15.75" hidden="1" thickBot="1">
      <c r="A239" s="11" t="str">
        <f t="shared" si="13"/>
        <v>N000042 118</v>
      </c>
      <c r="B239" s="3" t="s">
        <v>75</v>
      </c>
      <c r="C239" s="165"/>
      <c r="D239" s="167"/>
      <c r="E239" s="88">
        <v>4530.4399999999996</v>
      </c>
      <c r="F239" s="89">
        <v>58.42</v>
      </c>
      <c r="G239" s="88">
        <v>5862.17</v>
      </c>
      <c r="H239" s="90">
        <v>47599</v>
      </c>
      <c r="J239" s="30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6">
        <f t="shared" si="11"/>
        <v>1273.31</v>
      </c>
    </row>
    <row r="240" spans="1:14" ht="15.75" hidden="1" thickBot="1">
      <c r="A240" s="11" t="str">
        <f t="shared" si="13"/>
        <v>N000042 119</v>
      </c>
      <c r="B240" s="3" t="s">
        <v>75</v>
      </c>
      <c r="C240" s="164">
        <v>119</v>
      </c>
      <c r="D240" s="166">
        <v>1273.31</v>
      </c>
      <c r="E240" s="88">
        <v>4567.3599999999997</v>
      </c>
      <c r="F240" s="89" t="s">
        <v>92</v>
      </c>
      <c r="G240" s="88">
        <v>5840.67</v>
      </c>
      <c r="H240" s="90">
        <v>47619</v>
      </c>
      <c r="J240" s="30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6">
        <f t="shared" si="11"/>
        <v>1273.31</v>
      </c>
    </row>
    <row r="241" spans="1:14" ht="15.75" hidden="1" thickBot="1">
      <c r="A241" s="11" t="str">
        <f t="shared" si="13"/>
        <v>N000042 119</v>
      </c>
      <c r="B241" s="3" t="s">
        <v>75</v>
      </c>
      <c r="C241" s="165"/>
      <c r="D241" s="167"/>
      <c r="E241" s="88">
        <v>4567.3599999999997</v>
      </c>
      <c r="F241" s="89">
        <v>58.8</v>
      </c>
      <c r="G241" s="88">
        <v>5899.47</v>
      </c>
      <c r="H241" s="90">
        <v>47629</v>
      </c>
      <c r="J241" s="30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6">
        <f t="shared" si="11"/>
        <v>1273.31</v>
      </c>
    </row>
    <row r="242" spans="1:14" ht="15.75" hidden="1" thickBot="1">
      <c r="A242" s="11" t="str">
        <f t="shared" si="13"/>
        <v>N000042 120</v>
      </c>
      <c r="B242" s="3" t="s">
        <v>75</v>
      </c>
      <c r="C242" s="164">
        <v>120</v>
      </c>
      <c r="D242" s="166">
        <v>1272.82</v>
      </c>
      <c r="E242" s="88">
        <v>4605.0600000000004</v>
      </c>
      <c r="F242" s="89" t="s">
        <v>92</v>
      </c>
      <c r="G242" s="88">
        <v>5877.88</v>
      </c>
      <c r="H242" s="90">
        <v>47650</v>
      </c>
      <c r="J242" s="30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6">
        <f t="shared" si="11"/>
        <v>1272.82</v>
      </c>
    </row>
    <row r="243" spans="1:14" ht="15.75" hidden="1" thickBot="1">
      <c r="A243" s="11" t="str">
        <f t="shared" si="13"/>
        <v>N000042 120</v>
      </c>
      <c r="B243" s="3" t="s">
        <v>75</v>
      </c>
      <c r="C243" s="165"/>
      <c r="D243" s="167"/>
      <c r="E243" s="88">
        <v>4605.0600000000004</v>
      </c>
      <c r="F243" s="89">
        <v>59.17</v>
      </c>
      <c r="G243" s="88">
        <v>5937.05</v>
      </c>
      <c r="H243" s="90">
        <v>47660</v>
      </c>
      <c r="J243" s="30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6">
        <f t="shared" si="11"/>
        <v>1272.82</v>
      </c>
    </row>
    <row r="244" spans="1:14" ht="15.75" hidden="1" thickBot="1">
      <c r="A244" s="11" t="str">
        <f t="shared" si="13"/>
        <v xml:space="preserve"> </v>
      </c>
      <c r="J244" s="30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6">
        <f t="shared" si="11"/>
        <v>0</v>
      </c>
    </row>
    <row r="245" spans="1:14" ht="15" hidden="1" customHeight="1" thickBot="1">
      <c r="A245" s="11" t="str">
        <f t="shared" si="13"/>
        <v>N077862 1</v>
      </c>
      <c r="B245" s="3" t="s">
        <v>93</v>
      </c>
      <c r="C245" s="172">
        <v>1</v>
      </c>
      <c r="D245" s="174">
        <v>19454.740000000002</v>
      </c>
      <c r="E245" s="91">
        <v>3609.14</v>
      </c>
      <c r="F245" s="92" t="s">
        <v>92</v>
      </c>
      <c r="G245" s="91">
        <v>23063.88</v>
      </c>
      <c r="H245" s="93">
        <v>44028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6">
        <f t="shared" si="11"/>
        <v>19454.740000000002</v>
      </c>
    </row>
    <row r="246" spans="1:14" ht="15" hidden="1" customHeight="1" thickBot="1">
      <c r="A246" s="11" t="str">
        <f t="shared" si="13"/>
        <v>N077862 1</v>
      </c>
      <c r="B246" s="3" t="s">
        <v>93</v>
      </c>
      <c r="C246" s="173"/>
      <c r="D246" s="175"/>
      <c r="E246" s="96">
        <v>3609.14</v>
      </c>
      <c r="F246" s="97">
        <v>212.19</v>
      </c>
      <c r="G246" s="96">
        <v>23276.07</v>
      </c>
      <c r="H246" s="98">
        <v>44038</v>
      </c>
      <c r="I246" s="41">
        <v>44038</v>
      </c>
      <c r="J246" s="30">
        <f t="shared" si="12"/>
        <v>44013</v>
      </c>
      <c r="L246" s="11" t="str">
        <f>IF(I246&lt;&gt;"",IF(SUMIF(Planes!BA:BA,'Control de pagos'!A246,Planes!BC:BC)=0,"",SUMIF(Planes!BA:BA,'Control de pagos'!A246,Planes!BC:BC)),"")</f>
        <v/>
      </c>
      <c r="N246" s="66">
        <f t="shared" si="11"/>
        <v>19454.740000000002</v>
      </c>
    </row>
    <row r="247" spans="1:14" ht="15" hidden="1" customHeight="1" thickBot="1">
      <c r="A247" s="11" t="str">
        <f t="shared" si="13"/>
        <v>N077862 2</v>
      </c>
      <c r="B247" s="3" t="s">
        <v>93</v>
      </c>
      <c r="C247" s="172">
        <v>2</v>
      </c>
      <c r="D247" s="174">
        <v>19873.02</v>
      </c>
      <c r="E247" s="96">
        <v>3190.86</v>
      </c>
      <c r="F247" s="97" t="s">
        <v>92</v>
      </c>
      <c r="G247" s="96">
        <v>23063.88</v>
      </c>
      <c r="H247" s="98">
        <v>44059</v>
      </c>
      <c r="I247" s="41">
        <v>44059</v>
      </c>
      <c r="J247" s="30">
        <f t="shared" si="12"/>
        <v>44044</v>
      </c>
      <c r="L247" s="11" t="str">
        <f>IF(I247&lt;&gt;"",IF(SUMIF(Planes!BA:BA,'Control de pagos'!A247,Planes!BC:BC)=0,"",SUMIF(Planes!BA:BA,'Control de pagos'!A247,Planes!BC:BC)),"")</f>
        <v/>
      </c>
      <c r="N247" s="66">
        <f t="shared" si="11"/>
        <v>19873.02</v>
      </c>
    </row>
    <row r="248" spans="1:14" ht="15" hidden="1" customHeight="1" thickBot="1">
      <c r="A248" s="11" t="str">
        <f t="shared" si="13"/>
        <v>N077862 2</v>
      </c>
      <c r="B248" s="3" t="s">
        <v>93</v>
      </c>
      <c r="C248" s="173"/>
      <c r="D248" s="175"/>
      <c r="E248" s="88">
        <v>3190.86</v>
      </c>
      <c r="F248" s="89">
        <v>212.19</v>
      </c>
      <c r="G248" s="88">
        <v>23276.07</v>
      </c>
      <c r="H248" s="90">
        <v>44069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6">
        <f t="shared" si="11"/>
        <v>19873.02</v>
      </c>
    </row>
    <row r="249" spans="1:14" ht="15" hidden="1" customHeight="1" thickBot="1">
      <c r="A249" s="11" t="str">
        <f t="shared" si="13"/>
        <v>N077862 3</v>
      </c>
      <c r="B249" s="3" t="s">
        <v>93</v>
      </c>
      <c r="C249" s="172">
        <v>3</v>
      </c>
      <c r="D249" s="174">
        <v>20300.29</v>
      </c>
      <c r="E249" s="96">
        <v>2763.59</v>
      </c>
      <c r="F249" s="97" t="s">
        <v>92</v>
      </c>
      <c r="G249" s="96">
        <v>23063.88</v>
      </c>
      <c r="H249" s="98">
        <v>44090</v>
      </c>
      <c r="I249" s="41">
        <v>44090</v>
      </c>
      <c r="J249" s="30">
        <f t="shared" si="12"/>
        <v>44075</v>
      </c>
      <c r="L249" s="11" t="str">
        <f>IF(I249&lt;&gt;"",IF(SUMIF(Planes!BA:BA,'Control de pagos'!A249,Planes!BC:BC)=0,"",SUMIF(Planes!BA:BA,'Control de pagos'!A249,Planes!BC:BC)),"")</f>
        <v/>
      </c>
      <c r="N249" s="66">
        <f t="shared" si="11"/>
        <v>20300.29</v>
      </c>
    </row>
    <row r="250" spans="1:14" ht="15" hidden="1" customHeight="1" thickBot="1">
      <c r="A250" s="11" t="str">
        <f t="shared" si="13"/>
        <v>N077862 3</v>
      </c>
      <c r="B250" s="3" t="s">
        <v>93</v>
      </c>
      <c r="C250" s="173"/>
      <c r="D250" s="175"/>
      <c r="E250" s="88">
        <v>2763.59</v>
      </c>
      <c r="F250" s="89">
        <v>212.19</v>
      </c>
      <c r="G250" s="88">
        <v>23276.07</v>
      </c>
      <c r="H250" s="90">
        <v>44100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6">
        <f t="shared" si="11"/>
        <v>20300.29</v>
      </c>
    </row>
    <row r="251" spans="1:14" ht="15" hidden="1" customHeight="1" thickBot="1">
      <c r="A251" s="11" t="str">
        <f t="shared" si="13"/>
        <v>N077862 4</v>
      </c>
      <c r="B251" s="3" t="s">
        <v>93</v>
      </c>
      <c r="C251" s="172">
        <v>4</v>
      </c>
      <c r="D251" s="174">
        <v>20736.75</v>
      </c>
      <c r="E251" s="96">
        <v>2327.13</v>
      </c>
      <c r="F251" s="97" t="s">
        <v>92</v>
      </c>
      <c r="G251" s="96">
        <v>23063.88</v>
      </c>
      <c r="H251" s="98">
        <v>44120</v>
      </c>
      <c r="I251" s="41">
        <v>44120</v>
      </c>
      <c r="J251" s="30">
        <f t="shared" si="12"/>
        <v>44105</v>
      </c>
      <c r="L251" s="11" t="str">
        <f>IF(I251&lt;&gt;"",IF(SUMIF(Planes!BA:BA,'Control de pagos'!A251,Planes!BC:BC)=0,"",SUMIF(Planes!BA:BA,'Control de pagos'!A251,Planes!BC:BC)),"")</f>
        <v/>
      </c>
      <c r="N251" s="66">
        <f t="shared" si="11"/>
        <v>20736.75</v>
      </c>
    </row>
    <row r="252" spans="1:14" ht="15" hidden="1" customHeight="1" thickBot="1">
      <c r="A252" s="11" t="str">
        <f t="shared" si="13"/>
        <v>N077862 4</v>
      </c>
      <c r="B252" s="3" t="s">
        <v>93</v>
      </c>
      <c r="C252" s="173"/>
      <c r="D252" s="175"/>
      <c r="E252" s="88">
        <v>2327.13</v>
      </c>
      <c r="F252" s="89">
        <v>232.18</v>
      </c>
      <c r="G252" s="88">
        <v>23296.06</v>
      </c>
      <c r="H252" s="90">
        <v>44130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6">
        <f t="shared" si="11"/>
        <v>20736.75</v>
      </c>
    </row>
    <row r="253" spans="1:14" ht="15" hidden="1" customHeight="1" thickBot="1">
      <c r="A253" s="11" t="str">
        <f t="shared" si="13"/>
        <v>N077862 5</v>
      </c>
      <c r="B253" s="3" t="s">
        <v>93</v>
      </c>
      <c r="C253" s="172">
        <v>5</v>
      </c>
      <c r="D253" s="174">
        <v>21182.58</v>
      </c>
      <c r="E253" s="96">
        <v>1881.3</v>
      </c>
      <c r="F253" s="97" t="s">
        <v>92</v>
      </c>
      <c r="G253" s="96">
        <v>23063.88</v>
      </c>
      <c r="H253" s="98">
        <v>44151</v>
      </c>
      <c r="I253" s="41">
        <v>44151</v>
      </c>
      <c r="J253" s="30">
        <f t="shared" si="12"/>
        <v>44136</v>
      </c>
      <c r="L253" s="11" t="str">
        <f>IF(I253&lt;&gt;"",IF(SUMIF(Planes!BA:BA,'Control de pagos'!A253,Planes!BC:BC)=0,"",SUMIF(Planes!BA:BA,'Control de pagos'!A253,Planes!BC:BC)),"")</f>
        <v/>
      </c>
      <c r="N253" s="66">
        <f t="shared" si="11"/>
        <v>21182.58</v>
      </c>
    </row>
    <row r="254" spans="1:14" ht="15" hidden="1" customHeight="1" thickBot="1">
      <c r="A254" s="11" t="str">
        <f t="shared" si="13"/>
        <v>N077862 5</v>
      </c>
      <c r="B254" s="3" t="s">
        <v>93</v>
      </c>
      <c r="C254" s="173"/>
      <c r="D254" s="175"/>
      <c r="E254" s="88">
        <v>1881.3</v>
      </c>
      <c r="F254" s="89">
        <v>232.18</v>
      </c>
      <c r="G254" s="88">
        <v>23296.06</v>
      </c>
      <c r="H254" s="90">
        <v>44161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6">
        <f t="shared" si="11"/>
        <v>21182.58</v>
      </c>
    </row>
    <row r="255" spans="1:14" ht="15" hidden="1" customHeight="1" thickBot="1">
      <c r="A255" s="11" t="str">
        <f t="shared" si="13"/>
        <v>N077862 6</v>
      </c>
      <c r="B255" s="3" t="s">
        <v>93</v>
      </c>
      <c r="C255" s="172">
        <v>6</v>
      </c>
      <c r="D255" s="174">
        <v>21638.01</v>
      </c>
      <c r="E255" s="96">
        <v>1425.87</v>
      </c>
      <c r="F255" s="97" t="s">
        <v>92</v>
      </c>
      <c r="G255" s="96">
        <v>23063.88</v>
      </c>
      <c r="H255" s="98">
        <v>44181</v>
      </c>
      <c r="I255" s="41">
        <v>44181</v>
      </c>
      <c r="J255" s="30">
        <f t="shared" si="12"/>
        <v>44166</v>
      </c>
      <c r="L255" s="11" t="str">
        <f>IF(I255&lt;&gt;"",IF(SUMIF(Planes!BA:BA,'Control de pagos'!A255,Planes!BC:BC)=0,"",SUMIF(Planes!BA:BA,'Control de pagos'!A255,Planes!BC:BC)),"")</f>
        <v/>
      </c>
      <c r="N255" s="66">
        <f t="shared" si="11"/>
        <v>21638.01</v>
      </c>
    </row>
    <row r="256" spans="1:14" ht="15" hidden="1" customHeight="1" thickBot="1">
      <c r="A256" s="11" t="str">
        <f t="shared" si="13"/>
        <v>N077862 6</v>
      </c>
      <c r="B256" s="3" t="s">
        <v>93</v>
      </c>
      <c r="C256" s="173"/>
      <c r="D256" s="175"/>
      <c r="E256" s="88">
        <v>1425.87</v>
      </c>
      <c r="F256" s="89">
        <v>232.18</v>
      </c>
      <c r="G256" s="88">
        <v>23296.06</v>
      </c>
      <c r="H256" s="90">
        <v>44191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6">
        <f t="shared" si="11"/>
        <v>21638.01</v>
      </c>
    </row>
    <row r="257" spans="1:14" ht="15" hidden="1" customHeight="1" thickBot="1">
      <c r="A257" s="11" t="str">
        <f t="shared" si="13"/>
        <v>N077862 7</v>
      </c>
      <c r="B257" s="3" t="s">
        <v>93</v>
      </c>
      <c r="C257" s="172">
        <v>7</v>
      </c>
      <c r="D257" s="174">
        <v>22103.23</v>
      </c>
      <c r="E257" s="97">
        <v>960.65</v>
      </c>
      <c r="F257" s="97" t="s">
        <v>92</v>
      </c>
      <c r="G257" s="96">
        <v>23063.88</v>
      </c>
      <c r="H257" s="98">
        <v>44212</v>
      </c>
      <c r="I257" s="41">
        <v>44212</v>
      </c>
      <c r="J257" s="30">
        <f t="shared" si="12"/>
        <v>44197</v>
      </c>
      <c r="L257" s="11" t="str">
        <f>IF(I257&lt;&gt;"",IF(SUMIF(Planes!BA:BA,'Control de pagos'!A257,Planes!BC:BC)=0,"",SUMIF(Planes!BA:BA,'Control de pagos'!A257,Planes!BC:BC)),"")</f>
        <v/>
      </c>
      <c r="N257" s="66">
        <f t="shared" si="11"/>
        <v>22103.23</v>
      </c>
    </row>
    <row r="258" spans="1:14" ht="15" hidden="1" customHeight="1" thickBot="1">
      <c r="A258" s="11" t="str">
        <f t="shared" si="13"/>
        <v>N077862 7</v>
      </c>
      <c r="B258" s="3" t="s">
        <v>93</v>
      </c>
      <c r="C258" s="173"/>
      <c r="D258" s="175"/>
      <c r="E258" s="89">
        <v>960.65</v>
      </c>
      <c r="F258" s="89">
        <v>232.18</v>
      </c>
      <c r="G258" s="88">
        <v>23296.06</v>
      </c>
      <c r="H258" s="90">
        <v>44222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6">
        <f t="shared" si="11"/>
        <v>22103.23</v>
      </c>
    </row>
    <row r="259" spans="1:14" ht="15" hidden="1" customHeight="1" thickBot="1">
      <c r="A259" s="11" t="str">
        <f t="shared" si="13"/>
        <v>N077862 8</v>
      </c>
      <c r="B259" s="3" t="s">
        <v>93</v>
      </c>
      <c r="C259" s="172">
        <v>8</v>
      </c>
      <c r="D259" s="174">
        <v>22578.45</v>
      </c>
      <c r="E259" s="97">
        <v>485.43</v>
      </c>
      <c r="F259" s="97" t="s">
        <v>92</v>
      </c>
      <c r="G259" s="96">
        <v>23063.88</v>
      </c>
      <c r="H259" s="98">
        <v>44243</v>
      </c>
      <c r="I259" s="41">
        <v>44243</v>
      </c>
      <c r="J259" s="30">
        <f t="shared" si="12"/>
        <v>44228</v>
      </c>
      <c r="L259" s="11" t="str">
        <f>IF(I259&lt;&gt;"",IF(SUMIF(Planes!BA:BA,'Control de pagos'!A259,Planes!BC:BC)=0,"",SUMIF(Planes!BA:BA,'Control de pagos'!A259,Planes!BC:BC)),"")</f>
        <v/>
      </c>
      <c r="N259" s="66">
        <f t="shared" si="11"/>
        <v>22578.45</v>
      </c>
    </row>
    <row r="260" spans="1:14" ht="15" hidden="1" customHeight="1" thickBot="1">
      <c r="A260" s="11" t="str">
        <f t="shared" si="13"/>
        <v>N077862 8</v>
      </c>
      <c r="B260" s="3" t="s">
        <v>93</v>
      </c>
      <c r="C260" s="173"/>
      <c r="D260" s="175"/>
      <c r="E260" s="89">
        <v>485.43</v>
      </c>
      <c r="F260" s="89">
        <v>232.18</v>
      </c>
      <c r="G260" s="88">
        <v>23296.06</v>
      </c>
      <c r="H260" s="90">
        <v>44253</v>
      </c>
      <c r="J260" s="30" t="str">
        <f t="shared" si="12"/>
        <v>-</v>
      </c>
      <c r="L260" s="11" t="str">
        <f>IF(I260&lt;&gt;"",IF(SUMIF(Planes!BA:BA,'Control de pagos'!A260,Planes!BC:BC)=0,"",SUMIF(Planes!BA:BA,'Control de pagos'!A260,Planes!BC:BC)),"")</f>
        <v/>
      </c>
      <c r="N260" s="66">
        <f t="shared" ref="N260:N323" si="14">IF(D260=0,D259,D260)</f>
        <v>22578.45</v>
      </c>
    </row>
    <row r="261" spans="1:14" ht="15" hidden="1" customHeight="1" thickBot="1">
      <c r="A261" s="11" t="str">
        <f t="shared" si="13"/>
        <v xml:space="preserve"> </v>
      </c>
      <c r="J261" s="30" t="str">
        <f t="shared" si="12"/>
        <v/>
      </c>
      <c r="L261" s="11" t="str">
        <f>IF(I261&lt;&gt;"",IF(SUMIF(Planes!BA:BA,'Control de pagos'!A261,Planes!BC:BC)=0,"",SUMIF(Planes!BA:BA,'Control de pagos'!A261,Planes!BC:BC)),"")</f>
        <v/>
      </c>
      <c r="N261" s="66">
        <f t="shared" si="14"/>
        <v>0</v>
      </c>
    </row>
    <row r="262" spans="1:14" ht="15" hidden="1" customHeight="1" thickBot="1">
      <c r="A262" s="11" t="str">
        <f t="shared" si="13"/>
        <v>N224597 1</v>
      </c>
      <c r="B262" s="3" t="s">
        <v>96</v>
      </c>
      <c r="C262" s="172">
        <v>1</v>
      </c>
      <c r="D262" s="174">
        <v>16358.86</v>
      </c>
      <c r="E262" s="99">
        <v>3417.8</v>
      </c>
      <c r="F262" s="100" t="s">
        <v>92</v>
      </c>
      <c r="G262" s="99">
        <v>19776.66</v>
      </c>
      <c r="H262" s="101">
        <v>44059</v>
      </c>
      <c r="I262" s="41">
        <v>44059</v>
      </c>
      <c r="J262" s="30">
        <f t="shared" si="12"/>
        <v>44044</v>
      </c>
      <c r="L262" s="11">
        <f>IF(I262&lt;&gt;"",IF(SUMIF(Planes!BA:BA,'Control de pagos'!A262,Planes!BC:BC)=0,"",SUMIF(Planes!BA:BA,'Control de pagos'!A262,Planes!BC:BC)),"")</f>
        <v>983.36759999999992</v>
      </c>
      <c r="N262" s="66">
        <f t="shared" si="14"/>
        <v>16358.86</v>
      </c>
    </row>
    <row r="263" spans="1:14" ht="15" hidden="1" customHeight="1" thickBot="1">
      <c r="A263" s="11" t="str">
        <f t="shared" si="13"/>
        <v>N224597 1</v>
      </c>
      <c r="B263" s="3" t="s">
        <v>96</v>
      </c>
      <c r="C263" s="173"/>
      <c r="D263" s="175"/>
      <c r="E263" s="88">
        <v>3417.8</v>
      </c>
      <c r="F263" s="89">
        <v>181.95</v>
      </c>
      <c r="G263" s="88">
        <v>19958.61</v>
      </c>
      <c r="H263" s="90">
        <v>44069</v>
      </c>
      <c r="J263" s="30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6">
        <f t="shared" si="14"/>
        <v>16358.86</v>
      </c>
    </row>
    <row r="264" spans="1:14" ht="15" hidden="1" customHeight="1" thickBot="1">
      <c r="A264" s="11" t="str">
        <f t="shared" si="13"/>
        <v>N224597 2</v>
      </c>
      <c r="B264" s="3" t="s">
        <v>96</v>
      </c>
      <c r="C264" s="172">
        <v>2</v>
      </c>
      <c r="D264" s="174">
        <v>16751.48</v>
      </c>
      <c r="E264" s="96">
        <v>3025.18</v>
      </c>
      <c r="F264" s="97" t="s">
        <v>92</v>
      </c>
      <c r="G264" s="96">
        <v>19776.66</v>
      </c>
      <c r="H264" s="98">
        <v>44090</v>
      </c>
      <c r="I264" s="41">
        <v>44090</v>
      </c>
      <c r="J264" s="30">
        <f t="shared" si="12"/>
        <v>44075</v>
      </c>
      <c r="L264" s="11">
        <f>IF(I264&lt;&gt;"",IF(SUMIF(Planes!BA:BA,'Control de pagos'!A264,Planes!BC:BC)=0,"",SUMIF(Planes!BA:BA,'Control de pagos'!A264,Planes!BC:BC)),"")</f>
        <v>1006.9679999999998</v>
      </c>
      <c r="N264" s="66">
        <f t="shared" si="14"/>
        <v>16751.48</v>
      </c>
    </row>
    <row r="265" spans="1:14" ht="15" hidden="1" customHeight="1" thickBot="1">
      <c r="A265" s="11" t="str">
        <f t="shared" si="13"/>
        <v>N224597 2</v>
      </c>
      <c r="B265" s="3" t="s">
        <v>96</v>
      </c>
      <c r="C265" s="173"/>
      <c r="D265" s="175"/>
      <c r="E265" s="88">
        <v>3025.18</v>
      </c>
      <c r="F265" s="89">
        <v>181.95</v>
      </c>
      <c r="G265" s="88">
        <v>19958.61</v>
      </c>
      <c r="H265" s="90">
        <v>44100</v>
      </c>
      <c r="J265" s="30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6">
        <f t="shared" si="14"/>
        <v>16751.48</v>
      </c>
    </row>
    <row r="266" spans="1:14" ht="15" hidden="1" customHeight="1" thickBot="1">
      <c r="A266" s="11" t="str">
        <f t="shared" si="13"/>
        <v>N224597 3</v>
      </c>
      <c r="B266" s="3" t="s">
        <v>96</v>
      </c>
      <c r="C266" s="172">
        <v>3</v>
      </c>
      <c r="D266" s="174">
        <v>17153.509999999998</v>
      </c>
      <c r="E266" s="96">
        <v>2623.15</v>
      </c>
      <c r="F266" s="97" t="s">
        <v>92</v>
      </c>
      <c r="G266" s="96">
        <v>19776.66</v>
      </c>
      <c r="H266" s="98">
        <v>44120</v>
      </c>
      <c r="I266" s="41">
        <v>44120</v>
      </c>
      <c r="J266" s="30">
        <f t="shared" si="12"/>
        <v>44105</v>
      </c>
      <c r="L266" s="11">
        <f>IF(I266&lt;&gt;"",IF(SUMIF(Planes!BA:BA,'Control de pagos'!A266,Planes!BC:BC)=0,"",SUMIF(Planes!BA:BA,'Control de pagos'!A266,Planes!BC:BC)),"")</f>
        <v>1031.1359999999997</v>
      </c>
      <c r="N266" s="66">
        <f t="shared" si="14"/>
        <v>17153.509999999998</v>
      </c>
    </row>
    <row r="267" spans="1:14" ht="15" hidden="1" customHeight="1" thickBot="1">
      <c r="A267" s="11" t="str">
        <f t="shared" si="13"/>
        <v>N224597 3</v>
      </c>
      <c r="B267" s="3" t="s">
        <v>96</v>
      </c>
      <c r="C267" s="173"/>
      <c r="D267" s="175"/>
      <c r="E267" s="88">
        <v>2623.15</v>
      </c>
      <c r="F267" s="89">
        <v>199.09</v>
      </c>
      <c r="G267" s="88">
        <v>19975.75</v>
      </c>
      <c r="H267" s="90">
        <v>44130</v>
      </c>
      <c r="J267" s="30" t="str">
        <f t="shared" si="12"/>
        <v>-</v>
      </c>
      <c r="L267" s="11" t="str">
        <f>IF(I267&lt;&gt;"",IF(SUMIF(Planes!BA:BA,'Control de pagos'!A267,Planes!BC:BC)=0,"",SUMIF(Planes!BA:BA,'Control de pagos'!A267,Planes!BC:BC)),"")</f>
        <v/>
      </c>
      <c r="N267" s="66">
        <f t="shared" si="14"/>
        <v>17153.509999999998</v>
      </c>
    </row>
    <row r="268" spans="1:14" ht="15" hidden="1" customHeight="1" thickBot="1">
      <c r="A268" s="11" t="str">
        <f t="shared" si="13"/>
        <v>N224597 4</v>
      </c>
      <c r="B268" s="3" t="s">
        <v>96</v>
      </c>
      <c r="C268" s="172">
        <v>4</v>
      </c>
      <c r="D268" s="174">
        <v>17565.2</v>
      </c>
      <c r="E268" s="96">
        <v>2211.46</v>
      </c>
      <c r="F268" s="97" t="s">
        <v>92</v>
      </c>
      <c r="G268" s="96">
        <v>19776.66</v>
      </c>
      <c r="H268" s="98">
        <v>44151</v>
      </c>
      <c r="I268" s="41">
        <v>44151</v>
      </c>
      <c r="J268" s="30">
        <f t="shared" si="12"/>
        <v>44136</v>
      </c>
      <c r="L268" s="11">
        <f>IF(I268&lt;&gt;"",IF(SUMIF(Planes!BA:BA,'Control de pagos'!A268,Planes!BC:BC)=0,"",SUMIF(Planes!BA:BA,'Control de pagos'!A268,Planes!BC:BC)),"")</f>
        <v>1055.8835999999999</v>
      </c>
      <c r="N268" s="66">
        <f t="shared" si="14"/>
        <v>17565.2</v>
      </c>
    </row>
    <row r="269" spans="1:14" ht="15" hidden="1" customHeight="1" thickBot="1">
      <c r="A269" s="11" t="str">
        <f t="shared" si="13"/>
        <v>N224597 4</v>
      </c>
      <c r="B269" s="3" t="s">
        <v>96</v>
      </c>
      <c r="C269" s="173"/>
      <c r="D269" s="175"/>
      <c r="E269" s="88">
        <v>2211.46</v>
      </c>
      <c r="F269" s="89">
        <v>199.09</v>
      </c>
      <c r="G269" s="88">
        <v>19975.75</v>
      </c>
      <c r="H269" s="90">
        <v>44161</v>
      </c>
      <c r="J269" s="30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6">
        <f t="shared" si="14"/>
        <v>17565.2</v>
      </c>
    </row>
    <row r="270" spans="1:14" ht="15" hidden="1" customHeight="1" thickBot="1">
      <c r="A270" s="11" t="str">
        <f t="shared" si="13"/>
        <v>N224597 5</v>
      </c>
      <c r="B270" s="3" t="s">
        <v>96</v>
      </c>
      <c r="C270" s="172">
        <v>5</v>
      </c>
      <c r="D270" s="174">
        <v>17986.759999999998</v>
      </c>
      <c r="E270" s="96">
        <v>1789.9</v>
      </c>
      <c r="F270" s="97" t="s">
        <v>92</v>
      </c>
      <c r="G270" s="96">
        <v>19776.66</v>
      </c>
      <c r="H270" s="98">
        <v>44181</v>
      </c>
      <c r="I270" s="41">
        <f>+H270</f>
        <v>44181</v>
      </c>
      <c r="J270" s="30">
        <f t="shared" si="12"/>
        <v>44166</v>
      </c>
      <c r="L270" s="11">
        <f>IF(I270&lt;&gt;"",IF(SUMIF(Planes!BA:BA,'Control de pagos'!A270,Planes!BC:BC)=0,"",SUMIF(Planes!BA:BA,'Control de pagos'!A270,Planes!BC:BC)),"")</f>
        <v>1081.2240000000002</v>
      </c>
      <c r="N270" s="66">
        <f t="shared" si="14"/>
        <v>17986.759999999998</v>
      </c>
    </row>
    <row r="271" spans="1:14" ht="15" hidden="1" customHeight="1" thickBot="1">
      <c r="A271" s="11" t="str">
        <f t="shared" si="13"/>
        <v>N224597 5</v>
      </c>
      <c r="B271" s="3" t="s">
        <v>96</v>
      </c>
      <c r="C271" s="173"/>
      <c r="D271" s="175"/>
      <c r="E271" s="88">
        <v>1789.9</v>
      </c>
      <c r="F271" s="89">
        <v>199.09</v>
      </c>
      <c r="G271" s="88">
        <v>19975.75</v>
      </c>
      <c r="H271" s="90">
        <v>44191</v>
      </c>
      <c r="J271" s="30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6">
        <f t="shared" si="14"/>
        <v>17986.759999999998</v>
      </c>
    </row>
    <row r="272" spans="1:14" ht="15" hidden="1" customHeight="1" thickBot="1">
      <c r="A272" s="11" t="str">
        <f t="shared" si="13"/>
        <v>N224597 6</v>
      </c>
      <c r="B272" s="3" t="s">
        <v>96</v>
      </c>
      <c r="C272" s="172">
        <v>6</v>
      </c>
      <c r="D272" s="174">
        <v>18418.439999999999</v>
      </c>
      <c r="E272" s="96">
        <v>1358.22</v>
      </c>
      <c r="F272" s="97" t="s">
        <v>92</v>
      </c>
      <c r="G272" s="96">
        <v>19776.66</v>
      </c>
      <c r="H272" s="98">
        <v>44212</v>
      </c>
      <c r="I272" s="41">
        <v>44212</v>
      </c>
      <c r="J272" s="30">
        <f t="shared" si="12"/>
        <v>44197</v>
      </c>
      <c r="L272" s="11">
        <f>IF(I272&lt;&gt;"",IF(SUMIF(Planes!BA:BA,'Control de pagos'!A272,Planes!BC:BC)=0,"",SUMIF(Planes!BA:BA,'Control de pagos'!A272,Planes!BC:BC)),"")</f>
        <v>1107.1728000000001</v>
      </c>
      <c r="N272" s="66">
        <f t="shared" si="14"/>
        <v>18418.439999999999</v>
      </c>
    </row>
    <row r="273" spans="1:14" ht="15" hidden="1" customHeight="1" thickBot="1">
      <c r="A273" s="11" t="str">
        <f t="shared" si="13"/>
        <v>N224597 6</v>
      </c>
      <c r="B273" s="3" t="s">
        <v>96</v>
      </c>
      <c r="C273" s="173"/>
      <c r="D273" s="175"/>
      <c r="E273" s="88">
        <v>1358.22</v>
      </c>
      <c r="F273" s="89">
        <v>199.09</v>
      </c>
      <c r="G273" s="88">
        <v>19975.75</v>
      </c>
      <c r="H273" s="90">
        <v>44222</v>
      </c>
      <c r="J273" s="30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6">
        <f t="shared" si="14"/>
        <v>18418.439999999999</v>
      </c>
    </row>
    <row r="274" spans="1:14" ht="15" hidden="1" customHeight="1" thickBot="1">
      <c r="A274" s="11" t="str">
        <f t="shared" si="13"/>
        <v>N224597 7</v>
      </c>
      <c r="B274" s="3" t="s">
        <v>96</v>
      </c>
      <c r="C274" s="172">
        <v>7</v>
      </c>
      <c r="D274" s="174">
        <v>18860.490000000002</v>
      </c>
      <c r="E274" s="97">
        <v>916.17</v>
      </c>
      <c r="F274" s="97" t="s">
        <v>92</v>
      </c>
      <c r="G274" s="96">
        <v>19776.66</v>
      </c>
      <c r="H274" s="98">
        <v>44243</v>
      </c>
      <c r="I274" s="41">
        <v>44243</v>
      </c>
      <c r="J274" s="30">
        <f t="shared" si="15"/>
        <v>44228</v>
      </c>
      <c r="L274" s="11">
        <f>IF(I274&lt;&gt;"",IF(SUMIF(Planes!BA:BA,'Control de pagos'!A274,Planes!BC:BC)=0,"",SUMIF(Planes!BA:BA,'Control de pagos'!A274,Planes!BC:BC)),"")</f>
        <v>1133.7455999999997</v>
      </c>
      <c r="N274" s="66">
        <f t="shared" si="14"/>
        <v>18860.490000000002</v>
      </c>
    </row>
    <row r="275" spans="1:14" ht="15" hidden="1" customHeight="1" thickBot="1">
      <c r="A275" s="11" t="str">
        <f t="shared" si="13"/>
        <v>N224597 7</v>
      </c>
      <c r="B275" s="3" t="s">
        <v>96</v>
      </c>
      <c r="C275" s="173"/>
      <c r="D275" s="175"/>
      <c r="E275" s="89">
        <v>916.17</v>
      </c>
      <c r="F275" s="89">
        <v>199.09</v>
      </c>
      <c r="G275" s="88">
        <v>19975.75</v>
      </c>
      <c r="H275" s="90">
        <v>44253</v>
      </c>
      <c r="J275" s="30" t="str">
        <f t="shared" si="15"/>
        <v>-</v>
      </c>
      <c r="L275" s="11" t="str">
        <f>IF(I275&lt;&gt;"",IF(SUMIF(Planes!BA:BA,'Control de pagos'!A275,Planes!BC:BC)=0,"",SUMIF(Planes!BA:BA,'Control de pagos'!A275,Planes!BC:BC)),"")</f>
        <v/>
      </c>
      <c r="N275" s="66">
        <f t="shared" si="14"/>
        <v>18860.490000000002</v>
      </c>
    </row>
    <row r="276" spans="1:14" ht="15" hidden="1" customHeight="1" thickBot="1">
      <c r="A276" s="11" t="str">
        <f t="shared" si="13"/>
        <v>N224597 8</v>
      </c>
      <c r="B276" s="3" t="s">
        <v>96</v>
      </c>
      <c r="C276" s="172">
        <v>8</v>
      </c>
      <c r="D276" s="174">
        <v>19313.22</v>
      </c>
      <c r="E276" s="97">
        <v>463.44</v>
      </c>
      <c r="F276" s="97" t="s">
        <v>92</v>
      </c>
      <c r="G276" s="96">
        <v>19776.66</v>
      </c>
      <c r="H276" s="98">
        <v>44271</v>
      </c>
      <c r="I276" s="41">
        <v>44271</v>
      </c>
      <c r="J276" s="30">
        <f t="shared" si="15"/>
        <v>44256</v>
      </c>
      <c r="L276" s="11">
        <f>IF(I276&lt;&gt;"",IF(SUMIF(Planes!BA:BA,'Control de pagos'!A276,Planes!BC:BC)=0,"",SUMIF(Planes!BA:BA,'Control de pagos'!A276,Planes!BC:BC)),"")</f>
        <v>1160.9603999999997</v>
      </c>
      <c r="N276" s="66">
        <f t="shared" si="14"/>
        <v>19313.22</v>
      </c>
    </row>
    <row r="277" spans="1:14" ht="15" hidden="1" customHeight="1" thickBot="1">
      <c r="A277" s="11" t="str">
        <f t="shared" si="13"/>
        <v>N224597 8</v>
      </c>
      <c r="B277" s="3" t="s">
        <v>96</v>
      </c>
      <c r="C277" s="173"/>
      <c r="D277" s="175"/>
      <c r="E277" s="89">
        <v>463.44</v>
      </c>
      <c r="F277" s="89">
        <v>199.09</v>
      </c>
      <c r="G277" s="88">
        <v>19975.75</v>
      </c>
      <c r="H277" s="90">
        <v>44281</v>
      </c>
      <c r="J277" s="30" t="str">
        <f t="shared" si="15"/>
        <v>-</v>
      </c>
      <c r="L277" s="11" t="str">
        <f>IF(I277&lt;&gt;"",IF(SUMIF(Planes!BA:BA,'Control de pagos'!A277,Planes!BC:BC)=0,"",SUMIF(Planes!BA:BA,'Control de pagos'!A277,Planes!BC:BC)),"")</f>
        <v/>
      </c>
      <c r="N277" s="66">
        <f t="shared" si="14"/>
        <v>19313.22</v>
      </c>
    </row>
    <row r="278" spans="1:14" ht="15" hidden="1" customHeight="1" thickBot="1">
      <c r="A278" s="11" t="str">
        <f t="shared" si="13"/>
        <v xml:space="preserve"> 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6">
        <f t="shared" si="14"/>
        <v>0</v>
      </c>
    </row>
    <row r="279" spans="1:14" ht="15" customHeight="1" thickBot="1">
      <c r="A279" s="11" t="str">
        <f t="shared" si="13"/>
        <v>N836654 Pago a Cuenta</v>
      </c>
      <c r="B279" s="3" t="s">
        <v>100</v>
      </c>
      <c r="C279" s="129" t="s">
        <v>84</v>
      </c>
      <c r="D279" s="105">
        <v>1627.38</v>
      </c>
      <c r="E279" s="104" t="s">
        <v>92</v>
      </c>
      <c r="F279" s="104" t="s">
        <v>92</v>
      </c>
      <c r="G279" s="105">
        <v>1627.38</v>
      </c>
      <c r="H279" s="106">
        <v>44119</v>
      </c>
      <c r="I279" s="41">
        <v>44119</v>
      </c>
      <c r="J279" s="30">
        <f t="shared" si="15"/>
        <v>44105</v>
      </c>
      <c r="L279" s="11" t="str">
        <f>IF(I279&lt;&gt;"",IF(SUMIF(Planes!BA:BA,'Control de pagos'!A279,Planes!BC:BC)=0,"",SUMIF(Planes!BA:BA,'Control de pagos'!A279,Planes!BC:BC)),"")</f>
        <v/>
      </c>
      <c r="N279" s="66">
        <f t="shared" si="14"/>
        <v>1627.38</v>
      </c>
    </row>
    <row r="280" spans="1:14" ht="15" customHeight="1" thickBot="1">
      <c r="A280" s="11" t="str">
        <f t="shared" si="13"/>
        <v>N836654 1</v>
      </c>
      <c r="B280" s="3" t="s">
        <v>100</v>
      </c>
      <c r="C280" s="168">
        <v>1</v>
      </c>
      <c r="D280" s="170">
        <v>2685.17</v>
      </c>
      <c r="E280" s="104">
        <v>109.19</v>
      </c>
      <c r="F280" s="104" t="s">
        <v>92</v>
      </c>
      <c r="G280" s="105">
        <v>2794.36</v>
      </c>
      <c r="H280" s="106">
        <v>44181</v>
      </c>
      <c r="I280" s="41">
        <v>44181</v>
      </c>
      <c r="J280" s="30">
        <f t="shared" si="15"/>
        <v>44166</v>
      </c>
      <c r="L280" s="11" t="str">
        <f>IF(I280&lt;&gt;"",IF(SUMIF(Planes!BA:BA,'Control de pagos'!A280,Planes!BC:BC)=0,"",SUMIF(Planes!BA:BA,'Control de pagos'!A280,Planes!BC:BC)),"")</f>
        <v/>
      </c>
      <c r="N280" s="66">
        <f t="shared" si="14"/>
        <v>2685.17</v>
      </c>
    </row>
    <row r="281" spans="1:14" ht="15" customHeight="1" thickBot="1">
      <c r="A281" s="11" t="str">
        <f t="shared" si="13"/>
        <v>N836654 1</v>
      </c>
      <c r="B281" s="3" t="s">
        <v>100</v>
      </c>
      <c r="C281" s="169"/>
      <c r="D281" s="171"/>
      <c r="E281" s="89">
        <v>109.19</v>
      </c>
      <c r="F281" s="89">
        <v>28.13</v>
      </c>
      <c r="G281" s="88">
        <v>2822.49</v>
      </c>
      <c r="H281" s="90">
        <v>44191</v>
      </c>
      <c r="J281" s="30" t="str">
        <f t="shared" si="15"/>
        <v>-</v>
      </c>
      <c r="L281" s="11" t="str">
        <f>IF(I281&lt;&gt;"",IF(SUMIF(Planes!BA:BA,'Control de pagos'!A281,Planes!BC:BC)=0,"",SUMIF(Planes!BA:BA,'Control de pagos'!A281,Planes!BC:BC)),"")</f>
        <v/>
      </c>
      <c r="N281" s="66">
        <f t="shared" si="14"/>
        <v>2685.17</v>
      </c>
    </row>
    <row r="282" spans="1:14" ht="15" customHeight="1" thickBot="1">
      <c r="A282" s="11" t="str">
        <f t="shared" si="13"/>
        <v>N836654 2</v>
      </c>
      <c r="B282" s="3" t="s">
        <v>100</v>
      </c>
      <c r="C282" s="168">
        <v>2</v>
      </c>
      <c r="D282" s="170">
        <v>2685.17</v>
      </c>
      <c r="E282" s="104">
        <v>162.9</v>
      </c>
      <c r="F282" s="104" t="s">
        <v>92</v>
      </c>
      <c r="G282" s="105">
        <v>2848.07</v>
      </c>
      <c r="H282" s="106">
        <v>44212</v>
      </c>
      <c r="I282" s="41">
        <v>44212</v>
      </c>
      <c r="J282" s="30">
        <f t="shared" si="15"/>
        <v>44197</v>
      </c>
      <c r="L282" s="11" t="str">
        <f>IF(I282&lt;&gt;"",IF(SUMIF(Planes!BA:BA,'Control de pagos'!A282,Planes!BC:BC)=0,"",SUMIF(Planes!BA:BA,'Control de pagos'!A282,Planes!BC:BC)),"")</f>
        <v/>
      </c>
      <c r="N282" s="66">
        <f t="shared" si="14"/>
        <v>2685.17</v>
      </c>
    </row>
    <row r="283" spans="1:14" ht="15" customHeight="1" thickBot="1">
      <c r="A283" s="11" t="str">
        <f t="shared" si="13"/>
        <v>N836654 2</v>
      </c>
      <c r="B283" s="3" t="s">
        <v>100</v>
      </c>
      <c r="C283" s="169"/>
      <c r="D283" s="171"/>
      <c r="E283" s="89">
        <v>162.9</v>
      </c>
      <c r="F283" s="89">
        <v>28.67</v>
      </c>
      <c r="G283" s="88">
        <v>2876.74</v>
      </c>
      <c r="H283" s="90">
        <v>44222</v>
      </c>
      <c r="J283" s="30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6">
        <f t="shared" si="14"/>
        <v>2685.17</v>
      </c>
    </row>
    <row r="284" spans="1:14" ht="15" customHeight="1" thickBot="1">
      <c r="A284" s="11" t="str">
        <f t="shared" si="13"/>
        <v>N836654 3</v>
      </c>
      <c r="B284" s="3" t="s">
        <v>100</v>
      </c>
      <c r="C284" s="168">
        <v>3</v>
      </c>
      <c r="D284" s="170">
        <v>2685.17</v>
      </c>
      <c r="E284" s="104">
        <v>216.61</v>
      </c>
      <c r="F284" s="104" t="s">
        <v>92</v>
      </c>
      <c r="G284" s="105">
        <v>2901.78</v>
      </c>
      <c r="H284" s="106">
        <v>44243</v>
      </c>
      <c r="I284" s="41">
        <v>44243</v>
      </c>
      <c r="J284" s="30">
        <f t="shared" si="15"/>
        <v>44228</v>
      </c>
      <c r="L284" s="11" t="str">
        <f>IF(I284&lt;&gt;"",IF(SUMIF(Planes!BA:BA,'Control de pagos'!A284,Planes!BC:BC)=0,"",SUMIF(Planes!BA:BA,'Control de pagos'!A284,Planes!BC:BC)),"")</f>
        <v/>
      </c>
      <c r="N284" s="66">
        <f t="shared" si="14"/>
        <v>2685.17</v>
      </c>
    </row>
    <row r="285" spans="1:14" ht="15" customHeight="1" thickBot="1">
      <c r="A285" s="11" t="str">
        <f t="shared" si="13"/>
        <v>N836654 3</v>
      </c>
      <c r="B285" s="3" t="s">
        <v>100</v>
      </c>
      <c r="C285" s="169"/>
      <c r="D285" s="171"/>
      <c r="E285" s="89">
        <v>216.61</v>
      </c>
      <c r="F285" s="89">
        <v>29.21</v>
      </c>
      <c r="G285" s="88">
        <v>2930.99</v>
      </c>
      <c r="H285" s="90">
        <v>44253</v>
      </c>
      <c r="J285" s="30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6">
        <f t="shared" si="14"/>
        <v>2685.17</v>
      </c>
    </row>
    <row r="286" spans="1:14" ht="15" customHeight="1" thickBot="1">
      <c r="A286" s="11" t="str">
        <f t="shared" si="13"/>
        <v>N836654 4</v>
      </c>
      <c r="B286" s="3" t="s">
        <v>100</v>
      </c>
      <c r="C286" s="168">
        <v>4</v>
      </c>
      <c r="D286" s="170">
        <v>2685.17</v>
      </c>
      <c r="E286" s="104">
        <v>270.31</v>
      </c>
      <c r="F286" s="104" t="s">
        <v>92</v>
      </c>
      <c r="G286" s="105">
        <v>2955.48</v>
      </c>
      <c r="H286" s="106">
        <v>44271</v>
      </c>
      <c r="I286" s="41">
        <v>44271</v>
      </c>
      <c r="J286" s="30">
        <f t="shared" si="15"/>
        <v>44256</v>
      </c>
      <c r="L286" s="11" t="str">
        <f>IF(I286&lt;&gt;"",IF(SUMIF(Planes!BA:BA,'Control de pagos'!A286,Planes!BC:BC)=0,"",SUMIF(Planes!BA:BA,'Control de pagos'!A286,Planes!BC:BC)),"")</f>
        <v/>
      </c>
      <c r="N286" s="66">
        <f t="shared" si="14"/>
        <v>2685.17</v>
      </c>
    </row>
    <row r="287" spans="1:14" ht="15" customHeight="1" thickBot="1">
      <c r="A287" s="11" t="str">
        <f t="shared" si="13"/>
        <v>N836654 4</v>
      </c>
      <c r="B287" s="3" t="s">
        <v>100</v>
      </c>
      <c r="C287" s="169"/>
      <c r="D287" s="171"/>
      <c r="E287" s="89">
        <v>270.31</v>
      </c>
      <c r="F287" s="89">
        <v>29.76</v>
      </c>
      <c r="G287" s="88">
        <v>2985.24</v>
      </c>
      <c r="H287" s="90">
        <v>44281</v>
      </c>
      <c r="J287" s="30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6">
        <f t="shared" si="14"/>
        <v>2685.17</v>
      </c>
    </row>
    <row r="288" spans="1:14" ht="15" customHeight="1" thickBot="1">
      <c r="A288" s="11" t="str">
        <f t="shared" si="13"/>
        <v>N836654 5</v>
      </c>
      <c r="B288" s="3" t="s">
        <v>100</v>
      </c>
      <c r="C288" s="168">
        <v>5</v>
      </c>
      <c r="D288" s="170">
        <v>2685.17</v>
      </c>
      <c r="E288" s="89">
        <v>324.01</v>
      </c>
      <c r="F288" s="89" t="s">
        <v>92</v>
      </c>
      <c r="G288" s="88">
        <v>3009.18</v>
      </c>
      <c r="H288" s="90">
        <v>44302</v>
      </c>
      <c r="J288" s="30" t="str">
        <f t="shared" si="15"/>
        <v>-</v>
      </c>
      <c r="L288" s="11" t="str">
        <f>IF(I288&lt;&gt;"",IF(SUMIF(Planes!BA:BA,'Control de pagos'!A288,Planes!BC:BC)=0,"",SUMIF(Planes!BA:BA,'Control de pagos'!A288,Planes!BC:BC)),"")</f>
        <v/>
      </c>
      <c r="N288" s="66">
        <f t="shared" si="14"/>
        <v>2685.17</v>
      </c>
    </row>
    <row r="289" spans="1:14" ht="15" customHeight="1" thickBot="1">
      <c r="A289" s="11" t="str">
        <f t="shared" si="13"/>
        <v>N836654 5</v>
      </c>
      <c r="B289" s="3" t="s">
        <v>100</v>
      </c>
      <c r="C289" s="169"/>
      <c r="D289" s="171"/>
      <c r="E289" s="104">
        <v>324.01</v>
      </c>
      <c r="F289" s="104">
        <v>33.6</v>
      </c>
      <c r="G289" s="105">
        <f>+D288+E289+F289</f>
        <v>3042.78</v>
      </c>
      <c r="H289" s="106">
        <v>44312</v>
      </c>
      <c r="I289" s="41">
        <v>44312</v>
      </c>
      <c r="J289" s="30">
        <f t="shared" si="15"/>
        <v>44287</v>
      </c>
      <c r="L289" s="11" t="str">
        <f>IF(I289&lt;&gt;"",IF(SUMIF(Planes!BA:BA,'Control de pagos'!A289,Planes!BC:BC)=0,"",SUMIF(Planes!BA:BA,'Control de pagos'!A289,Planes!BC:BC)),"")</f>
        <v/>
      </c>
      <c r="N289" s="66">
        <f t="shared" si="14"/>
        <v>2685.17</v>
      </c>
    </row>
    <row r="290" spans="1:14" ht="15" customHeight="1" thickBot="1">
      <c r="A290" s="11" t="str">
        <f t="shared" si="13"/>
        <v>N836654 6</v>
      </c>
      <c r="B290" s="3" t="s">
        <v>100</v>
      </c>
      <c r="C290" s="168">
        <v>6</v>
      </c>
      <c r="D290" s="170">
        <v>2685.17</v>
      </c>
      <c r="E290" s="104">
        <v>377.71</v>
      </c>
      <c r="F290" s="104" t="s">
        <v>92</v>
      </c>
      <c r="G290" s="105">
        <v>3062.88</v>
      </c>
      <c r="H290" s="106">
        <v>44332</v>
      </c>
      <c r="I290" s="41">
        <v>44332</v>
      </c>
      <c r="J290" s="30">
        <f t="shared" si="15"/>
        <v>44317</v>
      </c>
      <c r="L290" s="11" t="str">
        <f>IF(I290&lt;&gt;"",IF(SUMIF(Planes!BA:BA,'Control de pagos'!A290,Planes!BC:BC)=0,"",SUMIF(Planes!BA:BA,'Control de pagos'!A290,Planes!BC:BC)),"")</f>
        <v/>
      </c>
      <c r="N290" s="66">
        <f t="shared" si="14"/>
        <v>2685.17</v>
      </c>
    </row>
    <row r="291" spans="1:14" ht="15" customHeight="1" thickBot="1">
      <c r="A291" s="11" t="str">
        <f t="shared" si="13"/>
        <v>N836654 6</v>
      </c>
      <c r="B291" s="3" t="s">
        <v>100</v>
      </c>
      <c r="C291" s="169"/>
      <c r="D291" s="171"/>
      <c r="E291" s="89">
        <v>377.71</v>
      </c>
      <c r="F291" s="89">
        <v>30.84</v>
      </c>
      <c r="G291" s="88">
        <v>3093.72</v>
      </c>
      <c r="H291" s="90">
        <v>44342</v>
      </c>
      <c r="J291" s="30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6">
        <f t="shared" si="14"/>
        <v>2685.17</v>
      </c>
    </row>
    <row r="292" spans="1:14" ht="15" customHeight="1" thickBot="1">
      <c r="A292" s="11" t="str">
        <f t="shared" si="13"/>
        <v>N836654 7</v>
      </c>
      <c r="B292" s="3" t="s">
        <v>100</v>
      </c>
      <c r="C292" s="168">
        <v>7</v>
      </c>
      <c r="D292" s="170">
        <v>2685.17</v>
      </c>
      <c r="E292" s="104">
        <v>453.97</v>
      </c>
      <c r="F292" s="104" t="s">
        <v>92</v>
      </c>
      <c r="G292" s="105">
        <f>+D292+E292</f>
        <v>3139.1400000000003</v>
      </c>
      <c r="H292" s="106">
        <v>44363</v>
      </c>
      <c r="I292" s="41">
        <v>44363</v>
      </c>
      <c r="J292" s="30">
        <f t="shared" si="15"/>
        <v>44348</v>
      </c>
      <c r="L292" s="11" t="str">
        <f>IF(I292&lt;&gt;"",IF(SUMIF(Planes!BA:BA,'Control de pagos'!A292,Planes!BC:BC)=0,"",SUMIF(Planes!BA:BA,'Control de pagos'!A292,Planes!BC:BC)),"")</f>
        <v/>
      </c>
      <c r="N292" s="66">
        <f t="shared" si="14"/>
        <v>2685.17</v>
      </c>
    </row>
    <row r="293" spans="1:14" ht="15" customHeight="1" thickBot="1">
      <c r="A293" s="11" t="str">
        <f t="shared" si="13"/>
        <v>N836654 7</v>
      </c>
      <c r="B293" s="3" t="s">
        <v>100</v>
      </c>
      <c r="C293" s="169"/>
      <c r="D293" s="171"/>
      <c r="E293" s="89">
        <v>431.42</v>
      </c>
      <c r="F293" s="89">
        <v>31.37</v>
      </c>
      <c r="G293" s="88">
        <v>3147.96</v>
      </c>
      <c r="H293" s="90">
        <v>44373</v>
      </c>
      <c r="J293" s="30" t="str">
        <f t="shared" si="15"/>
        <v>-</v>
      </c>
      <c r="L293" s="11" t="str">
        <f>IF(I293&lt;&gt;"",IF(SUMIF(Planes!BA:BA,'Control de pagos'!A293,Planes!BC:BC)=0,"",SUMIF(Planes!BA:BA,'Control de pagos'!A293,Planes!BC:BC)),"")</f>
        <v/>
      </c>
      <c r="N293" s="66">
        <f t="shared" si="14"/>
        <v>2685.17</v>
      </c>
    </row>
    <row r="294" spans="1:14" ht="15" customHeight="1" thickBot="1">
      <c r="A294" s="11" t="str">
        <f t="shared" si="13"/>
        <v>N836654 8</v>
      </c>
      <c r="B294" s="3" t="s">
        <v>100</v>
      </c>
      <c r="C294" s="168">
        <v>8</v>
      </c>
      <c r="D294" s="170">
        <v>2685.17</v>
      </c>
      <c r="E294" s="104">
        <v>530.23</v>
      </c>
      <c r="F294" s="104" t="s">
        <v>92</v>
      </c>
      <c r="G294" s="105">
        <f>+D294+E294</f>
        <v>3215.4</v>
      </c>
      <c r="H294" s="106">
        <v>44393</v>
      </c>
      <c r="I294" s="41">
        <v>44393</v>
      </c>
      <c r="J294" s="30">
        <f t="shared" si="15"/>
        <v>44378</v>
      </c>
      <c r="L294" s="11" t="str">
        <f>IF(I294&lt;&gt;"",IF(SUMIF(Planes!BA:BA,'Control de pagos'!A294,Planes!BC:BC)=0,"",SUMIF(Planes!BA:BA,'Control de pagos'!A294,Planes!BC:BC)),"")</f>
        <v/>
      </c>
      <c r="N294" s="66">
        <f t="shared" si="14"/>
        <v>2685.17</v>
      </c>
    </row>
    <row r="295" spans="1:14" ht="15" customHeight="1" thickBot="1">
      <c r="A295" s="11" t="str">
        <f t="shared" si="13"/>
        <v>N836654 8</v>
      </c>
      <c r="B295" s="3" t="s">
        <v>100</v>
      </c>
      <c r="C295" s="169"/>
      <c r="D295" s="171"/>
      <c r="E295" s="89">
        <v>485.12</v>
      </c>
      <c r="F295" s="89">
        <v>31.92</v>
      </c>
      <c r="G295" s="88">
        <v>3202.21</v>
      </c>
      <c r="H295" s="90">
        <v>44403</v>
      </c>
      <c r="J295" s="30" t="str">
        <f t="shared" si="15"/>
        <v>-</v>
      </c>
      <c r="L295" s="11" t="str">
        <f>IF(I295&lt;&gt;"",IF(SUMIF(Planes!BA:BA,'Control de pagos'!A295,Planes!BC:BC)=0,"",SUMIF(Planes!BA:BA,'Control de pagos'!A295,Planes!BC:BC)),"")</f>
        <v/>
      </c>
      <c r="N295" s="66">
        <f t="shared" si="14"/>
        <v>2685.17</v>
      </c>
    </row>
    <row r="296" spans="1:14" ht="15" customHeight="1" thickBot="1">
      <c r="A296" s="11" t="str">
        <f t="shared" si="13"/>
        <v>N836654 9</v>
      </c>
      <c r="B296" s="3" t="s">
        <v>100</v>
      </c>
      <c r="C296" s="168">
        <v>9</v>
      </c>
      <c r="D296" s="170">
        <v>2685.17</v>
      </c>
      <c r="E296" s="104">
        <v>606.49</v>
      </c>
      <c r="F296" s="104" t="s">
        <v>92</v>
      </c>
      <c r="G296" s="105">
        <f>+D296+E296</f>
        <v>3291.66</v>
      </c>
      <c r="H296" s="106">
        <v>44424</v>
      </c>
      <c r="I296" s="41">
        <v>44424</v>
      </c>
      <c r="J296" s="30">
        <f t="shared" si="15"/>
        <v>44409</v>
      </c>
      <c r="L296" s="11" t="str">
        <f>IF(I296&lt;&gt;"",IF(SUMIF(Planes!BA:BA,'Control de pagos'!A296,Planes!BC:BC)=0,"",SUMIF(Planes!BA:BA,'Control de pagos'!A296,Planes!BC:BC)),"")</f>
        <v/>
      </c>
      <c r="N296" s="66">
        <f t="shared" si="14"/>
        <v>2685.17</v>
      </c>
    </row>
    <row r="297" spans="1:14" ht="15" customHeight="1" thickBot="1">
      <c r="A297" s="11" t="str">
        <f t="shared" si="13"/>
        <v>N836654 9</v>
      </c>
      <c r="B297" s="3" t="s">
        <v>100</v>
      </c>
      <c r="C297" s="169"/>
      <c r="D297" s="171"/>
      <c r="E297" s="89">
        <v>538.82000000000005</v>
      </c>
      <c r="F297" s="89">
        <v>32.450000000000003</v>
      </c>
      <c r="G297" s="88">
        <v>3256.44</v>
      </c>
      <c r="H297" s="90">
        <v>44434</v>
      </c>
      <c r="J297" s="30" t="str">
        <f t="shared" si="15"/>
        <v>-</v>
      </c>
      <c r="L297" s="11" t="str">
        <f>IF(I297&lt;&gt;"",IF(SUMIF(Planes!BA:BA,'Control de pagos'!A297,Planes!BC:BC)=0,"",SUMIF(Planes!BA:BA,'Control de pagos'!A297,Planes!BC:BC)),"")</f>
        <v/>
      </c>
      <c r="N297" s="66">
        <f t="shared" si="14"/>
        <v>2685.17</v>
      </c>
    </row>
    <row r="298" spans="1:14" ht="15" customHeight="1" thickBot="1">
      <c r="A298" s="11" t="str">
        <f t="shared" ref="A298:A361" si="16">B298&amp;" "&amp;IF(C298="",C297,C298)</f>
        <v>N836654 10</v>
      </c>
      <c r="B298" s="3" t="s">
        <v>100</v>
      </c>
      <c r="C298" s="168">
        <v>10</v>
      </c>
      <c r="D298" s="170">
        <v>2685.17</v>
      </c>
      <c r="E298" s="104">
        <v>682.75</v>
      </c>
      <c r="F298" s="104" t="s">
        <v>92</v>
      </c>
      <c r="G298" s="105">
        <f>+D298+E298</f>
        <v>3367.92</v>
      </c>
      <c r="H298" s="106">
        <v>44455</v>
      </c>
      <c r="I298" s="41">
        <v>44455</v>
      </c>
      <c r="J298" s="30">
        <f t="shared" si="15"/>
        <v>44440</v>
      </c>
      <c r="L298" s="11" t="str">
        <f>IF(I298&lt;&gt;"",IF(SUMIF(Planes!BA:BA,'Control de pagos'!A298,Planes!BC:BC)=0,"",SUMIF(Planes!BA:BA,'Control de pagos'!A298,Planes!BC:BC)),"")</f>
        <v/>
      </c>
      <c r="N298" s="66">
        <f t="shared" si="14"/>
        <v>2685.17</v>
      </c>
    </row>
    <row r="299" spans="1:14" ht="15" customHeight="1" thickBot="1">
      <c r="A299" s="11" t="str">
        <f t="shared" si="16"/>
        <v>N836654 10</v>
      </c>
      <c r="B299" s="3" t="s">
        <v>100</v>
      </c>
      <c r="C299" s="169"/>
      <c r="D299" s="171"/>
      <c r="E299" s="89">
        <v>592.53</v>
      </c>
      <c r="F299" s="89">
        <v>33</v>
      </c>
      <c r="G299" s="88">
        <v>3310.7</v>
      </c>
      <c r="H299" s="90">
        <v>44465</v>
      </c>
      <c r="J299" s="30" t="str">
        <f t="shared" si="15"/>
        <v>-</v>
      </c>
      <c r="L299" s="11" t="str">
        <f>IF(I299&lt;&gt;"",IF(SUMIF(Planes!BA:BA,'Control de pagos'!A299,Planes!BC:BC)=0,"",SUMIF(Planes!BA:BA,'Control de pagos'!A299,Planes!BC:BC)),"")</f>
        <v/>
      </c>
      <c r="N299" s="66">
        <f t="shared" si="14"/>
        <v>2685.17</v>
      </c>
    </row>
    <row r="300" spans="1:14" ht="15" customHeight="1" thickBot="1">
      <c r="A300" s="11" t="str">
        <f t="shared" si="16"/>
        <v>N836654 11</v>
      </c>
      <c r="B300" s="3" t="s">
        <v>100</v>
      </c>
      <c r="C300" s="168">
        <v>11</v>
      </c>
      <c r="D300" s="170">
        <v>2685.17</v>
      </c>
      <c r="E300" s="104">
        <v>759.01</v>
      </c>
      <c r="F300" s="104" t="s">
        <v>92</v>
      </c>
      <c r="G300" s="105">
        <f>+D300+E300</f>
        <v>3444.1800000000003</v>
      </c>
      <c r="H300" s="106">
        <v>44485</v>
      </c>
      <c r="I300" s="41">
        <v>44485</v>
      </c>
      <c r="J300" s="30">
        <f t="shared" si="15"/>
        <v>44470</v>
      </c>
      <c r="L300" s="11" t="str">
        <f>IF(I300&lt;&gt;"",IF(SUMIF(Planes!BA:BA,'Control de pagos'!A300,Planes!BC:BC)=0,"",SUMIF(Planes!BA:BA,'Control de pagos'!A300,Planes!BC:BC)),"")</f>
        <v/>
      </c>
      <c r="N300" s="66">
        <f t="shared" si="14"/>
        <v>2685.17</v>
      </c>
    </row>
    <row r="301" spans="1:14" ht="15" customHeight="1" thickBot="1">
      <c r="A301" s="11" t="str">
        <f t="shared" si="16"/>
        <v>N836654 11</v>
      </c>
      <c r="B301" s="3" t="s">
        <v>100</v>
      </c>
      <c r="C301" s="169"/>
      <c r="D301" s="171"/>
      <c r="E301" s="89">
        <v>646.24</v>
      </c>
      <c r="F301" s="89">
        <v>33.53</v>
      </c>
      <c r="G301" s="88">
        <v>3364.94</v>
      </c>
      <c r="H301" s="90">
        <v>44495</v>
      </c>
      <c r="J301" s="30" t="str">
        <f t="shared" si="15"/>
        <v>-</v>
      </c>
      <c r="L301" s="11" t="str">
        <f>IF(I301&lt;&gt;"",IF(SUMIF(Planes!BA:BA,'Control de pagos'!A301,Planes!BC:BC)=0,"",SUMIF(Planes!BA:BA,'Control de pagos'!A301,Planes!BC:BC)),"")</f>
        <v/>
      </c>
      <c r="N301" s="66">
        <f t="shared" si="14"/>
        <v>2685.17</v>
      </c>
    </row>
    <row r="302" spans="1:14" ht="15" customHeight="1" thickBot="1">
      <c r="A302" s="11" t="str">
        <f t="shared" si="16"/>
        <v>N836654 12</v>
      </c>
      <c r="B302" s="3" t="s">
        <v>100</v>
      </c>
      <c r="C302" s="168">
        <v>12</v>
      </c>
      <c r="D302" s="170">
        <v>2685.17</v>
      </c>
      <c r="E302" s="104">
        <v>835.27</v>
      </c>
      <c r="F302" s="104" t="s">
        <v>92</v>
      </c>
      <c r="G302" s="105">
        <f>+D302+E302</f>
        <v>3520.44</v>
      </c>
      <c r="H302" s="106">
        <v>44516</v>
      </c>
      <c r="I302" s="41">
        <v>44516</v>
      </c>
      <c r="J302" s="30">
        <f t="shared" si="15"/>
        <v>44501</v>
      </c>
      <c r="L302" s="11" t="str">
        <f>IF(I302&lt;&gt;"",IF(SUMIF(Planes!BA:BA,'Control de pagos'!A302,Planes!BC:BC)=0,"",SUMIF(Planes!BA:BA,'Control de pagos'!A302,Planes!BC:BC)),"")</f>
        <v/>
      </c>
      <c r="N302" s="66">
        <f t="shared" si="14"/>
        <v>2685.17</v>
      </c>
    </row>
    <row r="303" spans="1:14" ht="15" customHeight="1" thickBot="1">
      <c r="A303" s="11" t="str">
        <f t="shared" si="16"/>
        <v>N836654 12</v>
      </c>
      <c r="B303" s="3" t="s">
        <v>100</v>
      </c>
      <c r="C303" s="169"/>
      <c r="D303" s="171"/>
      <c r="E303" s="89">
        <v>699.93</v>
      </c>
      <c r="F303" s="89">
        <v>34.08</v>
      </c>
      <c r="G303" s="88">
        <v>3419.18</v>
      </c>
      <c r="H303" s="90">
        <v>44526</v>
      </c>
      <c r="J303" s="30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6">
        <f t="shared" si="14"/>
        <v>2685.17</v>
      </c>
    </row>
    <row r="304" spans="1:14" ht="15" customHeight="1" thickBot="1">
      <c r="A304" s="11" t="str">
        <f t="shared" si="16"/>
        <v>N836654 13</v>
      </c>
      <c r="B304" s="3" t="s">
        <v>100</v>
      </c>
      <c r="C304" s="168">
        <v>13</v>
      </c>
      <c r="D304" s="170">
        <v>2685.17</v>
      </c>
      <c r="E304" s="104">
        <v>911.52</v>
      </c>
      <c r="F304" s="104" t="s">
        <v>92</v>
      </c>
      <c r="G304" s="105">
        <f>+D304+E304</f>
        <v>3596.69</v>
      </c>
      <c r="H304" s="106">
        <v>44546</v>
      </c>
      <c r="I304" s="41">
        <v>44546</v>
      </c>
      <c r="J304" s="30">
        <f t="shared" si="15"/>
        <v>44531</v>
      </c>
      <c r="L304" s="11" t="str">
        <f>IF(I304&lt;&gt;"",IF(SUMIF(Planes!BA:BA,'Control de pagos'!A304,Planes!BC:BC)=0,"",SUMIF(Planes!BA:BA,'Control de pagos'!A304,Planes!BC:BC)),"")</f>
        <v/>
      </c>
      <c r="N304" s="66">
        <f t="shared" si="14"/>
        <v>2685.17</v>
      </c>
    </row>
    <row r="305" spans="1:14" ht="15" customHeight="1" thickBot="1">
      <c r="A305" s="11" t="str">
        <f t="shared" si="16"/>
        <v>N836654 13</v>
      </c>
      <c r="B305" s="3" t="s">
        <v>100</v>
      </c>
      <c r="C305" s="169"/>
      <c r="D305" s="171"/>
      <c r="E305" s="89">
        <v>753.64</v>
      </c>
      <c r="F305" s="89">
        <v>34.61</v>
      </c>
      <c r="G305" s="88">
        <v>3473.42</v>
      </c>
      <c r="H305" s="90">
        <v>44556</v>
      </c>
      <c r="J305" s="30" t="str">
        <f t="shared" si="15"/>
        <v>-</v>
      </c>
      <c r="L305" s="11" t="str">
        <f>IF(I305&lt;&gt;"",IF(SUMIF(Planes!BA:BA,'Control de pagos'!A305,Planes!BC:BC)=0,"",SUMIF(Planes!BA:BA,'Control de pagos'!A305,Planes!BC:BC)),"")</f>
        <v/>
      </c>
      <c r="N305" s="66">
        <f t="shared" si="14"/>
        <v>2685.17</v>
      </c>
    </row>
    <row r="306" spans="1:14" ht="15" customHeight="1" thickBot="1">
      <c r="A306" s="11" t="str">
        <f t="shared" si="16"/>
        <v>N836654 14</v>
      </c>
      <c r="B306" s="3" t="s">
        <v>100</v>
      </c>
      <c r="C306" s="168">
        <v>14</v>
      </c>
      <c r="D306" s="170">
        <v>2685.17</v>
      </c>
      <c r="E306" s="104">
        <v>987.78</v>
      </c>
      <c r="F306" s="104" t="s">
        <v>92</v>
      </c>
      <c r="G306" s="105">
        <f>+D306+E306</f>
        <v>3672.95</v>
      </c>
      <c r="H306" s="106">
        <v>44577</v>
      </c>
      <c r="I306" s="41">
        <v>44577</v>
      </c>
      <c r="J306" s="30">
        <f t="shared" si="15"/>
        <v>44562</v>
      </c>
      <c r="L306" s="11" t="str">
        <f>IF(I306&lt;&gt;"",IF(SUMIF(Planes!BA:BA,'Control de pagos'!A306,Planes!BC:BC)=0,"",SUMIF(Planes!BA:BA,'Control de pagos'!A306,Planes!BC:BC)),"")</f>
        <v/>
      </c>
      <c r="N306" s="66">
        <f t="shared" si="14"/>
        <v>2685.17</v>
      </c>
    </row>
    <row r="307" spans="1:14" ht="15" customHeight="1" thickBot="1">
      <c r="A307" s="11" t="str">
        <f t="shared" si="16"/>
        <v>N836654 14</v>
      </c>
      <c r="B307" s="3" t="s">
        <v>100</v>
      </c>
      <c r="C307" s="169"/>
      <c r="D307" s="171"/>
      <c r="E307" s="89">
        <v>807.34</v>
      </c>
      <c r="F307" s="89">
        <v>35.159999999999997</v>
      </c>
      <c r="G307" s="88">
        <v>3527.67</v>
      </c>
      <c r="H307" s="90">
        <v>44587</v>
      </c>
      <c r="J307" s="30" t="str">
        <f t="shared" si="15"/>
        <v>-</v>
      </c>
      <c r="L307" s="11" t="str">
        <f>IF(I307&lt;&gt;"",IF(SUMIF(Planes!BA:BA,'Control de pagos'!A307,Planes!BC:BC)=0,"",SUMIF(Planes!BA:BA,'Control de pagos'!A307,Planes!BC:BC)),"")</f>
        <v/>
      </c>
      <c r="N307" s="66">
        <f t="shared" si="14"/>
        <v>2685.17</v>
      </c>
    </row>
    <row r="308" spans="1:14" ht="15" customHeight="1" thickBot="1">
      <c r="A308" s="11" t="str">
        <f t="shared" si="16"/>
        <v>N836654 15</v>
      </c>
      <c r="B308" s="3" t="s">
        <v>100</v>
      </c>
      <c r="C308" s="168">
        <v>15</v>
      </c>
      <c r="D308" s="170">
        <v>2685.17</v>
      </c>
      <c r="E308" s="104">
        <v>861.04</v>
      </c>
      <c r="F308" s="104" t="s">
        <v>92</v>
      </c>
      <c r="G308" s="105">
        <v>3546.21</v>
      </c>
      <c r="H308" s="106">
        <v>44608</v>
      </c>
      <c r="I308" s="41">
        <v>44608</v>
      </c>
      <c r="J308" s="30">
        <f t="shared" si="15"/>
        <v>44593</v>
      </c>
      <c r="L308" s="11" t="str">
        <f>IF(I308&lt;&gt;"",IF(SUMIF(Planes!BA:BA,'Control de pagos'!A308,Planes!BC:BC)=0,"",SUMIF(Planes!BA:BA,'Control de pagos'!A308,Planes!BC:BC)),"")</f>
        <v/>
      </c>
      <c r="N308" s="66">
        <f t="shared" si="14"/>
        <v>2685.17</v>
      </c>
    </row>
    <row r="309" spans="1:14" ht="15" customHeight="1" thickBot="1">
      <c r="A309" s="11" t="str">
        <f t="shared" si="16"/>
        <v>N836654 15</v>
      </c>
      <c r="B309" s="3" t="s">
        <v>100</v>
      </c>
      <c r="C309" s="169"/>
      <c r="D309" s="171"/>
      <c r="E309" s="89">
        <v>861.04</v>
      </c>
      <c r="F309" s="89">
        <v>35.69</v>
      </c>
      <c r="G309" s="88">
        <v>3581.9</v>
      </c>
      <c r="H309" s="90">
        <v>44618</v>
      </c>
      <c r="J309" s="30" t="str">
        <f t="shared" si="15"/>
        <v>-</v>
      </c>
      <c r="L309" s="11" t="str">
        <f>IF(I309&lt;&gt;"",IF(SUMIF(Planes!BA:BA,'Control de pagos'!A309,Planes!BC:BC)=0,"",SUMIF(Planes!BA:BA,'Control de pagos'!A309,Planes!BC:BC)),"")</f>
        <v/>
      </c>
      <c r="N309" s="66">
        <f t="shared" si="14"/>
        <v>2685.17</v>
      </c>
    </row>
    <row r="310" spans="1:14" ht="15" customHeight="1" thickBot="1">
      <c r="A310" s="11" t="str">
        <f t="shared" si="16"/>
        <v>N836654 16</v>
      </c>
      <c r="B310" s="3" t="s">
        <v>100</v>
      </c>
      <c r="C310" s="168">
        <v>16</v>
      </c>
      <c r="D310" s="170">
        <v>2685.17</v>
      </c>
      <c r="E310" s="104">
        <v>914.75</v>
      </c>
      <c r="F310" s="104" t="s">
        <v>92</v>
      </c>
      <c r="G310" s="105">
        <v>3599.92</v>
      </c>
      <c r="H310" s="106">
        <v>44636</v>
      </c>
      <c r="I310" s="41">
        <v>44636</v>
      </c>
      <c r="J310" s="30">
        <f t="shared" si="15"/>
        <v>44621</v>
      </c>
      <c r="L310" s="11" t="str">
        <f>IF(I310&lt;&gt;"",IF(SUMIF(Planes!BA:BA,'Control de pagos'!A310,Planes!BC:BC)=0,"",SUMIF(Planes!BA:BA,'Control de pagos'!A310,Planes!BC:BC)),"")</f>
        <v/>
      </c>
      <c r="N310" s="66">
        <f t="shared" si="14"/>
        <v>2685.17</v>
      </c>
    </row>
    <row r="311" spans="1:14" ht="15" customHeight="1" thickBot="1">
      <c r="A311" s="11" t="str">
        <f t="shared" si="16"/>
        <v>N836654 16</v>
      </c>
      <c r="B311" s="3" t="s">
        <v>100</v>
      </c>
      <c r="C311" s="169"/>
      <c r="D311" s="171"/>
      <c r="E311" s="89">
        <v>914.75</v>
      </c>
      <c r="F311" s="89">
        <v>36.24</v>
      </c>
      <c r="G311" s="88">
        <v>3636.16</v>
      </c>
      <c r="H311" s="90">
        <v>44646</v>
      </c>
      <c r="J311" s="30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6">
        <f t="shared" si="14"/>
        <v>2685.17</v>
      </c>
    </row>
    <row r="312" spans="1:14" ht="15" customHeight="1" thickBot="1">
      <c r="A312" s="11" t="str">
        <f t="shared" si="16"/>
        <v>N836654 17</v>
      </c>
      <c r="B312" s="3" t="s">
        <v>100</v>
      </c>
      <c r="C312" s="168">
        <v>17</v>
      </c>
      <c r="D312" s="170">
        <v>2685.17</v>
      </c>
      <c r="E312" s="104">
        <v>1216.56</v>
      </c>
      <c r="F312" s="104" t="s">
        <v>92</v>
      </c>
      <c r="G312" s="105">
        <f>+D312+E312</f>
        <v>3901.73</v>
      </c>
      <c r="H312" s="106">
        <v>44667</v>
      </c>
      <c r="I312" s="41">
        <v>44667</v>
      </c>
      <c r="J312" s="30">
        <f t="shared" si="15"/>
        <v>44652</v>
      </c>
      <c r="L312" s="11" t="str">
        <f>IF(I312&lt;&gt;"",IF(SUMIF(Planes!BA:BA,'Control de pagos'!A312,Planes!BC:BC)=0,"",SUMIF(Planes!BA:BA,'Control de pagos'!A312,Planes!BC:BC)),"")</f>
        <v/>
      </c>
      <c r="N312" s="66">
        <f t="shared" si="14"/>
        <v>2685.17</v>
      </c>
    </row>
    <row r="313" spans="1:14" ht="15" customHeight="1" thickBot="1">
      <c r="A313" s="11" t="str">
        <f t="shared" si="16"/>
        <v>N836654 17</v>
      </c>
      <c r="B313" s="3" t="s">
        <v>100</v>
      </c>
      <c r="C313" s="169"/>
      <c r="D313" s="171"/>
      <c r="E313" s="89">
        <v>968.45</v>
      </c>
      <c r="F313" s="89">
        <v>36.78</v>
      </c>
      <c r="G313" s="88">
        <v>3690.4</v>
      </c>
      <c r="H313" s="90">
        <v>44677</v>
      </c>
      <c r="J313" s="30" t="str">
        <f t="shared" si="15"/>
        <v>-</v>
      </c>
      <c r="L313" s="11" t="str">
        <f>IF(I313&lt;&gt;"",IF(SUMIF(Planes!BA:BA,'Control de pagos'!A313,Planes!BC:BC)=0,"",SUMIF(Planes!BA:BA,'Control de pagos'!A313,Planes!BC:BC)),"")</f>
        <v/>
      </c>
      <c r="N313" s="66">
        <f t="shared" si="14"/>
        <v>2685.17</v>
      </c>
    </row>
    <row r="314" spans="1:14" ht="15" customHeight="1" thickBot="1">
      <c r="A314" s="11" t="str">
        <f t="shared" si="16"/>
        <v>N836654 18</v>
      </c>
      <c r="B314" s="3" t="s">
        <v>100</v>
      </c>
      <c r="C314" s="168">
        <v>18</v>
      </c>
      <c r="D314" s="170">
        <v>2685.17</v>
      </c>
      <c r="E314" s="105">
        <v>1292.82</v>
      </c>
      <c r="F314" s="104" t="s">
        <v>92</v>
      </c>
      <c r="G314" s="105">
        <f>+D314+E314</f>
        <v>3977.99</v>
      </c>
      <c r="H314" s="106">
        <v>44697</v>
      </c>
      <c r="I314" s="41">
        <v>44697</v>
      </c>
      <c r="J314" s="30">
        <f t="shared" si="15"/>
        <v>44682</v>
      </c>
      <c r="L314" s="11" t="str">
        <f>IF(I314&lt;&gt;"",IF(SUMIF(Planes!BA:BA,'Control de pagos'!A314,Planes!BC:BC)=0,"",SUMIF(Planes!BA:BA,'Control de pagos'!A314,Planes!BC:BC)),"")</f>
        <v/>
      </c>
      <c r="N314" s="66">
        <f t="shared" si="14"/>
        <v>2685.17</v>
      </c>
    </row>
    <row r="315" spans="1:14" ht="15" customHeight="1" thickBot="1">
      <c r="A315" s="11" t="str">
        <f t="shared" si="16"/>
        <v>N836654 18</v>
      </c>
      <c r="B315" s="3" t="s">
        <v>100</v>
      </c>
      <c r="C315" s="169"/>
      <c r="D315" s="171"/>
      <c r="E315" s="88">
        <v>1022.16</v>
      </c>
      <c r="F315" s="89">
        <v>37.32</v>
      </c>
      <c r="G315" s="88">
        <v>3744.65</v>
      </c>
      <c r="H315" s="90">
        <v>44707</v>
      </c>
      <c r="J315" s="30" t="str">
        <f t="shared" si="15"/>
        <v>-</v>
      </c>
      <c r="L315" s="11" t="str">
        <f>IF(I315&lt;&gt;"",IF(SUMIF(Planes!BA:BA,'Control de pagos'!A315,Planes!BC:BC)=0,"",SUMIF(Planes!BA:BA,'Control de pagos'!A315,Planes!BC:BC)),"")</f>
        <v/>
      </c>
      <c r="N315" s="66">
        <f t="shared" si="14"/>
        <v>2685.17</v>
      </c>
    </row>
    <row r="316" spans="1:14" ht="15" customHeight="1" thickBot="1">
      <c r="A316" s="11" t="str">
        <f t="shared" si="16"/>
        <v>N836654 19</v>
      </c>
      <c r="B316" s="3" t="s">
        <v>100</v>
      </c>
      <c r="C316" s="168">
        <v>19</v>
      </c>
      <c r="D316" s="170">
        <v>2685.17</v>
      </c>
      <c r="E316" s="105">
        <v>1396.47</v>
      </c>
      <c r="F316" s="104" t="s">
        <v>92</v>
      </c>
      <c r="G316" s="105">
        <f>+D316+E316</f>
        <v>4081.6400000000003</v>
      </c>
      <c r="H316" s="106">
        <v>44728</v>
      </c>
      <c r="I316" s="41">
        <v>44728</v>
      </c>
      <c r="J316" s="30">
        <f t="shared" si="15"/>
        <v>44713</v>
      </c>
      <c r="L316" s="11" t="str">
        <f>IF(I316&lt;&gt;"",IF(SUMIF(Planes!BA:BA,'Control de pagos'!A316,Planes!BC:BC)=0,"",SUMIF(Planes!BA:BA,'Control de pagos'!A316,Planes!BC:BC)),"")</f>
        <v/>
      </c>
      <c r="N316" s="66">
        <f t="shared" si="14"/>
        <v>2685.17</v>
      </c>
    </row>
    <row r="317" spans="1:14" ht="15" customHeight="1" thickBot="1">
      <c r="A317" s="11" t="str">
        <f t="shared" si="16"/>
        <v>N836654 19</v>
      </c>
      <c r="B317" s="3" t="s">
        <v>100</v>
      </c>
      <c r="C317" s="169"/>
      <c r="D317" s="171"/>
      <c r="E317" s="88">
        <v>1075.8499999999999</v>
      </c>
      <c r="F317" s="89">
        <v>37.869999999999997</v>
      </c>
      <c r="G317" s="88">
        <v>3798.89</v>
      </c>
      <c r="H317" s="90">
        <v>44738</v>
      </c>
      <c r="J317" s="30" t="str">
        <f t="shared" si="15"/>
        <v>-</v>
      </c>
      <c r="L317" s="11" t="str">
        <f>IF(I317&lt;&gt;"",IF(SUMIF(Planes!BA:BA,'Control de pagos'!A317,Planes!BC:BC)=0,"",SUMIF(Planes!BA:BA,'Control de pagos'!A317,Planes!BC:BC)),"")</f>
        <v/>
      </c>
      <c r="N317" s="66">
        <f t="shared" si="14"/>
        <v>2685.17</v>
      </c>
    </row>
    <row r="318" spans="1:14" ht="15" customHeight="1" thickBot="1">
      <c r="A318" s="11" t="str">
        <f t="shared" si="16"/>
        <v>N836654 20</v>
      </c>
      <c r="B318" s="3" t="s">
        <v>100</v>
      </c>
      <c r="C318" s="168">
        <v>20</v>
      </c>
      <c r="D318" s="170">
        <v>2685.17</v>
      </c>
      <c r="E318" s="105">
        <v>1129.56</v>
      </c>
      <c r="F318" s="104" t="s">
        <v>92</v>
      </c>
      <c r="G318" s="105">
        <v>3814.73</v>
      </c>
      <c r="H318" s="106">
        <v>44758</v>
      </c>
      <c r="I318" s="41">
        <v>44758</v>
      </c>
      <c r="J318" s="30">
        <f t="shared" si="15"/>
        <v>44743</v>
      </c>
      <c r="L318" s="11" t="str">
        <f>IF(I318&lt;&gt;"",IF(SUMIF(Planes!BA:BA,'Control de pagos'!A318,Planes!BC:BC)=0,"",SUMIF(Planes!BA:BA,'Control de pagos'!A318,Planes!BC:BC)),"")</f>
        <v/>
      </c>
      <c r="N318" s="66">
        <f t="shared" si="14"/>
        <v>2685.17</v>
      </c>
    </row>
    <row r="319" spans="1:14" ht="15" customHeight="1" thickBot="1">
      <c r="A319" s="11" t="str">
        <f t="shared" si="16"/>
        <v>N836654 20</v>
      </c>
      <c r="B319" s="3" t="s">
        <v>100</v>
      </c>
      <c r="C319" s="169"/>
      <c r="D319" s="171"/>
      <c r="E319" s="88">
        <v>1129.56</v>
      </c>
      <c r="F319" s="89">
        <v>38.4</v>
      </c>
      <c r="G319" s="88">
        <v>3853.13</v>
      </c>
      <c r="H319" s="90">
        <v>44768</v>
      </c>
      <c r="J319" s="30" t="str">
        <f t="shared" si="15"/>
        <v>-</v>
      </c>
      <c r="L319" s="11" t="str">
        <f>IF(I319&lt;&gt;"",IF(SUMIF(Planes!BA:BA,'Control de pagos'!A319,Planes!BC:BC)=0,"",SUMIF(Planes!BA:BA,'Control de pagos'!A319,Planes!BC:BC)),"")</f>
        <v/>
      </c>
      <c r="N319" s="66">
        <f t="shared" si="14"/>
        <v>2685.17</v>
      </c>
    </row>
    <row r="320" spans="1:14" ht="15" customHeight="1" thickBot="1">
      <c r="A320" s="11" t="str">
        <f t="shared" si="16"/>
        <v>N836654 21</v>
      </c>
      <c r="B320" s="3" t="s">
        <v>100</v>
      </c>
      <c r="C320" s="164">
        <v>21</v>
      </c>
      <c r="D320" s="166">
        <v>2685.17</v>
      </c>
      <c r="E320" s="88">
        <v>1183.27</v>
      </c>
      <c r="F320" s="89" t="s">
        <v>92</v>
      </c>
      <c r="G320" s="88">
        <v>3868.44</v>
      </c>
      <c r="H320" s="90">
        <v>44789</v>
      </c>
      <c r="J320" s="30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6">
        <f t="shared" si="14"/>
        <v>2685.17</v>
      </c>
    </row>
    <row r="321" spans="1:14" ht="15" customHeight="1" thickBot="1">
      <c r="A321" s="11" t="str">
        <f t="shared" si="16"/>
        <v>N836654 21</v>
      </c>
      <c r="B321" s="3" t="s">
        <v>100</v>
      </c>
      <c r="C321" s="165"/>
      <c r="D321" s="167"/>
      <c r="E321" s="88">
        <v>1183.27</v>
      </c>
      <c r="F321" s="89">
        <v>38.950000000000003</v>
      </c>
      <c r="G321" s="88">
        <v>3907.39</v>
      </c>
      <c r="H321" s="90">
        <v>44799</v>
      </c>
      <c r="J321" s="30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6">
        <f t="shared" si="14"/>
        <v>2685.17</v>
      </c>
    </row>
    <row r="322" spans="1:14" ht="15" customHeight="1" thickBot="1">
      <c r="A322" s="11" t="str">
        <f t="shared" si="16"/>
        <v>N836654 22</v>
      </c>
      <c r="B322" s="3" t="s">
        <v>100</v>
      </c>
      <c r="C322" s="164">
        <v>22</v>
      </c>
      <c r="D322" s="166">
        <v>2685.17</v>
      </c>
      <c r="E322" s="88">
        <v>1236.96</v>
      </c>
      <c r="F322" s="89" t="s">
        <v>92</v>
      </c>
      <c r="G322" s="88">
        <v>3922.13</v>
      </c>
      <c r="H322" s="90">
        <v>44820</v>
      </c>
      <c r="J322" s="30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6">
        <f t="shared" si="14"/>
        <v>2685.17</v>
      </c>
    </row>
    <row r="323" spans="1:14" ht="15" customHeight="1" thickBot="1">
      <c r="A323" s="11" t="str">
        <f t="shared" si="16"/>
        <v>N836654 22</v>
      </c>
      <c r="B323" s="3" t="s">
        <v>100</v>
      </c>
      <c r="C323" s="165"/>
      <c r="D323" s="167"/>
      <c r="E323" s="88">
        <v>1236.96</v>
      </c>
      <c r="F323" s="89">
        <v>39.479999999999997</v>
      </c>
      <c r="G323" s="88">
        <v>3961.61</v>
      </c>
      <c r="H323" s="90">
        <v>44830</v>
      </c>
      <c r="J323" s="30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6">
        <f t="shared" si="14"/>
        <v>2685.17</v>
      </c>
    </row>
    <row r="324" spans="1:14" ht="15" customHeight="1" thickBot="1">
      <c r="A324" s="11" t="str">
        <f t="shared" si="16"/>
        <v>N836654 23</v>
      </c>
      <c r="B324" s="3" t="s">
        <v>100</v>
      </c>
      <c r="C324" s="164">
        <v>23</v>
      </c>
      <c r="D324" s="166">
        <v>2685.17</v>
      </c>
      <c r="E324" s="88">
        <v>1290.67</v>
      </c>
      <c r="F324" s="89" t="s">
        <v>92</v>
      </c>
      <c r="G324" s="88">
        <v>3975.84</v>
      </c>
      <c r="H324" s="90">
        <v>44850</v>
      </c>
      <c r="J324" s="30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6">
        <f t="shared" ref="N324:N387" si="17">IF(D324=0,D323,D324)</f>
        <v>2685.17</v>
      </c>
    </row>
    <row r="325" spans="1:14" ht="15" customHeight="1" thickBot="1">
      <c r="A325" s="11" t="str">
        <f t="shared" si="16"/>
        <v>N836654 23</v>
      </c>
      <c r="B325" s="3" t="s">
        <v>100</v>
      </c>
      <c r="C325" s="165"/>
      <c r="D325" s="167"/>
      <c r="E325" s="88">
        <v>1290.67</v>
      </c>
      <c r="F325" s="89">
        <v>40.03</v>
      </c>
      <c r="G325" s="88">
        <v>4015.87</v>
      </c>
      <c r="H325" s="90">
        <v>44860</v>
      </c>
      <c r="J325" s="30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6">
        <f t="shared" si="17"/>
        <v>2685.17</v>
      </c>
    </row>
    <row r="326" spans="1:14" ht="15" customHeight="1" thickBot="1">
      <c r="A326" s="11" t="str">
        <f t="shared" si="16"/>
        <v>N836654 24</v>
      </c>
      <c r="B326" s="3" t="s">
        <v>100</v>
      </c>
      <c r="C326" s="164">
        <v>24</v>
      </c>
      <c r="D326" s="166">
        <v>2685.17</v>
      </c>
      <c r="E326" s="88">
        <v>1344.38</v>
      </c>
      <c r="F326" s="89" t="s">
        <v>92</v>
      </c>
      <c r="G326" s="88">
        <v>4029.55</v>
      </c>
      <c r="H326" s="90">
        <v>44881</v>
      </c>
      <c r="J326" s="30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6">
        <f t="shared" si="17"/>
        <v>2685.17</v>
      </c>
    </row>
    <row r="327" spans="1:14" ht="15" customHeight="1" thickBot="1">
      <c r="A327" s="11" t="str">
        <f t="shared" si="16"/>
        <v>N836654 24</v>
      </c>
      <c r="B327" s="3" t="s">
        <v>100</v>
      </c>
      <c r="C327" s="165"/>
      <c r="D327" s="167"/>
      <c r="E327" s="88">
        <v>1344.38</v>
      </c>
      <c r="F327" s="89">
        <v>40.56</v>
      </c>
      <c r="G327" s="88">
        <v>4070.11</v>
      </c>
      <c r="H327" s="90">
        <v>44891</v>
      </c>
      <c r="J327" s="30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6">
        <f t="shared" si="17"/>
        <v>2685.17</v>
      </c>
    </row>
    <row r="328" spans="1:14" ht="15" customHeight="1" thickBot="1">
      <c r="A328" s="11" t="str">
        <f t="shared" si="16"/>
        <v>N836654 25</v>
      </c>
      <c r="B328" s="3" t="s">
        <v>100</v>
      </c>
      <c r="C328" s="164">
        <v>25</v>
      </c>
      <c r="D328" s="166">
        <v>2685.17</v>
      </c>
      <c r="E328" s="88">
        <v>1398.08</v>
      </c>
      <c r="F328" s="89" t="s">
        <v>92</v>
      </c>
      <c r="G328" s="88">
        <v>4083.25</v>
      </c>
      <c r="H328" s="90">
        <v>44911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6">
        <f t="shared" si="17"/>
        <v>2685.17</v>
      </c>
    </row>
    <row r="329" spans="1:14" ht="15" customHeight="1" thickBot="1">
      <c r="A329" s="11" t="str">
        <f t="shared" si="16"/>
        <v>N836654 25</v>
      </c>
      <c r="B329" s="3" t="s">
        <v>100</v>
      </c>
      <c r="C329" s="165"/>
      <c r="D329" s="167"/>
      <c r="E329" s="88">
        <v>1398.08</v>
      </c>
      <c r="F329" s="89">
        <v>41.11</v>
      </c>
      <c r="G329" s="88">
        <v>4124.3599999999997</v>
      </c>
      <c r="H329" s="90">
        <v>44921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6">
        <f t="shared" si="17"/>
        <v>2685.17</v>
      </c>
    </row>
    <row r="330" spans="1:14" ht="15" customHeight="1" thickBot="1">
      <c r="A330" s="11" t="str">
        <f t="shared" si="16"/>
        <v>N836654 26</v>
      </c>
      <c r="B330" s="3" t="s">
        <v>100</v>
      </c>
      <c r="C330" s="164">
        <v>26</v>
      </c>
      <c r="D330" s="166">
        <v>2685.17</v>
      </c>
      <c r="E330" s="88">
        <v>1451.78</v>
      </c>
      <c r="F330" s="89" t="s">
        <v>92</v>
      </c>
      <c r="G330" s="88">
        <v>4136.95</v>
      </c>
      <c r="H330" s="90">
        <v>44942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6">
        <f t="shared" si="17"/>
        <v>2685.17</v>
      </c>
    </row>
    <row r="331" spans="1:14" ht="15" customHeight="1" thickBot="1">
      <c r="A331" s="11" t="str">
        <f t="shared" si="16"/>
        <v>N836654 26</v>
      </c>
      <c r="B331" s="3" t="s">
        <v>100</v>
      </c>
      <c r="C331" s="165"/>
      <c r="D331" s="167"/>
      <c r="E331" s="88">
        <v>1451.78</v>
      </c>
      <c r="F331" s="89">
        <v>41.64</v>
      </c>
      <c r="G331" s="88">
        <v>4178.59</v>
      </c>
      <c r="H331" s="90">
        <v>44952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6">
        <f t="shared" si="17"/>
        <v>2685.17</v>
      </c>
    </row>
    <row r="332" spans="1:14" ht="15" customHeight="1" thickBot="1">
      <c r="A332" s="11" t="str">
        <f t="shared" si="16"/>
        <v>N836654 27</v>
      </c>
      <c r="B332" s="3" t="s">
        <v>100</v>
      </c>
      <c r="C332" s="164">
        <v>27</v>
      </c>
      <c r="D332" s="166">
        <v>2685.17</v>
      </c>
      <c r="E332" s="88">
        <v>1505.48</v>
      </c>
      <c r="F332" s="89" t="s">
        <v>92</v>
      </c>
      <c r="G332" s="88">
        <v>4190.6499999999996</v>
      </c>
      <c r="H332" s="90">
        <v>44973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6">
        <f t="shared" si="17"/>
        <v>2685.17</v>
      </c>
    </row>
    <row r="333" spans="1:14" ht="15" customHeight="1" thickBot="1">
      <c r="A333" s="11" t="str">
        <f t="shared" si="16"/>
        <v>N836654 27</v>
      </c>
      <c r="B333" s="3" t="s">
        <v>100</v>
      </c>
      <c r="C333" s="165"/>
      <c r="D333" s="167"/>
      <c r="E333" s="88">
        <v>1505.48</v>
      </c>
      <c r="F333" s="89">
        <v>42.19</v>
      </c>
      <c r="G333" s="88">
        <v>4232.84</v>
      </c>
      <c r="H333" s="90">
        <v>44983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6">
        <f t="shared" si="17"/>
        <v>2685.17</v>
      </c>
    </row>
    <row r="334" spans="1:14" ht="15" customHeight="1" thickBot="1">
      <c r="A334" s="11" t="str">
        <f t="shared" si="16"/>
        <v>N836654 28</v>
      </c>
      <c r="B334" s="3" t="s">
        <v>100</v>
      </c>
      <c r="C334" s="164">
        <v>28</v>
      </c>
      <c r="D334" s="166">
        <v>2685.17</v>
      </c>
      <c r="E334" s="88">
        <v>1559.19</v>
      </c>
      <c r="F334" s="89" t="s">
        <v>92</v>
      </c>
      <c r="G334" s="88">
        <v>4244.3599999999997</v>
      </c>
      <c r="H334" s="90">
        <v>45001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6">
        <f t="shared" si="17"/>
        <v>2685.17</v>
      </c>
    </row>
    <row r="335" spans="1:14" ht="15" customHeight="1" thickBot="1">
      <c r="A335" s="11" t="str">
        <f t="shared" si="16"/>
        <v>N836654 28</v>
      </c>
      <c r="B335" s="3" t="s">
        <v>100</v>
      </c>
      <c r="C335" s="165"/>
      <c r="D335" s="167"/>
      <c r="E335" s="88">
        <v>1559.19</v>
      </c>
      <c r="F335" s="89">
        <v>42.72</v>
      </c>
      <c r="G335" s="88">
        <v>4287.08</v>
      </c>
      <c r="H335" s="90">
        <v>45011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6">
        <f t="shared" si="17"/>
        <v>2685.17</v>
      </c>
    </row>
    <row r="336" spans="1:14" ht="15" customHeight="1" thickBot="1">
      <c r="A336" s="11" t="str">
        <f t="shared" si="16"/>
        <v>N836654 29</v>
      </c>
      <c r="B336" s="3" t="s">
        <v>100</v>
      </c>
      <c r="C336" s="164">
        <v>29</v>
      </c>
      <c r="D336" s="166">
        <v>2685.17</v>
      </c>
      <c r="E336" s="88">
        <v>1612.9</v>
      </c>
      <c r="F336" s="89" t="s">
        <v>92</v>
      </c>
      <c r="G336" s="88">
        <v>4298.07</v>
      </c>
      <c r="H336" s="90">
        <v>45032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6">
        <f t="shared" si="17"/>
        <v>2685.17</v>
      </c>
    </row>
    <row r="337" spans="1:14" ht="15" customHeight="1" thickBot="1">
      <c r="A337" s="11" t="str">
        <f t="shared" si="16"/>
        <v>N836654 29</v>
      </c>
      <c r="B337" s="3" t="s">
        <v>100</v>
      </c>
      <c r="C337" s="165"/>
      <c r="D337" s="167"/>
      <c r="E337" s="88">
        <v>1612.9</v>
      </c>
      <c r="F337" s="89">
        <v>43.27</v>
      </c>
      <c r="G337" s="88">
        <v>4341.34</v>
      </c>
      <c r="H337" s="90">
        <v>45042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6">
        <f t="shared" si="17"/>
        <v>2685.17</v>
      </c>
    </row>
    <row r="338" spans="1:14" ht="15" customHeight="1" thickBot="1">
      <c r="A338" s="11" t="str">
        <f t="shared" si="16"/>
        <v>N836654 30</v>
      </c>
      <c r="B338" s="3" t="s">
        <v>100</v>
      </c>
      <c r="C338" s="164">
        <v>30</v>
      </c>
      <c r="D338" s="166">
        <v>2685.17</v>
      </c>
      <c r="E338" s="88">
        <v>1666.59</v>
      </c>
      <c r="F338" s="89" t="s">
        <v>92</v>
      </c>
      <c r="G338" s="88">
        <v>4351.76</v>
      </c>
      <c r="H338" s="90">
        <v>45062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6">
        <f t="shared" si="17"/>
        <v>2685.17</v>
      </c>
    </row>
    <row r="339" spans="1:14" ht="15" customHeight="1" thickBot="1">
      <c r="A339" s="11" t="str">
        <f t="shared" si="16"/>
        <v>N836654 30</v>
      </c>
      <c r="B339" s="3" t="s">
        <v>100</v>
      </c>
      <c r="C339" s="165"/>
      <c r="D339" s="167"/>
      <c r="E339" s="88">
        <v>1666.59</v>
      </c>
      <c r="F339" s="89">
        <v>43.8</v>
      </c>
      <c r="G339" s="88">
        <v>4395.5600000000004</v>
      </c>
      <c r="H339" s="90">
        <v>45072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6">
        <f t="shared" si="17"/>
        <v>2685.17</v>
      </c>
    </row>
    <row r="340" spans="1:14" ht="15" customHeight="1" thickBot="1">
      <c r="A340" s="11" t="str">
        <f t="shared" si="16"/>
        <v>N836654 31</v>
      </c>
      <c r="B340" s="3" t="s">
        <v>100</v>
      </c>
      <c r="C340" s="164">
        <v>31</v>
      </c>
      <c r="D340" s="166">
        <v>2685.17</v>
      </c>
      <c r="E340" s="88">
        <v>1720.3</v>
      </c>
      <c r="F340" s="89" t="s">
        <v>92</v>
      </c>
      <c r="G340" s="88">
        <v>4405.47</v>
      </c>
      <c r="H340" s="90">
        <v>45093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6">
        <f t="shared" si="17"/>
        <v>2685.17</v>
      </c>
    </row>
    <row r="341" spans="1:14" ht="15" customHeight="1" thickBot="1">
      <c r="A341" s="11" t="str">
        <f t="shared" si="16"/>
        <v>N836654 31</v>
      </c>
      <c r="B341" s="3" t="s">
        <v>100</v>
      </c>
      <c r="C341" s="165"/>
      <c r="D341" s="167"/>
      <c r="E341" s="88">
        <v>1720.3</v>
      </c>
      <c r="F341" s="89">
        <v>44.35</v>
      </c>
      <c r="G341" s="88">
        <v>4449.82</v>
      </c>
      <c r="H341" s="90">
        <v>45103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6">
        <f t="shared" si="17"/>
        <v>2685.17</v>
      </c>
    </row>
    <row r="342" spans="1:14" ht="15" customHeight="1" thickBot="1">
      <c r="A342" s="11" t="str">
        <f t="shared" si="16"/>
        <v>N836654 32</v>
      </c>
      <c r="B342" s="3" t="s">
        <v>100</v>
      </c>
      <c r="C342" s="164">
        <v>32</v>
      </c>
      <c r="D342" s="166">
        <v>2685.17</v>
      </c>
      <c r="E342" s="88">
        <v>1774.01</v>
      </c>
      <c r="F342" s="89" t="s">
        <v>92</v>
      </c>
      <c r="G342" s="88">
        <v>4459.18</v>
      </c>
      <c r="H342" s="90">
        <v>45123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6">
        <f t="shared" si="17"/>
        <v>2685.17</v>
      </c>
    </row>
    <row r="343" spans="1:14" ht="15" customHeight="1" thickBot="1">
      <c r="A343" s="11" t="str">
        <f t="shared" si="16"/>
        <v>N836654 32</v>
      </c>
      <c r="B343" s="3" t="s">
        <v>100</v>
      </c>
      <c r="C343" s="165"/>
      <c r="D343" s="167"/>
      <c r="E343" s="88">
        <v>1774.01</v>
      </c>
      <c r="F343" s="89">
        <v>44.89</v>
      </c>
      <c r="G343" s="88">
        <v>4504.07</v>
      </c>
      <c r="H343" s="90">
        <v>45133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6">
        <f t="shared" si="17"/>
        <v>2685.17</v>
      </c>
    </row>
    <row r="344" spans="1:14" ht="15" customHeight="1" thickBot="1">
      <c r="A344" s="11" t="str">
        <f t="shared" si="16"/>
        <v>N836654 33</v>
      </c>
      <c r="B344" s="3" t="s">
        <v>100</v>
      </c>
      <c r="C344" s="164">
        <v>33</v>
      </c>
      <c r="D344" s="166">
        <v>2685.17</v>
      </c>
      <c r="E344" s="88">
        <v>1827.7</v>
      </c>
      <c r="F344" s="89" t="s">
        <v>92</v>
      </c>
      <c r="G344" s="88">
        <v>4512.87</v>
      </c>
      <c r="H344" s="90">
        <v>45154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6">
        <f t="shared" si="17"/>
        <v>2685.17</v>
      </c>
    </row>
    <row r="345" spans="1:14" ht="15" customHeight="1" thickBot="1">
      <c r="A345" s="11" t="str">
        <f t="shared" si="16"/>
        <v>N836654 33</v>
      </c>
      <c r="B345" s="3" t="s">
        <v>100</v>
      </c>
      <c r="C345" s="165"/>
      <c r="D345" s="167"/>
      <c r="E345" s="88">
        <v>1827.7</v>
      </c>
      <c r="F345" s="89">
        <v>45.43</v>
      </c>
      <c r="G345" s="88">
        <v>4558.3</v>
      </c>
      <c r="H345" s="90">
        <v>45164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6">
        <f t="shared" si="17"/>
        <v>2685.17</v>
      </c>
    </row>
    <row r="346" spans="1:14" ht="15" customHeight="1" thickBot="1">
      <c r="A346" s="11" t="str">
        <f t="shared" si="16"/>
        <v>N836654 34</v>
      </c>
      <c r="B346" s="3" t="s">
        <v>100</v>
      </c>
      <c r="C346" s="164">
        <v>34</v>
      </c>
      <c r="D346" s="166">
        <v>2685.17</v>
      </c>
      <c r="E346" s="88">
        <v>1881.41</v>
      </c>
      <c r="F346" s="89" t="s">
        <v>92</v>
      </c>
      <c r="G346" s="88">
        <v>4566.58</v>
      </c>
      <c r="H346" s="90">
        <v>45185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6">
        <f t="shared" si="17"/>
        <v>2685.17</v>
      </c>
    </row>
    <row r="347" spans="1:14" ht="15" customHeight="1" thickBot="1">
      <c r="A347" s="11" t="str">
        <f t="shared" si="16"/>
        <v>N836654 34</v>
      </c>
      <c r="B347" s="3" t="s">
        <v>100</v>
      </c>
      <c r="C347" s="165"/>
      <c r="D347" s="167"/>
      <c r="E347" s="88">
        <v>1881.41</v>
      </c>
      <c r="F347" s="89">
        <v>45.97</v>
      </c>
      <c r="G347" s="88">
        <v>4612.55</v>
      </c>
      <c r="H347" s="90">
        <v>45195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6">
        <f t="shared" si="17"/>
        <v>2685.17</v>
      </c>
    </row>
    <row r="348" spans="1:14" ht="15" customHeight="1" thickBot="1">
      <c r="A348" s="11" t="str">
        <f t="shared" si="16"/>
        <v>N836654 35</v>
      </c>
      <c r="B348" s="3" t="s">
        <v>100</v>
      </c>
      <c r="C348" s="164">
        <v>35</v>
      </c>
      <c r="D348" s="166">
        <v>2685.17</v>
      </c>
      <c r="E348" s="88">
        <v>1935.11</v>
      </c>
      <c r="F348" s="89" t="s">
        <v>92</v>
      </c>
      <c r="G348" s="88">
        <v>4620.28</v>
      </c>
      <c r="H348" s="90">
        <v>45215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6">
        <f t="shared" si="17"/>
        <v>2685.17</v>
      </c>
    </row>
    <row r="349" spans="1:14" ht="15" customHeight="1" thickBot="1">
      <c r="A349" s="11" t="str">
        <f t="shared" si="16"/>
        <v>N836654 35</v>
      </c>
      <c r="B349" s="3" t="s">
        <v>100</v>
      </c>
      <c r="C349" s="165"/>
      <c r="D349" s="167"/>
      <c r="E349" s="88">
        <v>1935.11</v>
      </c>
      <c r="F349" s="89">
        <v>46.51</v>
      </c>
      <c r="G349" s="88">
        <v>4666.79</v>
      </c>
      <c r="H349" s="90">
        <v>45225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6">
        <f t="shared" si="17"/>
        <v>2685.17</v>
      </c>
    </row>
    <row r="350" spans="1:14" ht="15" customHeight="1" thickBot="1">
      <c r="A350" s="11" t="str">
        <f t="shared" si="16"/>
        <v>N836654 36</v>
      </c>
      <c r="B350" s="3" t="s">
        <v>100</v>
      </c>
      <c r="C350" s="164">
        <v>36</v>
      </c>
      <c r="D350" s="166">
        <v>2685.17</v>
      </c>
      <c r="E350" s="88">
        <v>1988.82</v>
      </c>
      <c r="F350" s="89" t="s">
        <v>92</v>
      </c>
      <c r="G350" s="88">
        <v>4673.99</v>
      </c>
      <c r="H350" s="90">
        <v>45246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6">
        <f t="shared" si="17"/>
        <v>2685.17</v>
      </c>
    </row>
    <row r="351" spans="1:14" ht="15" customHeight="1" thickBot="1">
      <c r="A351" s="11" t="str">
        <f t="shared" si="16"/>
        <v>N836654 36</v>
      </c>
      <c r="B351" s="3" t="s">
        <v>100</v>
      </c>
      <c r="C351" s="165"/>
      <c r="D351" s="167"/>
      <c r="E351" s="88">
        <v>1988.82</v>
      </c>
      <c r="F351" s="89">
        <v>47.05</v>
      </c>
      <c r="G351" s="88">
        <v>4721.04</v>
      </c>
      <c r="H351" s="90">
        <v>45256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6">
        <f t="shared" si="17"/>
        <v>2685.17</v>
      </c>
    </row>
    <row r="352" spans="1:14" ht="15" customHeight="1" thickBot="1">
      <c r="A352" s="11" t="str">
        <f t="shared" si="16"/>
        <v>N836654 37</v>
      </c>
      <c r="B352" s="3" t="s">
        <v>100</v>
      </c>
      <c r="C352" s="164">
        <v>37</v>
      </c>
      <c r="D352" s="166">
        <v>2685.17</v>
      </c>
      <c r="E352" s="88">
        <v>2042.52</v>
      </c>
      <c r="F352" s="89" t="s">
        <v>92</v>
      </c>
      <c r="G352" s="88">
        <v>4727.6899999999996</v>
      </c>
      <c r="H352" s="90">
        <v>45276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6">
        <f t="shared" si="17"/>
        <v>2685.17</v>
      </c>
    </row>
    <row r="353" spans="1:14" ht="15" customHeight="1" thickBot="1">
      <c r="A353" s="11" t="str">
        <f t="shared" si="16"/>
        <v>N836654 37</v>
      </c>
      <c r="B353" s="3" t="s">
        <v>100</v>
      </c>
      <c r="C353" s="165"/>
      <c r="D353" s="167"/>
      <c r="E353" s="88">
        <v>2042.52</v>
      </c>
      <c r="F353" s="89">
        <v>47.59</v>
      </c>
      <c r="G353" s="88">
        <v>4775.28</v>
      </c>
      <c r="H353" s="90">
        <v>45286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6">
        <f t="shared" si="17"/>
        <v>2685.17</v>
      </c>
    </row>
    <row r="354" spans="1:14" ht="15" customHeight="1" thickBot="1">
      <c r="A354" s="11" t="str">
        <f t="shared" si="16"/>
        <v>N836654 38</v>
      </c>
      <c r="B354" s="3" t="s">
        <v>100</v>
      </c>
      <c r="C354" s="164">
        <v>38</v>
      </c>
      <c r="D354" s="166">
        <v>2685.17</v>
      </c>
      <c r="E354" s="88">
        <v>2096.2199999999998</v>
      </c>
      <c r="F354" s="89" t="s">
        <v>92</v>
      </c>
      <c r="G354" s="88">
        <v>4781.3900000000003</v>
      </c>
      <c r="H354" s="90">
        <v>45307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6">
        <f t="shared" si="17"/>
        <v>2685.17</v>
      </c>
    </row>
    <row r="355" spans="1:14" ht="15" customHeight="1" thickBot="1">
      <c r="A355" s="11" t="str">
        <f t="shared" si="16"/>
        <v>N836654 38</v>
      </c>
      <c r="B355" s="3" t="s">
        <v>100</v>
      </c>
      <c r="C355" s="165"/>
      <c r="D355" s="167"/>
      <c r="E355" s="88">
        <v>2096.2199999999998</v>
      </c>
      <c r="F355" s="89">
        <v>48.13</v>
      </c>
      <c r="G355" s="88">
        <v>4829.5200000000004</v>
      </c>
      <c r="H355" s="90">
        <v>45317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6">
        <f t="shared" si="17"/>
        <v>2685.17</v>
      </c>
    </row>
    <row r="356" spans="1:14" ht="15" customHeight="1" thickBot="1">
      <c r="A356" s="11" t="str">
        <f t="shared" si="16"/>
        <v>N836654 39</v>
      </c>
      <c r="B356" s="3" t="s">
        <v>100</v>
      </c>
      <c r="C356" s="164">
        <v>39</v>
      </c>
      <c r="D356" s="166">
        <v>2685.17</v>
      </c>
      <c r="E356" s="88">
        <v>2149.9299999999998</v>
      </c>
      <c r="F356" s="89" t="s">
        <v>92</v>
      </c>
      <c r="G356" s="88">
        <v>4835.1000000000004</v>
      </c>
      <c r="H356" s="90">
        <v>45338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6">
        <f t="shared" si="17"/>
        <v>2685.17</v>
      </c>
    </row>
    <row r="357" spans="1:14" ht="15" customHeight="1" thickBot="1">
      <c r="A357" s="11" t="str">
        <f t="shared" si="16"/>
        <v>N836654 39</v>
      </c>
      <c r="B357" s="3" t="s">
        <v>100</v>
      </c>
      <c r="C357" s="165"/>
      <c r="D357" s="167"/>
      <c r="E357" s="88">
        <v>2149.9299999999998</v>
      </c>
      <c r="F357" s="89">
        <v>48.67</v>
      </c>
      <c r="G357" s="88">
        <v>4883.7700000000004</v>
      </c>
      <c r="H357" s="90">
        <v>45348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6">
        <f t="shared" si="17"/>
        <v>2685.17</v>
      </c>
    </row>
    <row r="358" spans="1:14" ht="15" customHeight="1" thickBot="1">
      <c r="A358" s="11" t="str">
        <f t="shared" si="16"/>
        <v>N836654 40</v>
      </c>
      <c r="B358" s="3" t="s">
        <v>100</v>
      </c>
      <c r="C358" s="164">
        <v>40</v>
      </c>
      <c r="D358" s="166">
        <v>2685.17</v>
      </c>
      <c r="E358" s="88">
        <v>2203.63</v>
      </c>
      <c r="F358" s="89" t="s">
        <v>92</v>
      </c>
      <c r="G358" s="88">
        <v>4888.8</v>
      </c>
      <c r="H358" s="90">
        <v>45367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6">
        <f t="shared" si="17"/>
        <v>2685.17</v>
      </c>
    </row>
    <row r="359" spans="1:14" ht="15" customHeight="1" thickBot="1">
      <c r="A359" s="11" t="str">
        <f t="shared" si="16"/>
        <v>N836654 40</v>
      </c>
      <c r="B359" s="3" t="s">
        <v>100</v>
      </c>
      <c r="C359" s="165"/>
      <c r="D359" s="167"/>
      <c r="E359" s="88">
        <v>2203.63</v>
      </c>
      <c r="F359" s="89">
        <v>49.22</v>
      </c>
      <c r="G359" s="88">
        <v>4938.0200000000004</v>
      </c>
      <c r="H359" s="90">
        <v>45377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6">
        <f t="shared" si="17"/>
        <v>2685.17</v>
      </c>
    </row>
    <row r="360" spans="1:14" ht="15" customHeight="1" thickBot="1">
      <c r="A360" s="11" t="str">
        <f t="shared" si="16"/>
        <v>N836654 41</v>
      </c>
      <c r="B360" s="3" t="s">
        <v>100</v>
      </c>
      <c r="C360" s="164">
        <v>41</v>
      </c>
      <c r="D360" s="166">
        <v>2685.17</v>
      </c>
      <c r="E360" s="88">
        <v>2257.33</v>
      </c>
      <c r="F360" s="89" t="s">
        <v>92</v>
      </c>
      <c r="G360" s="88">
        <v>4942.5</v>
      </c>
      <c r="H360" s="90">
        <v>45398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6">
        <f t="shared" si="17"/>
        <v>2685.17</v>
      </c>
    </row>
    <row r="361" spans="1:14" ht="15" customHeight="1" thickBot="1">
      <c r="A361" s="11" t="str">
        <f t="shared" si="16"/>
        <v>N836654 41</v>
      </c>
      <c r="B361" s="3" t="s">
        <v>100</v>
      </c>
      <c r="C361" s="165"/>
      <c r="D361" s="167"/>
      <c r="E361" s="88">
        <v>2257.33</v>
      </c>
      <c r="F361" s="89">
        <v>49.75</v>
      </c>
      <c r="G361" s="88">
        <v>4992.25</v>
      </c>
      <c r="H361" s="90">
        <v>45408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6">
        <f t="shared" si="17"/>
        <v>2685.17</v>
      </c>
    </row>
    <row r="362" spans="1:14" ht="15" customHeight="1" thickBot="1">
      <c r="A362" s="11" t="str">
        <f t="shared" ref="A362:A425" si="19">B362&amp;" "&amp;IF(C362="",C361,C362)</f>
        <v>N836654 42</v>
      </c>
      <c r="B362" s="3" t="s">
        <v>100</v>
      </c>
      <c r="C362" s="164">
        <v>42</v>
      </c>
      <c r="D362" s="166">
        <v>2685.17</v>
      </c>
      <c r="E362" s="88">
        <v>2311.04</v>
      </c>
      <c r="F362" s="89" t="s">
        <v>92</v>
      </c>
      <c r="G362" s="88">
        <v>4996.21</v>
      </c>
      <c r="H362" s="90">
        <v>45428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6">
        <f t="shared" si="17"/>
        <v>2685.17</v>
      </c>
    </row>
    <row r="363" spans="1:14" ht="15" customHeight="1" thickBot="1">
      <c r="A363" s="11" t="str">
        <f t="shared" si="19"/>
        <v>N836654 42</v>
      </c>
      <c r="B363" s="3" t="s">
        <v>100</v>
      </c>
      <c r="C363" s="165"/>
      <c r="D363" s="167"/>
      <c r="E363" s="88">
        <v>2311.04</v>
      </c>
      <c r="F363" s="89">
        <v>50.3</v>
      </c>
      <c r="G363" s="88">
        <v>5046.51</v>
      </c>
      <c r="H363" s="90">
        <v>45438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6">
        <f t="shared" si="17"/>
        <v>2685.17</v>
      </c>
    </row>
    <row r="364" spans="1:14" ht="15" customHeight="1" thickBot="1">
      <c r="A364" s="11" t="str">
        <f t="shared" si="19"/>
        <v>N836654 43</v>
      </c>
      <c r="B364" s="3" t="s">
        <v>100</v>
      </c>
      <c r="C364" s="164">
        <v>43</v>
      </c>
      <c r="D364" s="166">
        <v>2685.17</v>
      </c>
      <c r="E364" s="88">
        <v>2364.7399999999998</v>
      </c>
      <c r="F364" s="89" t="s">
        <v>92</v>
      </c>
      <c r="G364" s="88">
        <v>5049.91</v>
      </c>
      <c r="H364" s="90">
        <v>45459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6">
        <f t="shared" si="17"/>
        <v>2685.17</v>
      </c>
    </row>
    <row r="365" spans="1:14" ht="15" customHeight="1" thickBot="1">
      <c r="A365" s="11" t="str">
        <f t="shared" si="19"/>
        <v>N836654 43</v>
      </c>
      <c r="B365" s="3" t="s">
        <v>100</v>
      </c>
      <c r="C365" s="165"/>
      <c r="D365" s="167"/>
      <c r="E365" s="88">
        <v>2364.7399999999998</v>
      </c>
      <c r="F365" s="89">
        <v>50.83</v>
      </c>
      <c r="G365" s="88">
        <v>5100.74</v>
      </c>
      <c r="H365" s="90">
        <v>45469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6">
        <f t="shared" si="17"/>
        <v>2685.17</v>
      </c>
    </row>
    <row r="366" spans="1:14" ht="15" customHeight="1" thickBot="1">
      <c r="A366" s="11" t="str">
        <f t="shared" si="19"/>
        <v>N836654 44</v>
      </c>
      <c r="B366" s="3" t="s">
        <v>100</v>
      </c>
      <c r="C366" s="164">
        <v>44</v>
      </c>
      <c r="D366" s="166">
        <v>2685.17</v>
      </c>
      <c r="E366" s="88">
        <v>2418.44</v>
      </c>
      <c r="F366" s="89" t="s">
        <v>92</v>
      </c>
      <c r="G366" s="88">
        <v>5103.6099999999997</v>
      </c>
      <c r="H366" s="90">
        <v>45489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6">
        <f t="shared" si="17"/>
        <v>2685.17</v>
      </c>
    </row>
    <row r="367" spans="1:14" ht="15" customHeight="1" thickBot="1">
      <c r="A367" s="11" t="str">
        <f t="shared" si="19"/>
        <v>N836654 44</v>
      </c>
      <c r="B367" s="3" t="s">
        <v>100</v>
      </c>
      <c r="C367" s="165"/>
      <c r="D367" s="167"/>
      <c r="E367" s="88">
        <v>2418.44</v>
      </c>
      <c r="F367" s="89">
        <v>51.38</v>
      </c>
      <c r="G367" s="88">
        <v>5154.99</v>
      </c>
      <c r="H367" s="90">
        <v>45499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6">
        <f t="shared" si="17"/>
        <v>2685.17</v>
      </c>
    </row>
    <row r="368" spans="1:14" ht="15" customHeight="1" thickBot="1">
      <c r="A368" s="11" t="str">
        <f t="shared" si="19"/>
        <v>N836654 45</v>
      </c>
      <c r="B368" s="3" t="s">
        <v>100</v>
      </c>
      <c r="C368" s="164">
        <v>45</v>
      </c>
      <c r="D368" s="166">
        <v>2685.17</v>
      </c>
      <c r="E368" s="88">
        <v>2472.15</v>
      </c>
      <c r="F368" s="89" t="s">
        <v>92</v>
      </c>
      <c r="G368" s="88">
        <v>5157.32</v>
      </c>
      <c r="H368" s="90">
        <v>45520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6">
        <f t="shared" si="17"/>
        <v>2685.17</v>
      </c>
    </row>
    <row r="369" spans="1:14" ht="15" customHeight="1" thickBot="1">
      <c r="A369" s="11" t="str">
        <f t="shared" si="19"/>
        <v>N836654 45</v>
      </c>
      <c r="B369" s="3" t="s">
        <v>100</v>
      </c>
      <c r="C369" s="165"/>
      <c r="D369" s="167"/>
      <c r="E369" s="88">
        <v>2472.15</v>
      </c>
      <c r="F369" s="89">
        <v>51.92</v>
      </c>
      <c r="G369" s="88">
        <v>5209.24</v>
      </c>
      <c r="H369" s="90">
        <v>45530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6">
        <f t="shared" si="17"/>
        <v>2685.17</v>
      </c>
    </row>
    <row r="370" spans="1:14" ht="15" customHeight="1" thickBot="1">
      <c r="A370" s="11" t="str">
        <f t="shared" si="19"/>
        <v>N836654 46</v>
      </c>
      <c r="B370" s="3" t="s">
        <v>100</v>
      </c>
      <c r="C370" s="164">
        <v>46</v>
      </c>
      <c r="D370" s="166">
        <v>2685.17</v>
      </c>
      <c r="E370" s="88">
        <v>2525.85</v>
      </c>
      <c r="F370" s="89" t="s">
        <v>92</v>
      </c>
      <c r="G370" s="88">
        <v>5211.0200000000004</v>
      </c>
      <c r="H370" s="90">
        <v>45551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6">
        <f t="shared" si="17"/>
        <v>2685.17</v>
      </c>
    </row>
    <row r="371" spans="1:14" ht="15" customHeight="1" thickBot="1">
      <c r="A371" s="11" t="str">
        <f t="shared" si="19"/>
        <v>N836654 46</v>
      </c>
      <c r="B371" s="3" t="s">
        <v>100</v>
      </c>
      <c r="C371" s="165"/>
      <c r="D371" s="167"/>
      <c r="E371" s="88">
        <v>2525.85</v>
      </c>
      <c r="F371" s="89">
        <v>52.46</v>
      </c>
      <c r="G371" s="88">
        <v>5263.48</v>
      </c>
      <c r="H371" s="90">
        <v>45561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6">
        <f t="shared" si="17"/>
        <v>2685.17</v>
      </c>
    </row>
    <row r="372" spans="1:14" ht="15" customHeight="1" thickBot="1">
      <c r="A372" s="11" t="str">
        <f t="shared" si="19"/>
        <v>N836654 47</v>
      </c>
      <c r="B372" s="3" t="s">
        <v>100</v>
      </c>
      <c r="C372" s="164">
        <v>47</v>
      </c>
      <c r="D372" s="166">
        <v>2685.17</v>
      </c>
      <c r="E372" s="88">
        <v>2579.5500000000002</v>
      </c>
      <c r="F372" s="89" t="s">
        <v>92</v>
      </c>
      <c r="G372" s="88">
        <v>5264.72</v>
      </c>
      <c r="H372" s="90">
        <v>45581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6">
        <f t="shared" si="17"/>
        <v>2685.17</v>
      </c>
    </row>
    <row r="373" spans="1:14" ht="15" customHeight="1" thickBot="1">
      <c r="A373" s="11" t="str">
        <f t="shared" si="19"/>
        <v>N836654 47</v>
      </c>
      <c r="B373" s="3" t="s">
        <v>100</v>
      </c>
      <c r="C373" s="165"/>
      <c r="D373" s="167"/>
      <c r="E373" s="88">
        <v>2579.5500000000002</v>
      </c>
      <c r="F373" s="89">
        <v>53</v>
      </c>
      <c r="G373" s="88">
        <v>5317.72</v>
      </c>
      <c r="H373" s="90">
        <v>45591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6">
        <f t="shared" si="17"/>
        <v>2685.17</v>
      </c>
    </row>
    <row r="374" spans="1:14" ht="15" customHeight="1" thickBot="1">
      <c r="A374" s="11" t="str">
        <f t="shared" si="19"/>
        <v>N836654 48</v>
      </c>
      <c r="B374" s="3" t="s">
        <v>100</v>
      </c>
      <c r="C374" s="164">
        <v>48</v>
      </c>
      <c r="D374" s="166">
        <v>2685.17</v>
      </c>
      <c r="E374" s="88">
        <v>2633.25</v>
      </c>
      <c r="F374" s="89" t="s">
        <v>92</v>
      </c>
      <c r="G374" s="88">
        <v>5318.42</v>
      </c>
      <c r="H374" s="90">
        <v>45612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6">
        <f t="shared" si="17"/>
        <v>2685.17</v>
      </c>
    </row>
    <row r="375" spans="1:14" ht="15" customHeight="1" thickBot="1">
      <c r="A375" s="11" t="str">
        <f t="shared" si="19"/>
        <v>N836654 48</v>
      </c>
      <c r="B375" s="3" t="s">
        <v>100</v>
      </c>
      <c r="C375" s="165"/>
      <c r="D375" s="167"/>
      <c r="E375" s="88">
        <v>2633.25</v>
      </c>
      <c r="F375" s="89">
        <v>53.54</v>
      </c>
      <c r="G375" s="88">
        <v>5371.96</v>
      </c>
      <c r="H375" s="90">
        <v>45622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6">
        <f t="shared" si="17"/>
        <v>2685.17</v>
      </c>
    </row>
    <row r="376" spans="1:14" ht="15" customHeight="1" thickBot="1">
      <c r="A376" s="11" t="str">
        <f t="shared" si="19"/>
        <v>N836654 49</v>
      </c>
      <c r="B376" s="3" t="s">
        <v>100</v>
      </c>
      <c r="C376" s="164">
        <v>49</v>
      </c>
      <c r="D376" s="166">
        <v>2685.17</v>
      </c>
      <c r="E376" s="88">
        <v>2686.96</v>
      </c>
      <c r="F376" s="89" t="s">
        <v>92</v>
      </c>
      <c r="G376" s="88">
        <v>5372.13</v>
      </c>
      <c r="H376" s="90">
        <v>45642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6">
        <f t="shared" si="17"/>
        <v>2685.17</v>
      </c>
    </row>
    <row r="377" spans="1:14" ht="15" customHeight="1" thickBot="1">
      <c r="A377" s="11" t="str">
        <f t="shared" si="19"/>
        <v>N836654 49</v>
      </c>
      <c r="B377" s="3" t="s">
        <v>100</v>
      </c>
      <c r="C377" s="165"/>
      <c r="D377" s="167"/>
      <c r="E377" s="88">
        <v>2686.96</v>
      </c>
      <c r="F377" s="89">
        <v>54.08</v>
      </c>
      <c r="G377" s="88">
        <v>5426.21</v>
      </c>
      <c r="H377" s="90">
        <v>45652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6">
        <f t="shared" si="17"/>
        <v>2685.17</v>
      </c>
    </row>
    <row r="378" spans="1:14" ht="15" customHeight="1" thickBot="1">
      <c r="A378" s="11" t="str">
        <f t="shared" si="19"/>
        <v>N836654 50</v>
      </c>
      <c r="B378" s="3" t="s">
        <v>100</v>
      </c>
      <c r="C378" s="164">
        <v>50</v>
      </c>
      <c r="D378" s="166">
        <v>2685.17</v>
      </c>
      <c r="E378" s="88">
        <v>2740.67</v>
      </c>
      <c r="F378" s="89" t="s">
        <v>92</v>
      </c>
      <c r="G378" s="88">
        <v>5425.84</v>
      </c>
      <c r="H378" s="90">
        <v>45673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6">
        <f t="shared" si="17"/>
        <v>2685.17</v>
      </c>
    </row>
    <row r="379" spans="1:14" ht="15" customHeight="1" thickBot="1">
      <c r="A379" s="11" t="str">
        <f t="shared" si="19"/>
        <v>N836654 50</v>
      </c>
      <c r="B379" s="3" t="s">
        <v>100</v>
      </c>
      <c r="C379" s="165"/>
      <c r="D379" s="167"/>
      <c r="E379" s="88">
        <v>2740.67</v>
      </c>
      <c r="F379" s="89">
        <v>54.62</v>
      </c>
      <c r="G379" s="88">
        <v>5480.46</v>
      </c>
      <c r="H379" s="90">
        <v>45683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6">
        <f t="shared" si="17"/>
        <v>2685.17</v>
      </c>
    </row>
    <row r="380" spans="1:14" ht="15" customHeight="1" thickBot="1">
      <c r="A380" s="11" t="str">
        <f t="shared" si="19"/>
        <v>N836654 51</v>
      </c>
      <c r="B380" s="3" t="s">
        <v>100</v>
      </c>
      <c r="C380" s="164">
        <v>51</v>
      </c>
      <c r="D380" s="166">
        <v>2685.17</v>
      </c>
      <c r="E380" s="88">
        <v>2794.36</v>
      </c>
      <c r="F380" s="89" t="s">
        <v>92</v>
      </c>
      <c r="G380" s="88">
        <v>5479.53</v>
      </c>
      <c r="H380" s="90">
        <v>45704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6">
        <f t="shared" si="17"/>
        <v>2685.17</v>
      </c>
    </row>
    <row r="381" spans="1:14" ht="15" customHeight="1" thickBot="1">
      <c r="A381" s="11" t="str">
        <f t="shared" si="19"/>
        <v>N836654 51</v>
      </c>
      <c r="B381" s="3" t="s">
        <v>100</v>
      </c>
      <c r="C381" s="165"/>
      <c r="D381" s="167"/>
      <c r="E381" s="88">
        <v>2794.36</v>
      </c>
      <c r="F381" s="89">
        <v>55.16</v>
      </c>
      <c r="G381" s="88">
        <v>5534.69</v>
      </c>
      <c r="H381" s="90">
        <v>45714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6">
        <f t="shared" si="17"/>
        <v>2685.17</v>
      </c>
    </row>
    <row r="382" spans="1:14" ht="15" customHeight="1" thickBot="1">
      <c r="A382" s="11" t="str">
        <f t="shared" si="19"/>
        <v>N836654 52</v>
      </c>
      <c r="B382" s="3" t="s">
        <v>100</v>
      </c>
      <c r="C382" s="164">
        <v>52</v>
      </c>
      <c r="D382" s="166">
        <v>2685.17</v>
      </c>
      <c r="E382" s="88">
        <v>2848.07</v>
      </c>
      <c r="F382" s="89" t="s">
        <v>92</v>
      </c>
      <c r="G382" s="88">
        <v>5533.24</v>
      </c>
      <c r="H382" s="90">
        <v>45732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6">
        <f t="shared" si="17"/>
        <v>2685.17</v>
      </c>
    </row>
    <row r="383" spans="1:14" ht="15" customHeight="1" thickBot="1">
      <c r="A383" s="11" t="str">
        <f t="shared" si="19"/>
        <v>N836654 52</v>
      </c>
      <c r="B383" s="3" t="s">
        <v>100</v>
      </c>
      <c r="C383" s="165"/>
      <c r="D383" s="167"/>
      <c r="E383" s="88">
        <v>2848.07</v>
      </c>
      <c r="F383" s="89">
        <v>55.7</v>
      </c>
      <c r="G383" s="88">
        <v>5588.94</v>
      </c>
      <c r="H383" s="90">
        <v>45742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6">
        <f t="shared" si="17"/>
        <v>2685.17</v>
      </c>
    </row>
    <row r="384" spans="1:14" ht="15" customHeight="1" thickBot="1">
      <c r="A384" s="11" t="str">
        <f t="shared" si="19"/>
        <v>N836654 53</v>
      </c>
      <c r="B384" s="3" t="s">
        <v>100</v>
      </c>
      <c r="C384" s="164">
        <v>53</v>
      </c>
      <c r="D384" s="166">
        <v>2685.17</v>
      </c>
      <c r="E384" s="88">
        <v>2901.78</v>
      </c>
      <c r="F384" s="89" t="s">
        <v>92</v>
      </c>
      <c r="G384" s="88">
        <v>5586.95</v>
      </c>
      <c r="H384" s="90">
        <v>45763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6">
        <f t="shared" si="17"/>
        <v>2685.17</v>
      </c>
    </row>
    <row r="385" spans="1:14" ht="15" customHeight="1" thickBot="1">
      <c r="A385" s="11" t="str">
        <f t="shared" si="19"/>
        <v>N836654 53</v>
      </c>
      <c r="B385" s="3" t="s">
        <v>100</v>
      </c>
      <c r="C385" s="165"/>
      <c r="D385" s="167"/>
      <c r="E385" s="88">
        <v>2901.78</v>
      </c>
      <c r="F385" s="89">
        <v>56.24</v>
      </c>
      <c r="G385" s="88">
        <v>5643.19</v>
      </c>
      <c r="H385" s="90">
        <v>45773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6">
        <f t="shared" si="17"/>
        <v>2685.17</v>
      </c>
    </row>
    <row r="386" spans="1:14" ht="15" customHeight="1" thickBot="1">
      <c r="A386" s="11" t="str">
        <f t="shared" si="19"/>
        <v>N836654 54</v>
      </c>
      <c r="B386" s="3" t="s">
        <v>100</v>
      </c>
      <c r="C386" s="164">
        <v>54</v>
      </c>
      <c r="D386" s="166">
        <v>2685.17</v>
      </c>
      <c r="E386" s="88">
        <v>2955.48</v>
      </c>
      <c r="F386" s="89" t="s">
        <v>92</v>
      </c>
      <c r="G386" s="88">
        <v>5640.65</v>
      </c>
      <c r="H386" s="90">
        <v>45793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6">
        <f t="shared" si="17"/>
        <v>2685.17</v>
      </c>
    </row>
    <row r="387" spans="1:14" ht="15" customHeight="1" thickBot="1">
      <c r="A387" s="11" t="str">
        <f t="shared" si="19"/>
        <v>N836654 54</v>
      </c>
      <c r="B387" s="3" t="s">
        <v>100</v>
      </c>
      <c r="C387" s="165"/>
      <c r="D387" s="167"/>
      <c r="E387" s="88">
        <v>2955.48</v>
      </c>
      <c r="F387" s="89">
        <v>56.78</v>
      </c>
      <c r="G387" s="88">
        <v>5697.43</v>
      </c>
      <c r="H387" s="90">
        <v>45803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6">
        <f t="shared" si="17"/>
        <v>2685.17</v>
      </c>
    </row>
    <row r="388" spans="1:14" ht="15" customHeight="1" thickBot="1">
      <c r="A388" s="11" t="str">
        <f t="shared" si="19"/>
        <v>N836654 55</v>
      </c>
      <c r="B388" s="3" t="s">
        <v>100</v>
      </c>
      <c r="C388" s="164">
        <v>55</v>
      </c>
      <c r="D388" s="166">
        <v>2685.17</v>
      </c>
      <c r="E388" s="88">
        <v>3009.18</v>
      </c>
      <c r="F388" s="89" t="s">
        <v>92</v>
      </c>
      <c r="G388" s="88">
        <v>5694.35</v>
      </c>
      <c r="H388" s="90">
        <v>45824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6">
        <f t="shared" ref="N388:N451" si="20">IF(D388=0,D387,D388)</f>
        <v>2685.17</v>
      </c>
    </row>
    <row r="389" spans="1:14" ht="15" customHeight="1" thickBot="1">
      <c r="A389" s="11" t="str">
        <f t="shared" si="19"/>
        <v>N836654 55</v>
      </c>
      <c r="B389" s="3" t="s">
        <v>100</v>
      </c>
      <c r="C389" s="165"/>
      <c r="D389" s="167"/>
      <c r="E389" s="88">
        <v>3009.18</v>
      </c>
      <c r="F389" s="89">
        <v>57.32</v>
      </c>
      <c r="G389" s="88">
        <v>5751.67</v>
      </c>
      <c r="H389" s="90">
        <v>45834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6">
        <f t="shared" si="20"/>
        <v>2685.17</v>
      </c>
    </row>
    <row r="390" spans="1:14" ht="15" customHeight="1" thickBot="1">
      <c r="A390" s="11" t="str">
        <f t="shared" si="19"/>
        <v>N836654 56</v>
      </c>
      <c r="B390" s="3" t="s">
        <v>100</v>
      </c>
      <c r="C390" s="164">
        <v>56</v>
      </c>
      <c r="D390" s="166">
        <v>2685.17</v>
      </c>
      <c r="E390" s="88">
        <v>3062.88</v>
      </c>
      <c r="F390" s="89" t="s">
        <v>92</v>
      </c>
      <c r="G390" s="88">
        <v>5748.05</v>
      </c>
      <c r="H390" s="90">
        <v>45854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6">
        <f t="shared" si="20"/>
        <v>2685.17</v>
      </c>
    </row>
    <row r="391" spans="1:14" ht="15" customHeight="1" thickBot="1">
      <c r="A391" s="11" t="str">
        <f t="shared" si="19"/>
        <v>N836654 56</v>
      </c>
      <c r="B391" s="3" t="s">
        <v>100</v>
      </c>
      <c r="C391" s="165"/>
      <c r="D391" s="167"/>
      <c r="E391" s="88">
        <v>3062.88</v>
      </c>
      <c r="F391" s="89">
        <v>57.86</v>
      </c>
      <c r="G391" s="88">
        <v>5805.91</v>
      </c>
      <c r="H391" s="90">
        <v>45864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6">
        <f t="shared" si="20"/>
        <v>2685.17</v>
      </c>
    </row>
    <row r="392" spans="1:14" ht="15" customHeight="1" thickBot="1">
      <c r="A392" s="11" t="str">
        <f t="shared" si="19"/>
        <v>N836654 57</v>
      </c>
      <c r="B392" s="3" t="s">
        <v>100</v>
      </c>
      <c r="C392" s="164">
        <v>57</v>
      </c>
      <c r="D392" s="166">
        <v>2685.17</v>
      </c>
      <c r="E392" s="88">
        <v>3116.59</v>
      </c>
      <c r="F392" s="89" t="s">
        <v>92</v>
      </c>
      <c r="G392" s="88">
        <v>5801.76</v>
      </c>
      <c r="H392" s="90">
        <v>45885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6">
        <f t="shared" si="20"/>
        <v>2685.17</v>
      </c>
    </row>
    <row r="393" spans="1:14" ht="15" customHeight="1" thickBot="1">
      <c r="A393" s="11" t="str">
        <f t="shared" si="19"/>
        <v>N836654 57</v>
      </c>
      <c r="B393" s="3" t="s">
        <v>100</v>
      </c>
      <c r="C393" s="165"/>
      <c r="D393" s="167"/>
      <c r="E393" s="88">
        <v>3116.59</v>
      </c>
      <c r="F393" s="89">
        <v>58.4</v>
      </c>
      <c r="G393" s="88">
        <v>5860.16</v>
      </c>
      <c r="H393" s="90">
        <v>45895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6">
        <f t="shared" si="20"/>
        <v>2685.17</v>
      </c>
    </row>
    <row r="394" spans="1:14" ht="15" customHeight="1" thickBot="1">
      <c r="A394" s="11" t="str">
        <f t="shared" si="19"/>
        <v>N836654 58</v>
      </c>
      <c r="B394" s="3" t="s">
        <v>100</v>
      </c>
      <c r="C394" s="164">
        <v>58</v>
      </c>
      <c r="D394" s="166">
        <v>2685.17</v>
      </c>
      <c r="E394" s="88">
        <v>3170.29</v>
      </c>
      <c r="F394" s="89" t="s">
        <v>92</v>
      </c>
      <c r="G394" s="88">
        <v>5855.46</v>
      </c>
      <c r="H394" s="90">
        <v>45916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6">
        <f t="shared" si="20"/>
        <v>2685.17</v>
      </c>
    </row>
    <row r="395" spans="1:14" ht="15" customHeight="1" thickBot="1">
      <c r="A395" s="11" t="str">
        <f t="shared" si="19"/>
        <v>N836654 58</v>
      </c>
      <c r="B395" s="3" t="s">
        <v>100</v>
      </c>
      <c r="C395" s="165"/>
      <c r="D395" s="167"/>
      <c r="E395" s="88">
        <v>3170.29</v>
      </c>
      <c r="F395" s="89">
        <v>58.95</v>
      </c>
      <c r="G395" s="88">
        <v>5914.41</v>
      </c>
      <c r="H395" s="90">
        <v>45926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6">
        <f t="shared" si="20"/>
        <v>2685.17</v>
      </c>
    </row>
    <row r="396" spans="1:14" ht="15" customHeight="1" thickBot="1">
      <c r="A396" s="11" t="str">
        <f t="shared" si="19"/>
        <v>N836654 59</v>
      </c>
      <c r="B396" s="3" t="s">
        <v>100</v>
      </c>
      <c r="C396" s="164">
        <v>59</v>
      </c>
      <c r="D396" s="166">
        <v>2685.17</v>
      </c>
      <c r="E396" s="88">
        <v>3223.99</v>
      </c>
      <c r="F396" s="89" t="s">
        <v>92</v>
      </c>
      <c r="G396" s="88">
        <v>5909.16</v>
      </c>
      <c r="H396" s="90">
        <v>45946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6">
        <f t="shared" si="20"/>
        <v>2685.17</v>
      </c>
    </row>
    <row r="397" spans="1:14" ht="15" customHeight="1" thickBot="1">
      <c r="A397" s="11" t="str">
        <f t="shared" si="19"/>
        <v>N836654 59</v>
      </c>
      <c r="B397" s="3" t="s">
        <v>100</v>
      </c>
      <c r="C397" s="165"/>
      <c r="D397" s="167"/>
      <c r="E397" s="88">
        <v>3223.99</v>
      </c>
      <c r="F397" s="89">
        <v>59.49</v>
      </c>
      <c r="G397" s="88">
        <v>5968.65</v>
      </c>
      <c r="H397" s="90">
        <v>45956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6">
        <f t="shared" si="20"/>
        <v>2685.17</v>
      </c>
    </row>
    <row r="398" spans="1:14" ht="15" customHeight="1" thickBot="1">
      <c r="A398" s="11" t="str">
        <f t="shared" si="19"/>
        <v>N836654 60</v>
      </c>
      <c r="B398" s="3" t="s">
        <v>100</v>
      </c>
      <c r="C398" s="164">
        <v>60</v>
      </c>
      <c r="D398" s="166">
        <v>2685.26</v>
      </c>
      <c r="E398" s="88">
        <v>3277.8</v>
      </c>
      <c r="F398" s="89" t="s">
        <v>92</v>
      </c>
      <c r="G398" s="88">
        <v>5963.06</v>
      </c>
      <c r="H398" s="90">
        <v>45977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6">
        <f t="shared" si="20"/>
        <v>2685.26</v>
      </c>
    </row>
    <row r="399" spans="1:14" ht="15" customHeight="1" thickBot="1">
      <c r="A399" s="11" t="str">
        <f t="shared" si="19"/>
        <v>N836654 60</v>
      </c>
      <c r="B399" s="3" t="s">
        <v>100</v>
      </c>
      <c r="C399" s="165"/>
      <c r="D399" s="167"/>
      <c r="E399" s="88">
        <v>3277.8</v>
      </c>
      <c r="F399" s="89">
        <v>60.03</v>
      </c>
      <c r="G399" s="88">
        <v>6023.09</v>
      </c>
      <c r="H399" s="90">
        <v>45987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6">
        <f t="shared" si="20"/>
        <v>2685.26</v>
      </c>
    </row>
    <row r="400" spans="1:14" ht="15" hidden="1" customHeight="1" thickBot="1">
      <c r="A400" s="11" t="str">
        <f t="shared" si="19"/>
        <v xml:space="preserve"> 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6">
        <f t="shared" si="20"/>
        <v>0</v>
      </c>
    </row>
    <row r="401" spans="1:14" ht="15" hidden="1" customHeight="1" thickBot="1">
      <c r="A401" s="11" t="str">
        <f t="shared" si="19"/>
        <v>N836652 Pago a Cuenta</v>
      </c>
      <c r="B401" s="3" t="s">
        <v>105</v>
      </c>
      <c r="C401" s="129" t="s">
        <v>84</v>
      </c>
      <c r="D401" s="105">
        <v>12432.48</v>
      </c>
      <c r="E401" s="104" t="s">
        <v>92</v>
      </c>
      <c r="F401" s="104" t="s">
        <v>92</v>
      </c>
      <c r="G401" s="105">
        <v>12432.48</v>
      </c>
      <c r="H401" s="106">
        <v>44119</v>
      </c>
      <c r="I401" s="41">
        <v>44119</v>
      </c>
      <c r="J401" s="30">
        <f t="shared" ref="J401:J464" si="21">IF(I401&lt;&gt;"",I401-DAY(I401)+1,IF(A400=A401,IF(I400&lt;&gt;"","-",""),IF(A401=A402,IF(I402&lt;&gt;"","-",""),"")))</f>
        <v>44105</v>
      </c>
      <c r="L401" s="11">
        <f>IF(I401&lt;&gt;"",IF(SUMIF(Planes!BA:BA,'Control de pagos'!A401,Planes!BC:BC)=0,"",SUMIF(Planes!BA:BA,'Control de pagos'!A401,Planes!BC:BC)),"")</f>
        <v>128.36880000000002</v>
      </c>
      <c r="N401" s="66">
        <f t="shared" si="20"/>
        <v>12432.48</v>
      </c>
    </row>
    <row r="402" spans="1:14" ht="15" hidden="1" customHeight="1" thickBot="1">
      <c r="A402" s="11" t="str">
        <f t="shared" si="19"/>
        <v>N836652 1</v>
      </c>
      <c r="B402" s="3" t="s">
        <v>105</v>
      </c>
      <c r="C402" s="168">
        <v>1</v>
      </c>
      <c r="D402" s="170">
        <v>10256.81</v>
      </c>
      <c r="E402" s="104">
        <v>417.11</v>
      </c>
      <c r="F402" s="104" t="s">
        <v>92</v>
      </c>
      <c r="G402" s="105">
        <v>10673.92</v>
      </c>
      <c r="H402" s="106">
        <v>44181</v>
      </c>
      <c r="I402" s="41">
        <v>44181</v>
      </c>
      <c r="J402" s="30">
        <f t="shared" si="21"/>
        <v>44166</v>
      </c>
      <c r="L402" s="11">
        <f>IF(I402&lt;&gt;"",IF(SUMIF(Planes!BA:BA,'Control de pagos'!A402,Planes!BC:BC)=0,"",SUMIF(Planes!BA:BA,'Control de pagos'!A402,Planes!BC:BC)),"")</f>
        <v>105.90480000000001</v>
      </c>
      <c r="N402" s="66">
        <f t="shared" si="20"/>
        <v>10256.81</v>
      </c>
    </row>
    <row r="403" spans="1:14" ht="15" hidden="1" customHeight="1" thickBot="1">
      <c r="A403" s="11" t="str">
        <f t="shared" si="19"/>
        <v>N836652 1</v>
      </c>
      <c r="B403" s="3" t="s">
        <v>105</v>
      </c>
      <c r="C403" s="169"/>
      <c r="D403" s="171"/>
      <c r="E403" s="89">
        <v>417.11</v>
      </c>
      <c r="F403" s="89">
        <v>107.46</v>
      </c>
      <c r="G403" s="88">
        <v>10781.38</v>
      </c>
      <c r="H403" s="90">
        <v>44191</v>
      </c>
      <c r="J403" s="30" t="str">
        <f t="shared" si="21"/>
        <v>-</v>
      </c>
      <c r="L403" s="11" t="str">
        <f>IF(I403&lt;&gt;"",IF(SUMIF(Planes!BA:BA,'Control de pagos'!A403,Planes!BC:BC)=0,"",SUMIF(Planes!BA:BA,'Control de pagos'!A403,Planes!BC:BC)),"")</f>
        <v/>
      </c>
      <c r="N403" s="66">
        <f t="shared" si="20"/>
        <v>10256.81</v>
      </c>
    </row>
    <row r="404" spans="1:14" ht="15" hidden="1" customHeight="1" thickBot="1">
      <c r="A404" s="11" t="str">
        <f t="shared" si="19"/>
        <v>N836652 2</v>
      </c>
      <c r="B404" s="3" t="s">
        <v>105</v>
      </c>
      <c r="C404" s="168">
        <v>2</v>
      </c>
      <c r="D404" s="170">
        <v>10256.81</v>
      </c>
      <c r="E404" s="104">
        <v>622.25</v>
      </c>
      <c r="F404" s="104" t="s">
        <v>92</v>
      </c>
      <c r="G404" s="105">
        <v>10879.06</v>
      </c>
      <c r="H404" s="106">
        <v>44212</v>
      </c>
      <c r="I404" s="41">
        <v>44212</v>
      </c>
      <c r="J404" s="30">
        <f t="shared" si="21"/>
        <v>44197</v>
      </c>
      <c r="L404" s="11">
        <f>IF(I404&lt;&gt;"",IF(SUMIF(Planes!BA:BA,'Control de pagos'!A404,Planes!BC:BC)=0,"",SUMIF(Planes!BA:BA,'Control de pagos'!A404,Planes!BC:BC)),"")</f>
        <v>105.90480000000001</v>
      </c>
      <c r="N404" s="66">
        <f t="shared" si="20"/>
        <v>10256.81</v>
      </c>
    </row>
    <row r="405" spans="1:14" ht="15" hidden="1" customHeight="1" thickBot="1">
      <c r="A405" s="11" t="str">
        <f t="shared" si="19"/>
        <v>N836652 2</v>
      </c>
      <c r="B405" s="3" t="s">
        <v>105</v>
      </c>
      <c r="C405" s="169"/>
      <c r="D405" s="171"/>
      <c r="E405" s="89">
        <v>622.25</v>
      </c>
      <c r="F405" s="89">
        <v>109.51</v>
      </c>
      <c r="G405" s="88">
        <v>10988.57</v>
      </c>
      <c r="H405" s="90">
        <v>44222</v>
      </c>
      <c r="J405" s="30" t="str">
        <f t="shared" si="21"/>
        <v>-</v>
      </c>
      <c r="L405" s="11" t="str">
        <f>IF(I405&lt;&gt;"",IF(SUMIF(Planes!BA:BA,'Control de pagos'!A405,Planes!BC:BC)=0,"",SUMIF(Planes!BA:BA,'Control de pagos'!A405,Planes!BC:BC)),"")</f>
        <v/>
      </c>
      <c r="N405" s="66">
        <f t="shared" si="20"/>
        <v>10256.81</v>
      </c>
    </row>
    <row r="406" spans="1:14" ht="15" hidden="1" customHeight="1" thickBot="1">
      <c r="A406" s="11" t="str">
        <f t="shared" si="19"/>
        <v>N836652 3</v>
      </c>
      <c r="B406" s="3" t="s">
        <v>105</v>
      </c>
      <c r="C406" s="168">
        <v>3</v>
      </c>
      <c r="D406" s="170">
        <v>10256.81</v>
      </c>
      <c r="E406" s="104">
        <v>827.38</v>
      </c>
      <c r="F406" s="104" t="s">
        <v>92</v>
      </c>
      <c r="G406" s="105">
        <v>11084.19</v>
      </c>
      <c r="H406" s="106">
        <v>44243</v>
      </c>
      <c r="I406" s="41">
        <v>44243</v>
      </c>
      <c r="J406" s="30">
        <f t="shared" si="21"/>
        <v>44228</v>
      </c>
      <c r="L406" s="11">
        <f>IF(I406&lt;&gt;"",IF(SUMIF(Planes!BA:BA,'Control de pagos'!A406,Planes!BC:BC)=0,"",SUMIF(Planes!BA:BA,'Control de pagos'!A406,Planes!BC:BC)),"")</f>
        <v>105.90480000000001</v>
      </c>
      <c r="N406" s="66">
        <f t="shared" si="20"/>
        <v>10256.81</v>
      </c>
    </row>
    <row r="407" spans="1:14" ht="15" hidden="1" customHeight="1" thickBot="1">
      <c r="A407" s="11" t="str">
        <f t="shared" si="19"/>
        <v>N836652 3</v>
      </c>
      <c r="B407" s="3" t="s">
        <v>105</v>
      </c>
      <c r="C407" s="169"/>
      <c r="D407" s="171"/>
      <c r="E407" s="89">
        <v>827.38</v>
      </c>
      <c r="F407" s="89">
        <v>111.58</v>
      </c>
      <c r="G407" s="88">
        <v>11195.77</v>
      </c>
      <c r="H407" s="90">
        <v>44253</v>
      </c>
      <c r="J407" s="30" t="str">
        <f t="shared" si="21"/>
        <v>-</v>
      </c>
      <c r="L407" s="11" t="str">
        <f>IF(I407&lt;&gt;"",IF(SUMIF(Planes!BA:BA,'Control de pagos'!A407,Planes!BC:BC)=0,"",SUMIF(Planes!BA:BA,'Control de pagos'!A407,Planes!BC:BC)),"")</f>
        <v/>
      </c>
      <c r="N407" s="66">
        <f t="shared" si="20"/>
        <v>10256.81</v>
      </c>
    </row>
    <row r="408" spans="1:14" ht="15" hidden="1" customHeight="1" thickBot="1">
      <c r="A408" s="11" t="str">
        <f t="shared" si="19"/>
        <v>N836652 4</v>
      </c>
      <c r="B408" s="3" t="s">
        <v>105</v>
      </c>
      <c r="C408" s="168">
        <v>4</v>
      </c>
      <c r="D408" s="170">
        <v>10256.81</v>
      </c>
      <c r="E408" s="105">
        <v>1032.52</v>
      </c>
      <c r="F408" s="104" t="s">
        <v>92</v>
      </c>
      <c r="G408" s="105">
        <v>11289.33</v>
      </c>
      <c r="H408" s="106">
        <v>44271</v>
      </c>
      <c r="I408" s="41">
        <v>44271</v>
      </c>
      <c r="J408" s="30">
        <f t="shared" si="21"/>
        <v>44256</v>
      </c>
      <c r="L408" s="11">
        <f>IF(I408&lt;&gt;"",IF(SUMIF(Planes!BA:BA,'Control de pagos'!A408,Planes!BC:BC)=0,"",SUMIF(Planes!BA:BA,'Control de pagos'!A408,Planes!BC:BC)),"")</f>
        <v>105.90480000000001</v>
      </c>
      <c r="N408" s="66">
        <f t="shared" si="20"/>
        <v>10256.81</v>
      </c>
    </row>
    <row r="409" spans="1:14" ht="15" hidden="1" customHeight="1" thickBot="1">
      <c r="A409" s="11" t="str">
        <f t="shared" si="19"/>
        <v>N836652 4</v>
      </c>
      <c r="B409" s="3" t="s">
        <v>105</v>
      </c>
      <c r="C409" s="169"/>
      <c r="D409" s="171"/>
      <c r="E409" s="88">
        <v>1032.52</v>
      </c>
      <c r="F409" s="89">
        <v>113.65</v>
      </c>
      <c r="G409" s="88">
        <v>11402.98</v>
      </c>
      <c r="H409" s="90">
        <v>44281</v>
      </c>
      <c r="J409" s="30" t="str">
        <f t="shared" si="21"/>
        <v>-</v>
      </c>
      <c r="L409" s="11" t="str">
        <f>IF(I409&lt;&gt;"",IF(SUMIF(Planes!BA:BA,'Control de pagos'!A409,Planes!BC:BC)=0,"",SUMIF(Planes!BA:BA,'Control de pagos'!A409,Planes!BC:BC)),"")</f>
        <v/>
      </c>
      <c r="N409" s="66">
        <f t="shared" si="20"/>
        <v>10256.81</v>
      </c>
    </row>
    <row r="410" spans="1:14" ht="15" hidden="1" customHeight="1" thickBot="1">
      <c r="A410" s="11" t="str">
        <f t="shared" si="19"/>
        <v>N836652 5</v>
      </c>
      <c r="B410" s="3" t="s">
        <v>105</v>
      </c>
      <c r="C410" s="168">
        <v>5</v>
      </c>
      <c r="D410" s="170">
        <v>10256.81</v>
      </c>
      <c r="E410" s="105">
        <v>1237.6500000000001</v>
      </c>
      <c r="F410" s="104" t="s">
        <v>92</v>
      </c>
      <c r="G410" s="105">
        <v>11494.46</v>
      </c>
      <c r="H410" s="106">
        <v>44302</v>
      </c>
      <c r="I410" s="41">
        <v>44302</v>
      </c>
      <c r="J410" s="30">
        <f t="shared" si="21"/>
        <v>44287</v>
      </c>
      <c r="L410" s="11">
        <f>IF(I410&lt;&gt;"",IF(SUMIF(Planes!BA:BA,'Control de pagos'!A410,Planes!BC:BC)=0,"",SUMIF(Planes!BA:BA,'Control de pagos'!A410,Planes!BC:BC)),"")</f>
        <v>105.90479999999999</v>
      </c>
      <c r="N410" s="66">
        <f t="shared" si="20"/>
        <v>10256.81</v>
      </c>
    </row>
    <row r="411" spans="1:14" ht="15" hidden="1" customHeight="1" thickBot="1">
      <c r="A411" s="11" t="str">
        <f t="shared" si="19"/>
        <v>N836652 5</v>
      </c>
      <c r="B411" s="3" t="s">
        <v>105</v>
      </c>
      <c r="C411" s="169"/>
      <c r="D411" s="171"/>
      <c r="E411" s="88">
        <v>1237.6500000000001</v>
      </c>
      <c r="F411" s="89">
        <v>115.71</v>
      </c>
      <c r="G411" s="88">
        <v>11610.17</v>
      </c>
      <c r="H411" s="90">
        <v>44312</v>
      </c>
      <c r="J411" s="30" t="str">
        <f t="shared" si="21"/>
        <v>-</v>
      </c>
      <c r="L411" s="11" t="str">
        <f>IF(I411&lt;&gt;"",IF(SUMIF(Planes!BA:BA,'Control de pagos'!A411,Planes!BC:BC)=0,"",SUMIF(Planes!BA:BA,'Control de pagos'!A411,Planes!BC:BC)),"")</f>
        <v/>
      </c>
      <c r="N411" s="66">
        <f t="shared" si="20"/>
        <v>10256.81</v>
      </c>
    </row>
    <row r="412" spans="1:14" ht="15" hidden="1" customHeight="1" thickBot="1">
      <c r="A412" s="11" t="str">
        <f t="shared" si="19"/>
        <v>N836652 6</v>
      </c>
      <c r="B412" s="3" t="s">
        <v>105</v>
      </c>
      <c r="C412" s="168">
        <v>6</v>
      </c>
      <c r="D412" s="170">
        <v>10256.81</v>
      </c>
      <c r="E412" s="105">
        <v>1442.79</v>
      </c>
      <c r="F412" s="104" t="s">
        <v>92</v>
      </c>
      <c r="G412" s="105">
        <v>11699.6</v>
      </c>
      <c r="H412" s="106">
        <v>44332</v>
      </c>
      <c r="I412" s="41">
        <v>44332</v>
      </c>
      <c r="J412" s="30">
        <f t="shared" si="21"/>
        <v>44317</v>
      </c>
      <c r="L412" s="11">
        <f>IF(I412&lt;&gt;"",IF(SUMIF(Planes!BA:BA,'Control de pagos'!A412,Planes!BC:BC)=0,"",SUMIF(Planes!BA:BA,'Control de pagos'!A412,Planes!BC:BC)),"")</f>
        <v>105.90480000000001</v>
      </c>
      <c r="N412" s="66">
        <f t="shared" si="20"/>
        <v>10256.81</v>
      </c>
    </row>
    <row r="413" spans="1:14" ht="15" hidden="1" customHeight="1" thickBot="1">
      <c r="A413" s="11" t="str">
        <f t="shared" si="19"/>
        <v>N836652 6</v>
      </c>
      <c r="B413" s="3" t="s">
        <v>105</v>
      </c>
      <c r="C413" s="169"/>
      <c r="D413" s="171"/>
      <c r="E413" s="88">
        <v>1442.79</v>
      </c>
      <c r="F413" s="89">
        <v>117.77</v>
      </c>
      <c r="G413" s="88">
        <v>11817.37</v>
      </c>
      <c r="H413" s="90">
        <v>44342</v>
      </c>
      <c r="J413" s="30" t="str">
        <f t="shared" si="21"/>
        <v>-</v>
      </c>
      <c r="L413" s="11" t="str">
        <f>IF(I413&lt;&gt;"",IF(SUMIF(Planes!BA:BA,'Control de pagos'!A413,Planes!BC:BC)=0,"",SUMIF(Planes!BA:BA,'Control de pagos'!A413,Planes!BC:BC)),"")</f>
        <v/>
      </c>
      <c r="N413" s="66">
        <f t="shared" si="20"/>
        <v>10256.81</v>
      </c>
    </row>
    <row r="414" spans="1:14" ht="15" hidden="1" customHeight="1" thickBot="1">
      <c r="A414" s="11" t="str">
        <f t="shared" si="19"/>
        <v>N836652 7</v>
      </c>
      <c r="B414" s="3" t="s">
        <v>105</v>
      </c>
      <c r="C414" s="168">
        <v>7</v>
      </c>
      <c r="D414" s="170">
        <v>10256.81</v>
      </c>
      <c r="E414" s="105">
        <v>1734.09</v>
      </c>
      <c r="F414" s="104" t="s">
        <v>92</v>
      </c>
      <c r="G414" s="105">
        <f>+D414+E414</f>
        <v>11990.9</v>
      </c>
      <c r="H414" s="106">
        <v>44363</v>
      </c>
      <c r="I414" s="41">
        <v>44363</v>
      </c>
      <c r="J414" s="30">
        <f t="shared" si="21"/>
        <v>44348</v>
      </c>
      <c r="L414" s="11">
        <f>IF(I414&lt;&gt;"",IF(SUMIF(Planes!BA:BA,'Control de pagos'!A414,Planes!BC:BC)=0,"",SUMIF(Planes!BA:BA,'Control de pagos'!A414,Planes!BC:BC)),"")</f>
        <v>105.90479999999999</v>
      </c>
      <c r="N414" s="66">
        <f t="shared" si="20"/>
        <v>10256.81</v>
      </c>
    </row>
    <row r="415" spans="1:14" ht="15" hidden="1" customHeight="1" thickBot="1">
      <c r="A415" s="11" t="str">
        <f t="shared" si="19"/>
        <v>N836652 7</v>
      </c>
      <c r="B415" s="3" t="s">
        <v>105</v>
      </c>
      <c r="C415" s="169"/>
      <c r="D415" s="171"/>
      <c r="E415" s="88">
        <v>1647.92</v>
      </c>
      <c r="F415" s="89">
        <v>119.84</v>
      </c>
      <c r="G415" s="88">
        <v>12024.57</v>
      </c>
      <c r="H415" s="90">
        <v>44373</v>
      </c>
      <c r="J415" s="30" t="str">
        <f t="shared" si="21"/>
        <v>-</v>
      </c>
      <c r="L415" s="11" t="str">
        <f>IF(I415&lt;&gt;"",IF(SUMIF(Planes!BA:BA,'Control de pagos'!A415,Planes!BC:BC)=0,"",SUMIF(Planes!BA:BA,'Control de pagos'!A415,Planes!BC:BC)),"")</f>
        <v/>
      </c>
      <c r="N415" s="66">
        <f t="shared" si="20"/>
        <v>10256.81</v>
      </c>
    </row>
    <row r="416" spans="1:14" ht="15" hidden="1" customHeight="1" thickBot="1">
      <c r="A416" s="11" t="str">
        <f t="shared" si="19"/>
        <v>N836652 8</v>
      </c>
      <c r="B416" s="3" t="s">
        <v>105</v>
      </c>
      <c r="C416" s="168">
        <v>8</v>
      </c>
      <c r="D416" s="170">
        <v>10256.81</v>
      </c>
      <c r="E416" s="105">
        <v>2025.38</v>
      </c>
      <c r="F416" s="104" t="s">
        <v>92</v>
      </c>
      <c r="G416" s="105">
        <f>+D416+E416</f>
        <v>12282.189999999999</v>
      </c>
      <c r="H416" s="106">
        <v>44393</v>
      </c>
      <c r="I416" s="41">
        <v>44393</v>
      </c>
      <c r="J416" s="30">
        <f t="shared" si="21"/>
        <v>44378</v>
      </c>
      <c r="L416" s="11">
        <f>IF(I416&lt;&gt;"",IF(SUMIF(Planes!BA:BA,'Control de pagos'!A416,Planes!BC:BC)=0,"",SUMIF(Planes!BA:BA,'Control de pagos'!A416,Planes!BC:BC)),"")</f>
        <v>105.90479999999998</v>
      </c>
      <c r="N416" s="66">
        <f t="shared" si="20"/>
        <v>10256.81</v>
      </c>
    </row>
    <row r="417" spans="1:14" ht="15" hidden="1" customHeight="1" thickBot="1">
      <c r="A417" s="11" t="str">
        <f t="shared" si="19"/>
        <v>N836652 8</v>
      </c>
      <c r="B417" s="3" t="s">
        <v>105</v>
      </c>
      <c r="C417" s="169"/>
      <c r="D417" s="171"/>
      <c r="E417" s="88">
        <v>1853.07</v>
      </c>
      <c r="F417" s="89">
        <v>121.91</v>
      </c>
      <c r="G417" s="88">
        <v>12231.79</v>
      </c>
      <c r="H417" s="90">
        <v>44403</v>
      </c>
      <c r="J417" s="30" t="str">
        <f t="shared" si="21"/>
        <v>-</v>
      </c>
      <c r="L417" s="11" t="str">
        <f>IF(I417&lt;&gt;"",IF(SUMIF(Planes!BA:BA,'Control de pagos'!A417,Planes!BC:BC)=0,"",SUMIF(Planes!BA:BA,'Control de pagos'!A417,Planes!BC:BC)),"")</f>
        <v/>
      </c>
      <c r="N417" s="66">
        <f t="shared" si="20"/>
        <v>10256.81</v>
      </c>
    </row>
    <row r="418" spans="1:14" ht="15" hidden="1" customHeight="1" thickBot="1">
      <c r="A418" s="11" t="str">
        <f t="shared" si="19"/>
        <v>N836652 9</v>
      </c>
      <c r="B418" s="3" t="s">
        <v>105</v>
      </c>
      <c r="C418" s="168">
        <v>9</v>
      </c>
      <c r="D418" s="170">
        <v>10256.81</v>
      </c>
      <c r="E418" s="105">
        <v>2316.6799999999998</v>
      </c>
      <c r="F418" s="104" t="s">
        <v>92</v>
      </c>
      <c r="G418" s="105">
        <f>+D418+E418</f>
        <v>12573.49</v>
      </c>
      <c r="H418" s="106">
        <v>44424</v>
      </c>
      <c r="I418" s="41">
        <v>44424</v>
      </c>
      <c r="J418" s="30">
        <f t="shared" si="21"/>
        <v>44409</v>
      </c>
      <c r="L418" s="11">
        <f>IF(I418&lt;&gt;"",IF(SUMIF(Planes!BA:BA,'Control de pagos'!A418,Planes!BC:BC)=0,"",SUMIF(Planes!BA:BA,'Control de pagos'!A418,Planes!BC:BC)),"")</f>
        <v>105.90479999999998</v>
      </c>
      <c r="N418" s="66">
        <f t="shared" si="20"/>
        <v>10256.81</v>
      </c>
    </row>
    <row r="419" spans="1:14" ht="15" hidden="1" customHeight="1" thickBot="1">
      <c r="A419" s="11" t="str">
        <f t="shared" si="19"/>
        <v>N836652 9</v>
      </c>
      <c r="B419" s="3" t="s">
        <v>105</v>
      </c>
      <c r="C419" s="169"/>
      <c r="D419" s="171"/>
      <c r="E419" s="88">
        <v>2058.1999999999998</v>
      </c>
      <c r="F419" s="89">
        <v>123.97</v>
      </c>
      <c r="G419" s="88">
        <v>12438.98</v>
      </c>
      <c r="H419" s="90">
        <v>44434</v>
      </c>
      <c r="J419" s="30" t="str">
        <f t="shared" si="21"/>
        <v>-</v>
      </c>
      <c r="L419" s="11" t="str">
        <f>IF(I419&lt;&gt;"",IF(SUMIF(Planes!BA:BA,'Control de pagos'!A419,Planes!BC:BC)=0,"",SUMIF(Planes!BA:BA,'Control de pagos'!A419,Planes!BC:BC)),"")</f>
        <v/>
      </c>
      <c r="N419" s="66">
        <f t="shared" si="20"/>
        <v>10256.81</v>
      </c>
    </row>
    <row r="420" spans="1:14" ht="15" hidden="1" customHeight="1" thickBot="1">
      <c r="A420" s="11" t="str">
        <f t="shared" si="19"/>
        <v>N836652 10</v>
      </c>
      <c r="B420" s="3" t="s">
        <v>105</v>
      </c>
      <c r="C420" s="168">
        <v>10</v>
      </c>
      <c r="D420" s="170">
        <v>10256.81</v>
      </c>
      <c r="E420" s="105">
        <v>2607.96</v>
      </c>
      <c r="F420" s="104" t="s">
        <v>92</v>
      </c>
      <c r="G420" s="105">
        <f>+D420+E420</f>
        <v>12864.77</v>
      </c>
      <c r="H420" s="106">
        <v>44455</v>
      </c>
      <c r="I420" s="41">
        <v>44455</v>
      </c>
      <c r="J420" s="30">
        <f t="shared" si="21"/>
        <v>44440</v>
      </c>
      <c r="L420" s="11">
        <f>IF(I420&lt;&gt;"",IF(SUMIF(Planes!BA:BA,'Control de pagos'!A420,Planes!BC:BC)=0,"",SUMIF(Planes!BA:BA,'Control de pagos'!A420,Planes!BC:BC)),"")</f>
        <v>105.90479999999998</v>
      </c>
      <c r="N420" s="66">
        <f t="shared" si="20"/>
        <v>10256.81</v>
      </c>
    </row>
    <row r="421" spans="1:14" ht="15" hidden="1" customHeight="1" thickBot="1">
      <c r="A421" s="11" t="str">
        <f t="shared" si="19"/>
        <v>N836652 10</v>
      </c>
      <c r="B421" s="3" t="s">
        <v>105</v>
      </c>
      <c r="C421" s="169"/>
      <c r="D421" s="171"/>
      <c r="E421" s="88">
        <v>2263.34</v>
      </c>
      <c r="F421" s="89">
        <v>126.03</v>
      </c>
      <c r="G421" s="88">
        <v>12646.18</v>
      </c>
      <c r="H421" s="90">
        <v>44465</v>
      </c>
      <c r="J421" s="30" t="str">
        <f t="shared" si="21"/>
        <v>-</v>
      </c>
      <c r="L421" s="11" t="str">
        <f>IF(I421&lt;&gt;"",IF(SUMIF(Planes!BA:BA,'Control de pagos'!A421,Planes!BC:BC)=0,"",SUMIF(Planes!BA:BA,'Control de pagos'!A421,Planes!BC:BC)),"")</f>
        <v/>
      </c>
      <c r="N421" s="66">
        <f t="shared" si="20"/>
        <v>10256.81</v>
      </c>
    </row>
    <row r="422" spans="1:14" ht="15" hidden="1" customHeight="1" thickBot="1">
      <c r="A422" s="11" t="str">
        <f t="shared" si="19"/>
        <v>N836652 11</v>
      </c>
      <c r="B422" s="3" t="s">
        <v>105</v>
      </c>
      <c r="C422" s="168">
        <v>11</v>
      </c>
      <c r="D422" s="170">
        <v>10256.81</v>
      </c>
      <c r="E422" s="105">
        <v>2899.25</v>
      </c>
      <c r="F422" s="104" t="s">
        <v>92</v>
      </c>
      <c r="G422" s="105">
        <f>+D422+E422</f>
        <v>13156.06</v>
      </c>
      <c r="H422" s="106">
        <v>44485</v>
      </c>
      <c r="I422" s="41">
        <v>44485</v>
      </c>
      <c r="J422" s="30">
        <f t="shared" si="21"/>
        <v>44470</v>
      </c>
      <c r="L422" s="11">
        <f>IF(I422&lt;&gt;"",IF(SUMIF(Planes!BA:BA,'Control de pagos'!A422,Planes!BC:BC)=0,"",SUMIF(Planes!BA:BA,'Control de pagos'!A422,Planes!BC:BC)),"")</f>
        <v>105.90479999999998</v>
      </c>
      <c r="N422" s="66">
        <f t="shared" si="20"/>
        <v>10256.81</v>
      </c>
    </row>
    <row r="423" spans="1:14" ht="15" hidden="1" customHeight="1" thickBot="1">
      <c r="A423" s="11" t="str">
        <f t="shared" si="19"/>
        <v>N836652 11</v>
      </c>
      <c r="B423" s="3" t="s">
        <v>105</v>
      </c>
      <c r="C423" s="169"/>
      <c r="D423" s="171"/>
      <c r="E423" s="88">
        <v>2468.4699999999998</v>
      </c>
      <c r="F423" s="89">
        <v>128.1</v>
      </c>
      <c r="G423" s="88">
        <v>12853.38</v>
      </c>
      <c r="H423" s="90">
        <v>44495</v>
      </c>
      <c r="J423" s="30" t="str">
        <f t="shared" si="21"/>
        <v>-</v>
      </c>
      <c r="L423" s="11" t="str">
        <f>IF(I423&lt;&gt;"",IF(SUMIF(Planes!BA:BA,'Control de pagos'!A423,Planes!BC:BC)=0,"",SUMIF(Planes!BA:BA,'Control de pagos'!A423,Planes!BC:BC)),"")</f>
        <v/>
      </c>
      <c r="N423" s="66">
        <f t="shared" si="20"/>
        <v>10256.81</v>
      </c>
    </row>
    <row r="424" spans="1:14" ht="15" hidden="1" customHeight="1" thickBot="1">
      <c r="A424" s="11" t="str">
        <f t="shared" si="19"/>
        <v>N836652 12</v>
      </c>
      <c r="B424" s="3" t="s">
        <v>105</v>
      </c>
      <c r="C424" s="168">
        <v>12</v>
      </c>
      <c r="D424" s="170">
        <v>10256.81</v>
      </c>
      <c r="E424" s="105">
        <v>3190.55</v>
      </c>
      <c r="F424" s="104" t="s">
        <v>92</v>
      </c>
      <c r="G424" s="105">
        <f>+D424+E424</f>
        <v>13447.36</v>
      </c>
      <c r="H424" s="106">
        <v>44516</v>
      </c>
      <c r="I424" s="41">
        <v>44516</v>
      </c>
      <c r="J424" s="30">
        <f t="shared" si="21"/>
        <v>44501</v>
      </c>
      <c r="L424" s="11">
        <f>IF(I424&lt;&gt;"",IF(SUMIF(Planes!BA:BA,'Control de pagos'!A424,Planes!BC:BC)=0,"",SUMIF(Planes!BA:BA,'Control de pagos'!A424,Planes!BC:BC)),"")</f>
        <v>105.90479999999998</v>
      </c>
      <c r="N424" s="66">
        <f t="shared" si="20"/>
        <v>10256.81</v>
      </c>
    </row>
    <row r="425" spans="1:14" ht="15" hidden="1" customHeight="1" thickBot="1">
      <c r="A425" s="11" t="str">
        <f t="shared" si="19"/>
        <v>N836652 12</v>
      </c>
      <c r="B425" s="3" t="s">
        <v>105</v>
      </c>
      <c r="C425" s="169"/>
      <c r="D425" s="171"/>
      <c r="E425" s="88">
        <v>2673.61</v>
      </c>
      <c r="F425" s="89">
        <v>130.16999999999999</v>
      </c>
      <c r="G425" s="88">
        <v>13060.59</v>
      </c>
      <c r="H425" s="90">
        <v>44526</v>
      </c>
      <c r="J425" s="30" t="str">
        <f t="shared" si="21"/>
        <v>-</v>
      </c>
      <c r="L425" s="11" t="str">
        <f>IF(I425&lt;&gt;"",IF(SUMIF(Planes!BA:BA,'Control de pagos'!A425,Planes!BC:BC)=0,"",SUMIF(Planes!BA:BA,'Control de pagos'!A425,Planes!BC:BC)),"")</f>
        <v/>
      </c>
      <c r="N425" s="66">
        <f t="shared" si="20"/>
        <v>10256.81</v>
      </c>
    </row>
    <row r="426" spans="1:14" ht="15" hidden="1" customHeight="1" thickBot="1">
      <c r="A426" s="11" t="str">
        <f t="shared" ref="A426:A489" si="22">B426&amp;" "&amp;IF(C426="",C425,C426)</f>
        <v>N836652 13</v>
      </c>
      <c r="B426" s="3" t="s">
        <v>105</v>
      </c>
      <c r="C426" s="168">
        <v>13</v>
      </c>
      <c r="D426" s="170">
        <v>10256.81</v>
      </c>
      <c r="E426" s="105">
        <v>3481.84</v>
      </c>
      <c r="F426" s="104" t="s">
        <v>92</v>
      </c>
      <c r="G426" s="105">
        <f>+D426+E426</f>
        <v>13738.65</v>
      </c>
      <c r="H426" s="106">
        <v>44546</v>
      </c>
      <c r="I426" s="41">
        <v>44546</v>
      </c>
      <c r="J426" s="30">
        <f t="shared" si="21"/>
        <v>44531</v>
      </c>
      <c r="L426" s="11">
        <f>IF(I426&lt;&gt;"",IF(SUMIF(Planes!BA:BA,'Control de pagos'!A426,Planes!BC:BC)=0,"",SUMIF(Planes!BA:BA,'Control de pagos'!A426,Planes!BC:BC)),"")</f>
        <v>105.90479999999998</v>
      </c>
      <c r="N426" s="66">
        <f t="shared" si="20"/>
        <v>10256.81</v>
      </c>
    </row>
    <row r="427" spans="1:14" ht="15" hidden="1" customHeight="1" thickBot="1">
      <c r="A427" s="11" t="str">
        <f t="shared" si="22"/>
        <v>N836652 13</v>
      </c>
      <c r="B427" s="3" t="s">
        <v>105</v>
      </c>
      <c r="C427" s="169"/>
      <c r="D427" s="171"/>
      <c r="E427" s="88">
        <v>2878.75</v>
      </c>
      <c r="F427" s="89">
        <v>132.22999999999999</v>
      </c>
      <c r="G427" s="88">
        <v>13267.79</v>
      </c>
      <c r="H427" s="90">
        <v>44556</v>
      </c>
      <c r="J427" s="30" t="str">
        <f t="shared" si="21"/>
        <v>-</v>
      </c>
      <c r="L427" s="11" t="str">
        <f>IF(I427&lt;&gt;"",IF(SUMIF(Planes!BA:BA,'Control de pagos'!A427,Planes!BC:BC)=0,"",SUMIF(Planes!BA:BA,'Control de pagos'!A427,Planes!BC:BC)),"")</f>
        <v/>
      </c>
      <c r="N427" s="66">
        <f t="shared" si="20"/>
        <v>10256.81</v>
      </c>
    </row>
    <row r="428" spans="1:14" ht="15" hidden="1" customHeight="1" thickBot="1">
      <c r="A428" s="11" t="str">
        <f t="shared" si="22"/>
        <v>N836652 14</v>
      </c>
      <c r="B428" s="3" t="s">
        <v>105</v>
      </c>
      <c r="C428" s="168">
        <v>14</v>
      </c>
      <c r="D428" s="170">
        <v>10256.81</v>
      </c>
      <c r="E428" s="105">
        <v>3773.14</v>
      </c>
      <c r="F428" s="104" t="s">
        <v>92</v>
      </c>
      <c r="G428" s="105">
        <f>+D428+E428</f>
        <v>14029.949999999999</v>
      </c>
      <c r="H428" s="106">
        <v>44577</v>
      </c>
      <c r="I428" s="41">
        <v>44577</v>
      </c>
      <c r="J428" s="30">
        <f t="shared" si="21"/>
        <v>44562</v>
      </c>
      <c r="L428" s="11">
        <f>IF(I428&lt;&gt;"",IF(SUMIF(Planes!BA:BA,'Control de pagos'!A428,Planes!BC:BC)=0,"",SUMIF(Planes!BA:BA,'Control de pagos'!A428,Planes!BC:BC)),"")</f>
        <v>105.90479999999998</v>
      </c>
      <c r="N428" s="66">
        <f t="shared" si="20"/>
        <v>10256.81</v>
      </c>
    </row>
    <row r="429" spans="1:14" ht="15" hidden="1" customHeight="1" thickBot="1">
      <c r="A429" s="11" t="str">
        <f t="shared" si="22"/>
        <v>N836652 14</v>
      </c>
      <c r="B429" s="3" t="s">
        <v>105</v>
      </c>
      <c r="C429" s="169"/>
      <c r="D429" s="171"/>
      <c r="E429" s="88">
        <v>3083.88</v>
      </c>
      <c r="F429" s="89">
        <v>134.30000000000001</v>
      </c>
      <c r="G429" s="88">
        <v>13474.99</v>
      </c>
      <c r="H429" s="90">
        <v>44587</v>
      </c>
      <c r="J429" s="30" t="str">
        <f t="shared" si="21"/>
        <v>-</v>
      </c>
      <c r="L429" s="11" t="str">
        <f>IF(I429&lt;&gt;"",IF(SUMIF(Planes!BA:BA,'Control de pagos'!A429,Planes!BC:BC)=0,"",SUMIF(Planes!BA:BA,'Control de pagos'!A429,Planes!BC:BC)),"")</f>
        <v/>
      </c>
      <c r="N429" s="66">
        <f t="shared" si="20"/>
        <v>10256.81</v>
      </c>
    </row>
    <row r="430" spans="1:14" ht="15" hidden="1" customHeight="1" thickBot="1">
      <c r="A430" s="11" t="str">
        <f t="shared" si="22"/>
        <v>N836652 15</v>
      </c>
      <c r="B430" s="3" t="s">
        <v>105</v>
      </c>
      <c r="C430" s="168">
        <v>15</v>
      </c>
      <c r="D430" s="170">
        <v>10256.81</v>
      </c>
      <c r="E430" s="105">
        <v>3289.02</v>
      </c>
      <c r="F430" s="104" t="s">
        <v>92</v>
      </c>
      <c r="G430" s="105">
        <v>13545.83</v>
      </c>
      <c r="H430" s="106">
        <v>44608</v>
      </c>
      <c r="I430" s="41">
        <v>44608</v>
      </c>
      <c r="J430" s="30">
        <f t="shared" si="21"/>
        <v>44593</v>
      </c>
      <c r="L430" s="11">
        <f>IF(I430&lt;&gt;"",IF(SUMIF(Planes!BA:BA,'Control de pagos'!A430,Planes!BC:BC)=0,"",SUMIF(Planes!BA:BA,'Control de pagos'!A430,Planes!BC:BC)),"")</f>
        <v>105.90479999999998</v>
      </c>
      <c r="N430" s="66">
        <f t="shared" si="20"/>
        <v>10256.81</v>
      </c>
    </row>
    <row r="431" spans="1:14" ht="15" hidden="1" customHeight="1" thickBot="1">
      <c r="A431" s="11" t="str">
        <f t="shared" si="22"/>
        <v>N836652 15</v>
      </c>
      <c r="B431" s="3" t="s">
        <v>105</v>
      </c>
      <c r="C431" s="169"/>
      <c r="D431" s="171"/>
      <c r="E431" s="88">
        <v>3289.02</v>
      </c>
      <c r="F431" s="89">
        <v>136.36000000000001</v>
      </c>
      <c r="G431" s="88">
        <v>13682.19</v>
      </c>
      <c r="H431" s="90">
        <v>44618</v>
      </c>
      <c r="J431" s="30" t="str">
        <f t="shared" si="21"/>
        <v>-</v>
      </c>
      <c r="L431" s="11" t="str">
        <f>IF(I431&lt;&gt;"",IF(SUMIF(Planes!BA:BA,'Control de pagos'!A431,Planes!BC:BC)=0,"",SUMIF(Planes!BA:BA,'Control de pagos'!A431,Planes!BC:BC)),"")</f>
        <v/>
      </c>
      <c r="N431" s="66">
        <f t="shared" si="20"/>
        <v>10256.81</v>
      </c>
    </row>
    <row r="432" spans="1:14" ht="15" hidden="1" customHeight="1" thickBot="1">
      <c r="A432" s="11" t="str">
        <f t="shared" si="22"/>
        <v>N836652 16</v>
      </c>
      <c r="B432" s="3" t="s">
        <v>105</v>
      </c>
      <c r="C432" s="168">
        <v>16</v>
      </c>
      <c r="D432" s="170">
        <v>10256.81</v>
      </c>
      <c r="E432" s="105">
        <v>3494.15</v>
      </c>
      <c r="F432" s="104" t="s">
        <v>92</v>
      </c>
      <c r="G432" s="105">
        <v>13750.96</v>
      </c>
      <c r="H432" s="106">
        <v>44636</v>
      </c>
      <c r="I432" s="41">
        <v>44636</v>
      </c>
      <c r="J432" s="30">
        <f t="shared" si="21"/>
        <v>44621</v>
      </c>
      <c r="L432" s="11">
        <f>IF(I432&lt;&gt;"",IF(SUMIF(Planes!BA:BA,'Control de pagos'!A432,Planes!BC:BC)=0,"",SUMIF(Planes!BA:BA,'Control de pagos'!A432,Planes!BC:BC)),"")</f>
        <v>105.90479999999998</v>
      </c>
      <c r="N432" s="66">
        <f t="shared" si="20"/>
        <v>10256.81</v>
      </c>
    </row>
    <row r="433" spans="1:14" ht="15" hidden="1" customHeight="1" thickBot="1">
      <c r="A433" s="11" t="str">
        <f t="shared" si="22"/>
        <v>N836652 16</v>
      </c>
      <c r="B433" s="3" t="s">
        <v>105</v>
      </c>
      <c r="C433" s="169"/>
      <c r="D433" s="171"/>
      <c r="E433" s="88">
        <v>3494.15</v>
      </c>
      <c r="F433" s="89">
        <v>138.43</v>
      </c>
      <c r="G433" s="88">
        <v>13889.39</v>
      </c>
      <c r="H433" s="90">
        <v>44646</v>
      </c>
      <c r="J433" s="30" t="str">
        <f t="shared" si="21"/>
        <v>-</v>
      </c>
      <c r="L433" s="11" t="str">
        <f>IF(I433&lt;&gt;"",IF(SUMIF(Planes!BA:BA,'Control de pagos'!A433,Planes!BC:BC)=0,"",SUMIF(Planes!BA:BA,'Control de pagos'!A433,Planes!BC:BC)),"")</f>
        <v/>
      </c>
      <c r="N433" s="66">
        <f t="shared" si="20"/>
        <v>10256.81</v>
      </c>
    </row>
    <row r="434" spans="1:14" ht="15" hidden="1" customHeight="1" thickBot="1">
      <c r="A434" s="11" t="str">
        <f t="shared" si="22"/>
        <v>N836652 17</v>
      </c>
      <c r="B434" s="3" t="s">
        <v>105</v>
      </c>
      <c r="C434" s="168">
        <v>17</v>
      </c>
      <c r="D434" s="170">
        <v>10256.81</v>
      </c>
      <c r="E434" s="105">
        <v>4647.0200000000004</v>
      </c>
      <c r="F434" s="104" t="s">
        <v>92</v>
      </c>
      <c r="G434" s="105">
        <f>+D434+E434</f>
        <v>14903.83</v>
      </c>
      <c r="H434" s="106">
        <v>44667</v>
      </c>
      <c r="I434" s="41">
        <v>44667</v>
      </c>
      <c r="J434" s="30">
        <f t="shared" si="21"/>
        <v>44652</v>
      </c>
      <c r="L434" s="11">
        <f>IF(I434&lt;&gt;"",IF(SUMIF(Planes!BA:BA,'Control de pagos'!A434,Planes!BC:BC)=0,"",SUMIF(Planes!BA:BA,'Control de pagos'!A434,Planes!BC:BC)),"")</f>
        <v>105.90479999999998</v>
      </c>
      <c r="N434" s="66">
        <f t="shared" si="20"/>
        <v>10256.81</v>
      </c>
    </row>
    <row r="435" spans="1:14" ht="15" hidden="1" customHeight="1" thickBot="1">
      <c r="A435" s="11" t="str">
        <f t="shared" si="22"/>
        <v>N836652 17</v>
      </c>
      <c r="B435" s="3" t="s">
        <v>105</v>
      </c>
      <c r="C435" s="169"/>
      <c r="D435" s="171"/>
      <c r="E435" s="88">
        <v>3699.29</v>
      </c>
      <c r="F435" s="89">
        <v>140.49</v>
      </c>
      <c r="G435" s="88">
        <v>14096.59</v>
      </c>
      <c r="H435" s="90">
        <v>44677</v>
      </c>
      <c r="J435" s="30" t="str">
        <f t="shared" si="21"/>
        <v>-</v>
      </c>
      <c r="L435" s="11" t="str">
        <f>IF(I435&lt;&gt;"",IF(SUMIF(Planes!BA:BA,'Control de pagos'!A435,Planes!BC:BC)=0,"",SUMIF(Planes!BA:BA,'Control de pagos'!A435,Planes!BC:BC)),"")</f>
        <v/>
      </c>
      <c r="N435" s="66">
        <f t="shared" si="20"/>
        <v>10256.81</v>
      </c>
    </row>
    <row r="436" spans="1:14" ht="15" hidden="1" customHeight="1" thickBot="1">
      <c r="A436" s="11" t="str">
        <f t="shared" si="22"/>
        <v>N836652 18</v>
      </c>
      <c r="B436" s="3" t="s">
        <v>105</v>
      </c>
      <c r="C436" s="168">
        <v>18</v>
      </c>
      <c r="D436" s="170">
        <v>10256.81</v>
      </c>
      <c r="E436" s="105">
        <v>4938.3100000000004</v>
      </c>
      <c r="F436" s="104" t="s">
        <v>92</v>
      </c>
      <c r="G436" s="105">
        <f>+D436+E436</f>
        <v>15195.119999999999</v>
      </c>
      <c r="H436" s="106">
        <v>44697</v>
      </c>
      <c r="I436" s="41">
        <v>44697</v>
      </c>
      <c r="J436" s="30">
        <f t="shared" si="21"/>
        <v>44682</v>
      </c>
      <c r="L436" s="11">
        <f>IF(I436&lt;&gt;"",IF(SUMIF(Planes!BA:BA,'Control de pagos'!A436,Planes!BC:BC)=0,"",SUMIF(Planes!BA:BA,'Control de pagos'!A436,Planes!BC:BC)),"")</f>
        <v>105.90479999999998</v>
      </c>
      <c r="N436" s="66">
        <f t="shared" si="20"/>
        <v>10256.81</v>
      </c>
    </row>
    <row r="437" spans="1:14" ht="15" hidden="1" customHeight="1" thickBot="1">
      <c r="A437" s="11" t="str">
        <f t="shared" si="22"/>
        <v>N836652 18</v>
      </c>
      <c r="B437" s="3" t="s">
        <v>105</v>
      </c>
      <c r="C437" s="169"/>
      <c r="D437" s="171"/>
      <c r="E437" s="88">
        <v>3904.42</v>
      </c>
      <c r="F437" s="89">
        <v>142.56</v>
      </c>
      <c r="G437" s="88">
        <v>14303.79</v>
      </c>
      <c r="H437" s="90">
        <v>44707</v>
      </c>
      <c r="J437" s="30" t="str">
        <f t="shared" si="21"/>
        <v>-</v>
      </c>
      <c r="L437" s="11" t="str">
        <f>IF(I437&lt;&gt;"",IF(SUMIF(Planes!BA:BA,'Control de pagos'!A437,Planes!BC:BC)=0,"",SUMIF(Planes!BA:BA,'Control de pagos'!A437,Planes!BC:BC)),"")</f>
        <v/>
      </c>
      <c r="N437" s="66">
        <f t="shared" si="20"/>
        <v>10256.81</v>
      </c>
    </row>
    <row r="438" spans="1:14" ht="15" hidden="1" customHeight="1" thickBot="1">
      <c r="A438" s="11" t="str">
        <f t="shared" si="22"/>
        <v>N836652 19</v>
      </c>
      <c r="B438" s="3" t="s">
        <v>105</v>
      </c>
      <c r="C438" s="168">
        <v>19</v>
      </c>
      <c r="D438" s="170">
        <v>10256.81</v>
      </c>
      <c r="E438" s="105">
        <v>5334.23</v>
      </c>
      <c r="F438" s="104" t="s">
        <v>92</v>
      </c>
      <c r="G438" s="105">
        <f>+D438+E438</f>
        <v>15591.039999999999</v>
      </c>
      <c r="H438" s="106">
        <v>44728</v>
      </c>
      <c r="I438" s="41">
        <v>44728</v>
      </c>
      <c r="J438" s="30">
        <f t="shared" si="21"/>
        <v>44713</v>
      </c>
      <c r="L438" s="11">
        <f>IF(I438&lt;&gt;"",IF(SUMIF(Planes!BA:BA,'Control de pagos'!A438,Planes!BC:BC)=0,"",SUMIF(Planes!BA:BA,'Control de pagos'!A438,Planes!BC:BC)),"")</f>
        <v>105.90479999999998</v>
      </c>
      <c r="N438" s="66">
        <f t="shared" si="20"/>
        <v>10256.81</v>
      </c>
    </row>
    <row r="439" spans="1:14" ht="15" hidden="1" customHeight="1" thickBot="1">
      <c r="A439" s="11" t="str">
        <f t="shared" si="22"/>
        <v>N836652 19</v>
      </c>
      <c r="B439" s="3" t="s">
        <v>105</v>
      </c>
      <c r="C439" s="169"/>
      <c r="D439" s="171"/>
      <c r="E439" s="88">
        <v>4109.5600000000004</v>
      </c>
      <c r="F439" s="89">
        <v>144.62</v>
      </c>
      <c r="G439" s="88">
        <v>14510.99</v>
      </c>
      <c r="H439" s="90">
        <v>44738</v>
      </c>
      <c r="J439" s="30" t="str">
        <f t="shared" si="21"/>
        <v>-</v>
      </c>
      <c r="L439" s="11" t="str">
        <f>IF(I439&lt;&gt;"",IF(SUMIF(Planes!BA:BA,'Control de pagos'!A439,Planes!BC:BC)=0,"",SUMIF(Planes!BA:BA,'Control de pagos'!A439,Planes!BC:BC)),"")</f>
        <v/>
      </c>
      <c r="N439" s="66">
        <f t="shared" si="20"/>
        <v>10256.81</v>
      </c>
    </row>
    <row r="440" spans="1:14" ht="15" hidden="1" customHeight="1" thickBot="1">
      <c r="A440" s="11" t="str">
        <f t="shared" si="22"/>
        <v>N836652 20</v>
      </c>
      <c r="B440" s="3" t="s">
        <v>105</v>
      </c>
      <c r="C440" s="168">
        <v>20</v>
      </c>
      <c r="D440" s="170">
        <v>10256.81</v>
      </c>
      <c r="E440" s="105">
        <v>4314.7</v>
      </c>
      <c r="F440" s="104" t="s">
        <v>92</v>
      </c>
      <c r="G440" s="105">
        <v>14571.51</v>
      </c>
      <c r="H440" s="106">
        <v>44758</v>
      </c>
      <c r="I440" s="41">
        <v>44758</v>
      </c>
      <c r="J440" s="30">
        <f t="shared" si="21"/>
        <v>44743</v>
      </c>
      <c r="L440" s="11">
        <f>IF(I440&lt;&gt;"",IF(SUMIF(Planes!BA:BA,'Control de pagos'!A440,Planes!BC:BC)=0,"",SUMIF(Planes!BA:BA,'Control de pagos'!A440,Planes!BC:BC)),"")</f>
        <v>105.90479999999998</v>
      </c>
      <c r="N440" s="66">
        <f t="shared" si="20"/>
        <v>10256.81</v>
      </c>
    </row>
    <row r="441" spans="1:14" ht="15" hidden="1" customHeight="1" thickBot="1">
      <c r="A441" s="11" t="str">
        <f t="shared" si="22"/>
        <v>N836652 20</v>
      </c>
      <c r="B441" s="3" t="s">
        <v>105</v>
      </c>
      <c r="C441" s="169"/>
      <c r="D441" s="171"/>
      <c r="E441" s="88">
        <v>4314.7</v>
      </c>
      <c r="F441" s="89">
        <v>146.68</v>
      </c>
      <c r="G441" s="88">
        <v>14718.19</v>
      </c>
      <c r="H441" s="90">
        <v>44768</v>
      </c>
      <c r="J441" s="30" t="str">
        <f t="shared" si="21"/>
        <v>-</v>
      </c>
      <c r="L441" s="11" t="str">
        <f>IF(I441&lt;&gt;"",IF(SUMIF(Planes!BA:BA,'Control de pagos'!A441,Planes!BC:BC)=0,"",SUMIF(Planes!BA:BA,'Control de pagos'!A441,Planes!BC:BC)),"")</f>
        <v/>
      </c>
      <c r="N441" s="66">
        <f t="shared" si="20"/>
        <v>10256.81</v>
      </c>
    </row>
    <row r="442" spans="1:14" ht="15" hidden="1" customHeight="1" thickBot="1">
      <c r="A442" s="11" t="str">
        <f t="shared" si="22"/>
        <v>N836652 21</v>
      </c>
      <c r="B442" s="3" t="s">
        <v>105</v>
      </c>
      <c r="C442" s="164">
        <v>21</v>
      </c>
      <c r="D442" s="166">
        <v>10256.81</v>
      </c>
      <c r="E442" s="88">
        <v>4519.84</v>
      </c>
      <c r="F442" s="89" t="s">
        <v>92</v>
      </c>
      <c r="G442" s="88">
        <v>14776.65</v>
      </c>
      <c r="H442" s="90">
        <v>44789</v>
      </c>
      <c r="J442" s="30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6">
        <f t="shared" si="20"/>
        <v>10256.81</v>
      </c>
    </row>
    <row r="443" spans="1:14" ht="15" hidden="1" customHeight="1" thickBot="1">
      <c r="A443" s="11" t="str">
        <f t="shared" si="22"/>
        <v>N836652 21</v>
      </c>
      <c r="B443" s="3" t="s">
        <v>105</v>
      </c>
      <c r="C443" s="165"/>
      <c r="D443" s="167"/>
      <c r="E443" s="88">
        <v>4519.84</v>
      </c>
      <c r="F443" s="89">
        <v>148.75</v>
      </c>
      <c r="G443" s="88">
        <v>14925.4</v>
      </c>
      <c r="H443" s="90">
        <v>44799</v>
      </c>
      <c r="J443" s="30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6">
        <f t="shared" si="20"/>
        <v>10256.81</v>
      </c>
    </row>
    <row r="444" spans="1:14" ht="15" hidden="1" customHeight="1" thickBot="1">
      <c r="A444" s="11" t="str">
        <f t="shared" si="22"/>
        <v>N836652 22</v>
      </c>
      <c r="B444" s="3" t="s">
        <v>105</v>
      </c>
      <c r="C444" s="164">
        <v>22</v>
      </c>
      <c r="D444" s="166">
        <v>10256.81</v>
      </c>
      <c r="E444" s="88">
        <v>4724.97</v>
      </c>
      <c r="F444" s="89" t="s">
        <v>92</v>
      </c>
      <c r="G444" s="88">
        <v>14981.78</v>
      </c>
      <c r="H444" s="90">
        <v>44820</v>
      </c>
      <c r="J444" s="30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6">
        <f t="shared" si="20"/>
        <v>10256.81</v>
      </c>
    </row>
    <row r="445" spans="1:14" ht="15" hidden="1" customHeight="1" thickBot="1">
      <c r="A445" s="11" t="str">
        <f t="shared" si="22"/>
        <v>N836652 22</v>
      </c>
      <c r="B445" s="3" t="s">
        <v>105</v>
      </c>
      <c r="C445" s="165"/>
      <c r="D445" s="167"/>
      <c r="E445" s="88">
        <v>4724.97</v>
      </c>
      <c r="F445" s="89">
        <v>150.82</v>
      </c>
      <c r="G445" s="88">
        <v>15132.6</v>
      </c>
      <c r="H445" s="90">
        <v>44830</v>
      </c>
      <c r="J445" s="30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6">
        <f t="shared" si="20"/>
        <v>10256.81</v>
      </c>
    </row>
    <row r="446" spans="1:14" ht="15" hidden="1" customHeight="1" thickBot="1">
      <c r="A446" s="11" t="str">
        <f t="shared" si="22"/>
        <v>N836652 23</v>
      </c>
      <c r="B446" s="3" t="s">
        <v>105</v>
      </c>
      <c r="C446" s="164">
        <v>23</v>
      </c>
      <c r="D446" s="166">
        <v>10256.81</v>
      </c>
      <c r="E446" s="88">
        <v>4930.1099999999997</v>
      </c>
      <c r="F446" s="89" t="s">
        <v>92</v>
      </c>
      <c r="G446" s="88">
        <v>15186.92</v>
      </c>
      <c r="H446" s="90">
        <v>44850</v>
      </c>
      <c r="J446" s="30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6">
        <f t="shared" si="20"/>
        <v>10256.81</v>
      </c>
    </row>
    <row r="447" spans="1:14" ht="15" hidden="1" customHeight="1" thickBot="1">
      <c r="A447" s="11" t="str">
        <f t="shared" si="22"/>
        <v>N836652 23</v>
      </c>
      <c r="B447" s="3" t="s">
        <v>105</v>
      </c>
      <c r="C447" s="165"/>
      <c r="D447" s="167"/>
      <c r="E447" s="88">
        <v>4930.1099999999997</v>
      </c>
      <c r="F447" s="89">
        <v>152.88</v>
      </c>
      <c r="G447" s="88">
        <v>15339.8</v>
      </c>
      <c r="H447" s="90">
        <v>44860</v>
      </c>
      <c r="J447" s="30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6">
        <f t="shared" si="20"/>
        <v>10256.81</v>
      </c>
    </row>
    <row r="448" spans="1:14" ht="15" hidden="1" customHeight="1" thickBot="1">
      <c r="A448" s="11" t="str">
        <f t="shared" si="22"/>
        <v>N836652 24</v>
      </c>
      <c r="B448" s="3" t="s">
        <v>105</v>
      </c>
      <c r="C448" s="164">
        <v>24</v>
      </c>
      <c r="D448" s="166">
        <v>10256.81</v>
      </c>
      <c r="E448" s="88">
        <v>5135.24</v>
      </c>
      <c r="F448" s="89" t="s">
        <v>92</v>
      </c>
      <c r="G448" s="88">
        <v>15392.05</v>
      </c>
      <c r="H448" s="90">
        <v>44881</v>
      </c>
      <c r="J448" s="30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6">
        <f t="shared" si="20"/>
        <v>10256.81</v>
      </c>
    </row>
    <row r="449" spans="1:14" ht="15" hidden="1" customHeight="1" thickBot="1">
      <c r="A449" s="11" t="str">
        <f t="shared" si="22"/>
        <v>N836652 24</v>
      </c>
      <c r="B449" s="3" t="s">
        <v>105</v>
      </c>
      <c r="C449" s="165"/>
      <c r="D449" s="167"/>
      <c r="E449" s="88">
        <v>5135.24</v>
      </c>
      <c r="F449" s="89">
        <v>154.94</v>
      </c>
      <c r="G449" s="88">
        <v>15546.99</v>
      </c>
      <c r="H449" s="90">
        <v>44891</v>
      </c>
      <c r="J449" s="30" t="str">
        <f t="shared" si="21"/>
        <v/>
      </c>
      <c r="L449" s="11" t="str">
        <f>IF(I449&lt;&gt;"",IF(SUMIF(Planes!BA:BA,'Control de pagos'!A449,Planes!BC:BC)=0,"",SUMIF(Planes!BA:BA,'Control de pagos'!A449,Planes!BC:BC)),"")</f>
        <v/>
      </c>
      <c r="N449" s="66">
        <f t="shared" si="20"/>
        <v>10256.81</v>
      </c>
    </row>
    <row r="450" spans="1:14" ht="15" hidden="1" customHeight="1" thickBot="1">
      <c r="A450" s="11" t="str">
        <f t="shared" si="22"/>
        <v>N836652 25</v>
      </c>
      <c r="B450" s="3" t="s">
        <v>105</v>
      </c>
      <c r="C450" s="164">
        <v>25</v>
      </c>
      <c r="D450" s="166">
        <v>10256.81</v>
      </c>
      <c r="E450" s="88">
        <v>5340.38</v>
      </c>
      <c r="F450" s="89" t="s">
        <v>92</v>
      </c>
      <c r="G450" s="88">
        <v>15597.19</v>
      </c>
      <c r="H450" s="90">
        <v>44911</v>
      </c>
      <c r="J450" s="30" t="str">
        <f t="shared" si="21"/>
        <v/>
      </c>
      <c r="L450" s="11" t="str">
        <f>IF(I450&lt;&gt;"",IF(SUMIF(Planes!BA:BA,'Control de pagos'!A450,Planes!BC:BC)=0,"",SUMIF(Planes!BA:BA,'Control de pagos'!A450,Planes!BC:BC)),"")</f>
        <v/>
      </c>
      <c r="N450" s="66">
        <f t="shared" si="20"/>
        <v>10256.81</v>
      </c>
    </row>
    <row r="451" spans="1:14" ht="15" hidden="1" customHeight="1" thickBot="1">
      <c r="A451" s="11" t="str">
        <f t="shared" si="22"/>
        <v>N836652 25</v>
      </c>
      <c r="B451" s="3" t="s">
        <v>105</v>
      </c>
      <c r="C451" s="165"/>
      <c r="D451" s="167"/>
      <c r="E451" s="88">
        <v>5340.38</v>
      </c>
      <c r="F451" s="89">
        <v>157.01</v>
      </c>
      <c r="G451" s="88">
        <v>15754.2</v>
      </c>
      <c r="H451" s="90">
        <v>44921</v>
      </c>
      <c r="J451" s="30" t="str">
        <f t="shared" si="21"/>
        <v/>
      </c>
      <c r="L451" s="11" t="str">
        <f>IF(I451&lt;&gt;"",IF(SUMIF(Planes!BA:BA,'Control de pagos'!A451,Planes!BC:BC)=0,"",SUMIF(Planes!BA:BA,'Control de pagos'!A451,Planes!BC:BC)),"")</f>
        <v/>
      </c>
      <c r="N451" s="66">
        <f t="shared" si="20"/>
        <v>10256.81</v>
      </c>
    </row>
    <row r="452" spans="1:14" ht="15" hidden="1" customHeight="1" thickBot="1">
      <c r="A452" s="11" t="str">
        <f t="shared" si="22"/>
        <v>N836652 26</v>
      </c>
      <c r="B452" s="3" t="s">
        <v>105</v>
      </c>
      <c r="C452" s="164">
        <v>26</v>
      </c>
      <c r="D452" s="166">
        <v>10256.81</v>
      </c>
      <c r="E452" s="88">
        <v>5545.52</v>
      </c>
      <c r="F452" s="89" t="s">
        <v>92</v>
      </c>
      <c r="G452" s="88">
        <v>15802.33</v>
      </c>
      <c r="H452" s="90">
        <v>44942</v>
      </c>
      <c r="J452" s="30" t="str">
        <f t="shared" si="21"/>
        <v/>
      </c>
      <c r="L452" s="11" t="str">
        <f>IF(I452&lt;&gt;"",IF(SUMIF(Planes!BA:BA,'Control de pagos'!A452,Planes!BC:BC)=0,"",SUMIF(Planes!BA:BA,'Control de pagos'!A452,Planes!BC:BC)),"")</f>
        <v/>
      </c>
      <c r="N452" s="66">
        <f t="shared" ref="N452:N515" si="23">IF(D452=0,D451,D452)</f>
        <v>10256.81</v>
      </c>
    </row>
    <row r="453" spans="1:14" ht="15" hidden="1" customHeight="1" thickBot="1">
      <c r="A453" s="11" t="str">
        <f t="shared" si="22"/>
        <v>N836652 26</v>
      </c>
      <c r="B453" s="3" t="s">
        <v>105</v>
      </c>
      <c r="C453" s="165"/>
      <c r="D453" s="167"/>
      <c r="E453" s="88">
        <v>5545.52</v>
      </c>
      <c r="F453" s="89">
        <v>159.08000000000001</v>
      </c>
      <c r="G453" s="88">
        <v>15961.41</v>
      </c>
      <c r="H453" s="90">
        <v>44952</v>
      </c>
      <c r="J453" s="30" t="str">
        <f t="shared" si="21"/>
        <v/>
      </c>
      <c r="L453" s="11" t="str">
        <f>IF(I453&lt;&gt;"",IF(SUMIF(Planes!BA:BA,'Control de pagos'!A453,Planes!BC:BC)=0,"",SUMIF(Planes!BA:BA,'Control de pagos'!A453,Planes!BC:BC)),"")</f>
        <v/>
      </c>
      <c r="N453" s="66">
        <f t="shared" si="23"/>
        <v>10256.81</v>
      </c>
    </row>
    <row r="454" spans="1:14" ht="15" hidden="1" customHeight="1" thickBot="1">
      <c r="A454" s="11" t="str">
        <f t="shared" si="22"/>
        <v>N836652 27</v>
      </c>
      <c r="B454" s="3" t="s">
        <v>105</v>
      </c>
      <c r="C454" s="164">
        <v>27</v>
      </c>
      <c r="D454" s="166">
        <v>10256.81</v>
      </c>
      <c r="E454" s="88">
        <v>5750.65</v>
      </c>
      <c r="F454" s="89" t="s">
        <v>92</v>
      </c>
      <c r="G454" s="88">
        <v>16007.46</v>
      </c>
      <c r="H454" s="90">
        <v>44973</v>
      </c>
      <c r="J454" s="30" t="str">
        <f t="shared" si="21"/>
        <v/>
      </c>
      <c r="L454" s="11" t="str">
        <f>IF(I454&lt;&gt;"",IF(SUMIF(Planes!BA:BA,'Control de pagos'!A454,Planes!BC:BC)=0,"",SUMIF(Planes!BA:BA,'Control de pagos'!A454,Planes!BC:BC)),"")</f>
        <v/>
      </c>
      <c r="N454" s="66">
        <f t="shared" si="23"/>
        <v>10256.81</v>
      </c>
    </row>
    <row r="455" spans="1:14" ht="15" hidden="1" customHeight="1" thickBot="1">
      <c r="A455" s="11" t="str">
        <f t="shared" si="22"/>
        <v>N836652 27</v>
      </c>
      <c r="B455" s="3" t="s">
        <v>105</v>
      </c>
      <c r="C455" s="165"/>
      <c r="D455" s="167"/>
      <c r="E455" s="88">
        <v>5750.65</v>
      </c>
      <c r="F455" s="89">
        <v>161.15</v>
      </c>
      <c r="G455" s="88">
        <v>16168.61</v>
      </c>
      <c r="H455" s="90">
        <v>44983</v>
      </c>
      <c r="J455" s="30" t="str">
        <f t="shared" si="21"/>
        <v/>
      </c>
      <c r="L455" s="11" t="str">
        <f>IF(I455&lt;&gt;"",IF(SUMIF(Planes!BA:BA,'Control de pagos'!A455,Planes!BC:BC)=0,"",SUMIF(Planes!BA:BA,'Control de pagos'!A455,Planes!BC:BC)),"")</f>
        <v/>
      </c>
      <c r="N455" s="66">
        <f t="shared" si="23"/>
        <v>10256.81</v>
      </c>
    </row>
    <row r="456" spans="1:14" ht="15" hidden="1" customHeight="1" thickBot="1">
      <c r="A456" s="11" t="str">
        <f t="shared" si="22"/>
        <v>N836652 28</v>
      </c>
      <c r="B456" s="3" t="s">
        <v>105</v>
      </c>
      <c r="C456" s="164">
        <v>28</v>
      </c>
      <c r="D456" s="166">
        <v>10256.81</v>
      </c>
      <c r="E456" s="88">
        <v>5955.79</v>
      </c>
      <c r="F456" s="89" t="s">
        <v>92</v>
      </c>
      <c r="G456" s="88">
        <v>16212.6</v>
      </c>
      <c r="H456" s="90">
        <v>45001</v>
      </c>
      <c r="J456" s="30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6">
        <f t="shared" si="23"/>
        <v>10256.81</v>
      </c>
    </row>
    <row r="457" spans="1:14" ht="15" hidden="1" customHeight="1" thickBot="1">
      <c r="A457" s="11" t="str">
        <f t="shared" si="22"/>
        <v>N836652 28</v>
      </c>
      <c r="B457" s="3" t="s">
        <v>105</v>
      </c>
      <c r="C457" s="165"/>
      <c r="D457" s="167"/>
      <c r="E457" s="88">
        <v>5955.79</v>
      </c>
      <c r="F457" s="89">
        <v>163.19999999999999</v>
      </c>
      <c r="G457" s="88">
        <v>16375.8</v>
      </c>
      <c r="H457" s="90">
        <v>45011</v>
      </c>
      <c r="J457" s="30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6">
        <f t="shared" si="23"/>
        <v>10256.81</v>
      </c>
    </row>
    <row r="458" spans="1:14" ht="15" hidden="1" customHeight="1" thickBot="1">
      <c r="A458" s="11" t="str">
        <f t="shared" si="22"/>
        <v>N836652 29</v>
      </c>
      <c r="B458" s="3" t="s">
        <v>105</v>
      </c>
      <c r="C458" s="164">
        <v>29</v>
      </c>
      <c r="D458" s="166">
        <v>10256.81</v>
      </c>
      <c r="E458" s="88">
        <v>6160.92</v>
      </c>
      <c r="F458" s="89" t="s">
        <v>92</v>
      </c>
      <c r="G458" s="88">
        <v>16417.73</v>
      </c>
      <c r="H458" s="90">
        <v>45032</v>
      </c>
      <c r="J458" s="30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6">
        <f t="shared" si="23"/>
        <v>10256.81</v>
      </c>
    </row>
    <row r="459" spans="1:14" ht="15" hidden="1" customHeight="1" thickBot="1">
      <c r="A459" s="11" t="str">
        <f t="shared" si="22"/>
        <v>N836652 29</v>
      </c>
      <c r="B459" s="3" t="s">
        <v>105</v>
      </c>
      <c r="C459" s="165"/>
      <c r="D459" s="167"/>
      <c r="E459" s="88">
        <v>6160.92</v>
      </c>
      <c r="F459" s="89">
        <v>165.27</v>
      </c>
      <c r="G459" s="88">
        <v>16583</v>
      </c>
      <c r="H459" s="90">
        <v>45042</v>
      </c>
      <c r="J459" s="30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6">
        <f t="shared" si="23"/>
        <v>10256.81</v>
      </c>
    </row>
    <row r="460" spans="1:14" ht="15" hidden="1" customHeight="1" thickBot="1">
      <c r="A460" s="11" t="str">
        <f t="shared" si="22"/>
        <v>N836652 30</v>
      </c>
      <c r="B460" s="3" t="s">
        <v>105</v>
      </c>
      <c r="C460" s="164">
        <v>30</v>
      </c>
      <c r="D460" s="166">
        <v>10256.81</v>
      </c>
      <c r="E460" s="88">
        <v>6366.06</v>
      </c>
      <c r="F460" s="89" t="s">
        <v>92</v>
      </c>
      <c r="G460" s="88">
        <v>16622.87</v>
      </c>
      <c r="H460" s="90">
        <v>45062</v>
      </c>
      <c r="J460" s="30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6">
        <f t="shared" si="23"/>
        <v>10256.81</v>
      </c>
    </row>
    <row r="461" spans="1:14" ht="15" hidden="1" customHeight="1" thickBot="1">
      <c r="A461" s="11" t="str">
        <f t="shared" si="22"/>
        <v>N836652 30</v>
      </c>
      <c r="B461" s="3" t="s">
        <v>105</v>
      </c>
      <c r="C461" s="165"/>
      <c r="D461" s="167"/>
      <c r="E461" s="88">
        <v>6366.06</v>
      </c>
      <c r="F461" s="89">
        <v>167.34</v>
      </c>
      <c r="G461" s="88">
        <v>16790.21</v>
      </c>
      <c r="H461" s="90">
        <v>45072</v>
      </c>
      <c r="J461" s="30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6">
        <f t="shared" si="23"/>
        <v>10256.81</v>
      </c>
    </row>
    <row r="462" spans="1:14" ht="15" hidden="1" customHeight="1" thickBot="1">
      <c r="A462" s="11" t="str">
        <f t="shared" si="22"/>
        <v>N836652 31</v>
      </c>
      <c r="B462" s="3" t="s">
        <v>105</v>
      </c>
      <c r="C462" s="164">
        <v>31</v>
      </c>
      <c r="D462" s="166">
        <v>10256.81</v>
      </c>
      <c r="E462" s="88">
        <v>6571.19</v>
      </c>
      <c r="F462" s="89" t="s">
        <v>92</v>
      </c>
      <c r="G462" s="88">
        <v>16828</v>
      </c>
      <c r="H462" s="90">
        <v>45093</v>
      </c>
      <c r="J462" s="30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6">
        <f t="shared" si="23"/>
        <v>10256.81</v>
      </c>
    </row>
    <row r="463" spans="1:14" ht="15" hidden="1" customHeight="1" thickBot="1">
      <c r="A463" s="11" t="str">
        <f t="shared" si="22"/>
        <v>N836652 31</v>
      </c>
      <c r="B463" s="3" t="s">
        <v>105</v>
      </c>
      <c r="C463" s="165"/>
      <c r="D463" s="167"/>
      <c r="E463" s="88">
        <v>6571.19</v>
      </c>
      <c r="F463" s="89">
        <v>169.41</v>
      </c>
      <c r="G463" s="88">
        <v>16997.41</v>
      </c>
      <c r="H463" s="90">
        <v>45103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6">
        <f t="shared" si="23"/>
        <v>10256.81</v>
      </c>
    </row>
    <row r="464" spans="1:14" ht="15" hidden="1" customHeight="1" thickBot="1">
      <c r="A464" s="11" t="str">
        <f t="shared" si="22"/>
        <v>N836652 32</v>
      </c>
      <c r="B464" s="3" t="s">
        <v>105</v>
      </c>
      <c r="C464" s="164">
        <v>32</v>
      </c>
      <c r="D464" s="166">
        <v>10256.81</v>
      </c>
      <c r="E464" s="88">
        <v>6776.33</v>
      </c>
      <c r="F464" s="89" t="s">
        <v>92</v>
      </c>
      <c r="G464" s="88">
        <v>17033.14</v>
      </c>
      <c r="H464" s="90">
        <v>45123</v>
      </c>
      <c r="J464" s="30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6">
        <f t="shared" si="23"/>
        <v>10256.81</v>
      </c>
    </row>
    <row r="465" spans="1:14" ht="15" hidden="1" customHeight="1" thickBot="1">
      <c r="A465" s="11" t="str">
        <f t="shared" si="22"/>
        <v>N836652 32</v>
      </c>
      <c r="B465" s="3" t="s">
        <v>105</v>
      </c>
      <c r="C465" s="165"/>
      <c r="D465" s="167"/>
      <c r="E465" s="88">
        <v>6776.33</v>
      </c>
      <c r="F465" s="89">
        <v>171.46</v>
      </c>
      <c r="G465" s="88">
        <v>17204.599999999999</v>
      </c>
      <c r="H465" s="90">
        <v>45133</v>
      </c>
      <c r="J465" s="30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6">
        <f t="shared" si="23"/>
        <v>10256.81</v>
      </c>
    </row>
    <row r="466" spans="1:14" ht="15" hidden="1" customHeight="1" thickBot="1">
      <c r="A466" s="11" t="str">
        <f t="shared" si="22"/>
        <v>N836652 33</v>
      </c>
      <c r="B466" s="3" t="s">
        <v>105</v>
      </c>
      <c r="C466" s="164">
        <v>33</v>
      </c>
      <c r="D466" s="166">
        <v>10256.81</v>
      </c>
      <c r="E466" s="88">
        <v>6981.47</v>
      </c>
      <c r="F466" s="89" t="s">
        <v>92</v>
      </c>
      <c r="G466" s="88">
        <v>17238.28</v>
      </c>
      <c r="H466" s="90">
        <v>45154</v>
      </c>
      <c r="J466" s="30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6">
        <f t="shared" si="23"/>
        <v>10256.81</v>
      </c>
    </row>
    <row r="467" spans="1:14" ht="15" hidden="1" customHeight="1" thickBot="1">
      <c r="A467" s="11" t="str">
        <f t="shared" si="22"/>
        <v>N836652 33</v>
      </c>
      <c r="B467" s="3" t="s">
        <v>105</v>
      </c>
      <c r="C467" s="165"/>
      <c r="D467" s="167"/>
      <c r="E467" s="88">
        <v>6981.47</v>
      </c>
      <c r="F467" s="89">
        <v>173.53</v>
      </c>
      <c r="G467" s="88">
        <v>17411.810000000001</v>
      </c>
      <c r="H467" s="90">
        <v>45164</v>
      </c>
      <c r="J467" s="30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6">
        <f t="shared" si="23"/>
        <v>10256.81</v>
      </c>
    </row>
    <row r="468" spans="1:14" ht="15" hidden="1" customHeight="1" thickBot="1">
      <c r="A468" s="11" t="str">
        <f t="shared" si="22"/>
        <v>N836652 34</v>
      </c>
      <c r="B468" s="3" t="s">
        <v>105</v>
      </c>
      <c r="C468" s="164">
        <v>34</v>
      </c>
      <c r="D468" s="166">
        <v>10256.81</v>
      </c>
      <c r="E468" s="88">
        <v>7186.61</v>
      </c>
      <c r="F468" s="89" t="s">
        <v>92</v>
      </c>
      <c r="G468" s="88">
        <v>17443.419999999998</v>
      </c>
      <c r="H468" s="90">
        <v>45185</v>
      </c>
      <c r="J468" s="30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6">
        <f t="shared" si="23"/>
        <v>10256.81</v>
      </c>
    </row>
    <row r="469" spans="1:14" ht="15" hidden="1" customHeight="1" thickBot="1">
      <c r="A469" s="11" t="str">
        <f t="shared" si="22"/>
        <v>N836652 34</v>
      </c>
      <c r="B469" s="3" t="s">
        <v>105</v>
      </c>
      <c r="C469" s="165"/>
      <c r="D469" s="167"/>
      <c r="E469" s="88">
        <v>7186.61</v>
      </c>
      <c r="F469" s="89">
        <v>175.6</v>
      </c>
      <c r="G469" s="88">
        <v>17619.02</v>
      </c>
      <c r="H469" s="90">
        <v>45195</v>
      </c>
      <c r="J469" s="30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6">
        <f t="shared" si="23"/>
        <v>10256.81</v>
      </c>
    </row>
    <row r="470" spans="1:14" ht="15" hidden="1" customHeight="1" thickBot="1">
      <c r="A470" s="11" t="str">
        <f t="shared" si="22"/>
        <v>N836652 35</v>
      </c>
      <c r="B470" s="3" t="s">
        <v>105</v>
      </c>
      <c r="C470" s="164">
        <v>35</v>
      </c>
      <c r="D470" s="166">
        <v>10256.81</v>
      </c>
      <c r="E470" s="88">
        <v>7391.74</v>
      </c>
      <c r="F470" s="89" t="s">
        <v>92</v>
      </c>
      <c r="G470" s="88">
        <v>17648.55</v>
      </c>
      <c r="H470" s="90">
        <v>45215</v>
      </c>
      <c r="J470" s="30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6">
        <f t="shared" si="23"/>
        <v>10256.81</v>
      </c>
    </row>
    <row r="471" spans="1:14" ht="15" hidden="1" customHeight="1" thickBot="1">
      <c r="A471" s="11" t="str">
        <f t="shared" si="22"/>
        <v>N836652 35</v>
      </c>
      <c r="B471" s="3" t="s">
        <v>105</v>
      </c>
      <c r="C471" s="165"/>
      <c r="D471" s="167"/>
      <c r="E471" s="88">
        <v>7391.74</v>
      </c>
      <c r="F471" s="89">
        <v>177.67</v>
      </c>
      <c r="G471" s="88">
        <v>17826.22</v>
      </c>
      <c r="H471" s="90">
        <v>45225</v>
      </c>
      <c r="J471" s="30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6">
        <f t="shared" si="23"/>
        <v>10256.81</v>
      </c>
    </row>
    <row r="472" spans="1:14" ht="15" hidden="1" customHeight="1" thickBot="1">
      <c r="A472" s="11" t="str">
        <f t="shared" si="22"/>
        <v>N836652 36</v>
      </c>
      <c r="B472" s="3" t="s">
        <v>105</v>
      </c>
      <c r="C472" s="164">
        <v>36</v>
      </c>
      <c r="D472" s="166">
        <v>10256.81</v>
      </c>
      <c r="E472" s="88">
        <v>7596.88</v>
      </c>
      <c r="F472" s="89" t="s">
        <v>92</v>
      </c>
      <c r="G472" s="88">
        <v>17853.689999999999</v>
      </c>
      <c r="H472" s="90">
        <v>45246</v>
      </c>
      <c r="J472" s="30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6">
        <f t="shared" si="23"/>
        <v>10256.81</v>
      </c>
    </row>
    <row r="473" spans="1:14" ht="15" hidden="1" customHeight="1" thickBot="1">
      <c r="A473" s="11" t="str">
        <f t="shared" si="22"/>
        <v>N836652 36</v>
      </c>
      <c r="B473" s="3" t="s">
        <v>105</v>
      </c>
      <c r="C473" s="165"/>
      <c r="D473" s="167"/>
      <c r="E473" s="88">
        <v>7596.88</v>
      </c>
      <c r="F473" s="89">
        <v>179.72</v>
      </c>
      <c r="G473" s="88">
        <v>18033.41</v>
      </c>
      <c r="H473" s="90">
        <v>45256</v>
      </c>
      <c r="J473" s="30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6">
        <f t="shared" si="23"/>
        <v>10256.81</v>
      </c>
    </row>
    <row r="474" spans="1:14" ht="15" hidden="1" customHeight="1" thickBot="1">
      <c r="A474" s="11" t="str">
        <f t="shared" si="22"/>
        <v>N836652 37</v>
      </c>
      <c r="B474" s="3" t="s">
        <v>105</v>
      </c>
      <c r="C474" s="164">
        <v>37</v>
      </c>
      <c r="D474" s="166">
        <v>10256.81</v>
      </c>
      <c r="E474" s="88">
        <v>7802.01</v>
      </c>
      <c r="F474" s="89" t="s">
        <v>92</v>
      </c>
      <c r="G474" s="88">
        <v>18058.82</v>
      </c>
      <c r="H474" s="90">
        <v>45276</v>
      </c>
      <c r="J474" s="30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6">
        <f t="shared" si="23"/>
        <v>10256.81</v>
      </c>
    </row>
    <row r="475" spans="1:14" ht="15" hidden="1" customHeight="1" thickBot="1">
      <c r="A475" s="11" t="str">
        <f t="shared" si="22"/>
        <v>N836652 37</v>
      </c>
      <c r="B475" s="3" t="s">
        <v>105</v>
      </c>
      <c r="C475" s="165"/>
      <c r="D475" s="167"/>
      <c r="E475" s="88">
        <v>7802.01</v>
      </c>
      <c r="F475" s="89">
        <v>181.79</v>
      </c>
      <c r="G475" s="88">
        <v>18240.61</v>
      </c>
      <c r="H475" s="90">
        <v>45286</v>
      </c>
      <c r="J475" s="30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6">
        <f t="shared" si="23"/>
        <v>10256.81</v>
      </c>
    </row>
    <row r="476" spans="1:14" ht="15" hidden="1" customHeight="1" thickBot="1">
      <c r="A476" s="11" t="str">
        <f t="shared" si="22"/>
        <v>N836652 38</v>
      </c>
      <c r="B476" s="3" t="s">
        <v>105</v>
      </c>
      <c r="C476" s="164">
        <v>38</v>
      </c>
      <c r="D476" s="166">
        <v>10256.81</v>
      </c>
      <c r="E476" s="88">
        <v>8007.15</v>
      </c>
      <c r="F476" s="89" t="s">
        <v>92</v>
      </c>
      <c r="G476" s="88">
        <v>18263.96</v>
      </c>
      <c r="H476" s="90">
        <v>45307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6">
        <f t="shared" si="23"/>
        <v>10256.81</v>
      </c>
    </row>
    <row r="477" spans="1:14" ht="15" hidden="1" customHeight="1" thickBot="1">
      <c r="A477" s="11" t="str">
        <f t="shared" si="22"/>
        <v>N836652 38</v>
      </c>
      <c r="B477" s="3" t="s">
        <v>105</v>
      </c>
      <c r="C477" s="165"/>
      <c r="D477" s="167"/>
      <c r="E477" s="88">
        <v>8007.15</v>
      </c>
      <c r="F477" s="89">
        <v>183.86</v>
      </c>
      <c r="G477" s="88">
        <v>18447.82</v>
      </c>
      <c r="H477" s="90">
        <v>45317</v>
      </c>
      <c r="J477" s="30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6">
        <f t="shared" si="23"/>
        <v>10256.81</v>
      </c>
    </row>
    <row r="478" spans="1:14" ht="15" hidden="1" customHeight="1" thickBot="1">
      <c r="A478" s="11" t="str">
        <f t="shared" si="22"/>
        <v>N836652 39</v>
      </c>
      <c r="B478" s="3" t="s">
        <v>105</v>
      </c>
      <c r="C478" s="164">
        <v>39</v>
      </c>
      <c r="D478" s="166">
        <v>10256.81</v>
      </c>
      <c r="E478" s="88">
        <v>8212.2900000000009</v>
      </c>
      <c r="F478" s="89" t="s">
        <v>92</v>
      </c>
      <c r="G478" s="88">
        <v>18469.099999999999</v>
      </c>
      <c r="H478" s="90">
        <v>45338</v>
      </c>
      <c r="J478" s="30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6">
        <f t="shared" si="23"/>
        <v>10256.81</v>
      </c>
    </row>
    <row r="479" spans="1:14" ht="15" hidden="1" customHeight="1" thickBot="1">
      <c r="A479" s="11" t="str">
        <f t="shared" si="22"/>
        <v>N836652 39</v>
      </c>
      <c r="B479" s="3" t="s">
        <v>105</v>
      </c>
      <c r="C479" s="165"/>
      <c r="D479" s="167"/>
      <c r="E479" s="88">
        <v>8212.2900000000009</v>
      </c>
      <c r="F479" s="89">
        <v>185.92</v>
      </c>
      <c r="G479" s="88">
        <v>18655.02</v>
      </c>
      <c r="H479" s="90">
        <v>45348</v>
      </c>
      <c r="J479" s="30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6">
        <f t="shared" si="23"/>
        <v>10256.81</v>
      </c>
    </row>
    <row r="480" spans="1:14" ht="15" hidden="1" customHeight="1" thickBot="1">
      <c r="A480" s="11" t="str">
        <f t="shared" si="22"/>
        <v>N836652 40</v>
      </c>
      <c r="B480" s="3" t="s">
        <v>105</v>
      </c>
      <c r="C480" s="164">
        <v>40</v>
      </c>
      <c r="D480" s="166">
        <v>10256.81</v>
      </c>
      <c r="E480" s="88">
        <v>8417.42</v>
      </c>
      <c r="F480" s="89" t="s">
        <v>92</v>
      </c>
      <c r="G480" s="88">
        <v>18674.23</v>
      </c>
      <c r="H480" s="90">
        <v>45367</v>
      </c>
      <c r="J480" s="30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6">
        <f t="shared" si="23"/>
        <v>10256.81</v>
      </c>
    </row>
    <row r="481" spans="1:14" ht="15" hidden="1" customHeight="1" thickBot="1">
      <c r="A481" s="11" t="str">
        <f t="shared" si="22"/>
        <v>N836652 40</v>
      </c>
      <c r="B481" s="3" t="s">
        <v>105</v>
      </c>
      <c r="C481" s="165"/>
      <c r="D481" s="167"/>
      <c r="E481" s="88">
        <v>8417.42</v>
      </c>
      <c r="F481" s="89">
        <v>187.99</v>
      </c>
      <c r="G481" s="88">
        <v>18862.22</v>
      </c>
      <c r="H481" s="90">
        <v>45377</v>
      </c>
      <c r="J481" s="30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6">
        <f t="shared" si="23"/>
        <v>10256.81</v>
      </c>
    </row>
    <row r="482" spans="1:14" ht="15" hidden="1" customHeight="1" thickBot="1">
      <c r="A482" s="11" t="str">
        <f t="shared" si="22"/>
        <v>N836652 41</v>
      </c>
      <c r="B482" s="3" t="s">
        <v>105</v>
      </c>
      <c r="C482" s="164">
        <v>41</v>
      </c>
      <c r="D482" s="166">
        <v>10256.81</v>
      </c>
      <c r="E482" s="88">
        <v>8622.56</v>
      </c>
      <c r="F482" s="89" t="s">
        <v>92</v>
      </c>
      <c r="G482" s="88">
        <v>18879.37</v>
      </c>
      <c r="H482" s="90">
        <v>45398</v>
      </c>
      <c r="J482" s="30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6">
        <f t="shared" si="23"/>
        <v>10256.81</v>
      </c>
    </row>
    <row r="483" spans="1:14" ht="15" hidden="1" customHeight="1" thickBot="1">
      <c r="A483" s="11" t="str">
        <f t="shared" si="22"/>
        <v>N836652 41</v>
      </c>
      <c r="B483" s="3" t="s">
        <v>105</v>
      </c>
      <c r="C483" s="165"/>
      <c r="D483" s="167"/>
      <c r="E483" s="88">
        <v>8622.56</v>
      </c>
      <c r="F483" s="89">
        <v>190.05</v>
      </c>
      <c r="G483" s="88">
        <v>19069.419999999998</v>
      </c>
      <c r="H483" s="90">
        <v>45408</v>
      </c>
      <c r="J483" s="30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6">
        <f t="shared" si="23"/>
        <v>10256.81</v>
      </c>
    </row>
    <row r="484" spans="1:14" ht="15" hidden="1" customHeight="1" thickBot="1">
      <c r="A484" s="11" t="str">
        <f t="shared" si="22"/>
        <v>N836652 42</v>
      </c>
      <c r="B484" s="3" t="s">
        <v>105</v>
      </c>
      <c r="C484" s="164">
        <v>42</v>
      </c>
      <c r="D484" s="166">
        <v>10256.81</v>
      </c>
      <c r="E484" s="88">
        <v>8827.69</v>
      </c>
      <c r="F484" s="89" t="s">
        <v>92</v>
      </c>
      <c r="G484" s="88">
        <v>19084.5</v>
      </c>
      <c r="H484" s="90">
        <v>45428</v>
      </c>
      <c r="J484" s="30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6">
        <f t="shared" si="23"/>
        <v>10256.81</v>
      </c>
    </row>
    <row r="485" spans="1:14" ht="15" hidden="1" customHeight="1" thickBot="1">
      <c r="A485" s="11" t="str">
        <f t="shared" si="22"/>
        <v>N836652 42</v>
      </c>
      <c r="B485" s="3" t="s">
        <v>105</v>
      </c>
      <c r="C485" s="165"/>
      <c r="D485" s="167"/>
      <c r="E485" s="88">
        <v>8827.69</v>
      </c>
      <c r="F485" s="89">
        <v>192.12</v>
      </c>
      <c r="G485" s="88">
        <v>19276.62</v>
      </c>
      <c r="H485" s="90">
        <v>45438</v>
      </c>
      <c r="J485" s="30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6">
        <f t="shared" si="23"/>
        <v>10256.81</v>
      </c>
    </row>
    <row r="486" spans="1:14" ht="15" hidden="1" customHeight="1" thickBot="1">
      <c r="A486" s="11" t="str">
        <f t="shared" si="22"/>
        <v>N836652 43</v>
      </c>
      <c r="B486" s="3" t="s">
        <v>105</v>
      </c>
      <c r="C486" s="164">
        <v>43</v>
      </c>
      <c r="D486" s="166">
        <v>10256.81</v>
      </c>
      <c r="E486" s="88">
        <v>9032.83</v>
      </c>
      <c r="F486" s="89" t="s">
        <v>92</v>
      </c>
      <c r="G486" s="88">
        <v>19289.64</v>
      </c>
      <c r="H486" s="90">
        <v>45459</v>
      </c>
      <c r="J486" s="30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6">
        <f t="shared" si="23"/>
        <v>10256.81</v>
      </c>
    </row>
    <row r="487" spans="1:14" ht="15" hidden="1" customHeight="1" thickBot="1">
      <c r="A487" s="11" t="str">
        <f t="shared" si="22"/>
        <v>N836652 43</v>
      </c>
      <c r="B487" s="3" t="s">
        <v>105</v>
      </c>
      <c r="C487" s="165"/>
      <c r="D487" s="167"/>
      <c r="E487" s="88">
        <v>9032.83</v>
      </c>
      <c r="F487" s="89">
        <v>194.18</v>
      </c>
      <c r="G487" s="88">
        <v>19483.82</v>
      </c>
      <c r="H487" s="90">
        <v>45469</v>
      </c>
      <c r="J487" s="30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6">
        <f t="shared" si="23"/>
        <v>10256.81</v>
      </c>
    </row>
    <row r="488" spans="1:14" ht="15" hidden="1" customHeight="1" thickBot="1">
      <c r="A488" s="11" t="str">
        <f t="shared" si="22"/>
        <v>N836652 44</v>
      </c>
      <c r="B488" s="3" t="s">
        <v>105</v>
      </c>
      <c r="C488" s="164">
        <v>44</v>
      </c>
      <c r="D488" s="166">
        <v>10256.81</v>
      </c>
      <c r="E488" s="88">
        <v>9237.9599999999991</v>
      </c>
      <c r="F488" s="89" t="s">
        <v>92</v>
      </c>
      <c r="G488" s="88">
        <v>19494.77</v>
      </c>
      <c r="H488" s="90">
        <v>45489</v>
      </c>
      <c r="J488" s="30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6">
        <f t="shared" si="23"/>
        <v>10256.81</v>
      </c>
    </row>
    <row r="489" spans="1:14" ht="15" hidden="1" customHeight="1" thickBot="1">
      <c r="A489" s="11" t="str">
        <f t="shared" si="22"/>
        <v>N836652 44</v>
      </c>
      <c r="B489" s="3" t="s">
        <v>105</v>
      </c>
      <c r="C489" s="165"/>
      <c r="D489" s="167"/>
      <c r="E489" s="88">
        <v>9237.9599999999991</v>
      </c>
      <c r="F489" s="89">
        <v>196.25</v>
      </c>
      <c r="G489" s="88">
        <v>19691.02</v>
      </c>
      <c r="H489" s="90">
        <v>45499</v>
      </c>
      <c r="J489" s="30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6">
        <f t="shared" si="23"/>
        <v>10256.81</v>
      </c>
    </row>
    <row r="490" spans="1:14" ht="15" hidden="1" customHeight="1" thickBot="1">
      <c r="A490" s="11" t="str">
        <f t="shared" ref="A490:A553" si="25">B490&amp;" "&amp;IF(C490="",C489,C490)</f>
        <v>N836652 45</v>
      </c>
      <c r="B490" s="3" t="s">
        <v>105</v>
      </c>
      <c r="C490" s="164">
        <v>45</v>
      </c>
      <c r="D490" s="166">
        <v>10256.81</v>
      </c>
      <c r="E490" s="88">
        <v>9443.11</v>
      </c>
      <c r="F490" s="89" t="s">
        <v>92</v>
      </c>
      <c r="G490" s="88">
        <v>19699.919999999998</v>
      </c>
      <c r="H490" s="90">
        <v>45520</v>
      </c>
      <c r="J490" s="30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6">
        <f t="shared" si="23"/>
        <v>10256.81</v>
      </c>
    </row>
    <row r="491" spans="1:14" ht="15" hidden="1" customHeight="1" thickBot="1">
      <c r="A491" s="11" t="str">
        <f t="shared" si="25"/>
        <v>N836652 45</v>
      </c>
      <c r="B491" s="3" t="s">
        <v>105</v>
      </c>
      <c r="C491" s="165"/>
      <c r="D491" s="167"/>
      <c r="E491" s="88">
        <v>9443.11</v>
      </c>
      <c r="F491" s="89">
        <v>198.31</v>
      </c>
      <c r="G491" s="88">
        <v>19898.23</v>
      </c>
      <c r="H491" s="90">
        <v>45530</v>
      </c>
      <c r="J491" s="30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6">
        <f t="shared" si="23"/>
        <v>10256.81</v>
      </c>
    </row>
    <row r="492" spans="1:14" ht="15" hidden="1" customHeight="1" thickBot="1">
      <c r="A492" s="11" t="str">
        <f t="shared" si="25"/>
        <v>N836652 46</v>
      </c>
      <c r="B492" s="3" t="s">
        <v>105</v>
      </c>
      <c r="C492" s="164">
        <v>46</v>
      </c>
      <c r="D492" s="166">
        <v>10256.81</v>
      </c>
      <c r="E492" s="88">
        <v>9648.24</v>
      </c>
      <c r="F492" s="89" t="s">
        <v>92</v>
      </c>
      <c r="G492" s="88">
        <v>19905.05</v>
      </c>
      <c r="H492" s="90">
        <v>45551</v>
      </c>
      <c r="J492" s="30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6">
        <f t="shared" si="23"/>
        <v>10256.81</v>
      </c>
    </row>
    <row r="493" spans="1:14" ht="15" hidden="1" customHeight="1" thickBot="1">
      <c r="A493" s="11" t="str">
        <f t="shared" si="25"/>
        <v>N836652 46</v>
      </c>
      <c r="B493" s="3" t="s">
        <v>105</v>
      </c>
      <c r="C493" s="165"/>
      <c r="D493" s="167"/>
      <c r="E493" s="88">
        <v>9648.24</v>
      </c>
      <c r="F493" s="89">
        <v>200.38</v>
      </c>
      <c r="G493" s="88">
        <v>20105.43</v>
      </c>
      <c r="H493" s="90">
        <v>45561</v>
      </c>
      <c r="J493" s="30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6">
        <f t="shared" si="23"/>
        <v>10256.81</v>
      </c>
    </row>
    <row r="494" spans="1:14" ht="15" hidden="1" customHeight="1" thickBot="1">
      <c r="A494" s="11" t="str">
        <f t="shared" si="25"/>
        <v>N836652 47</v>
      </c>
      <c r="B494" s="3" t="s">
        <v>105</v>
      </c>
      <c r="C494" s="164">
        <v>47</v>
      </c>
      <c r="D494" s="166">
        <v>10256.81</v>
      </c>
      <c r="E494" s="88">
        <v>9853.3799999999992</v>
      </c>
      <c r="F494" s="89" t="s">
        <v>92</v>
      </c>
      <c r="G494" s="88">
        <v>20110.189999999999</v>
      </c>
      <c r="H494" s="90">
        <v>45581</v>
      </c>
      <c r="J494" s="30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6">
        <f t="shared" si="23"/>
        <v>10256.81</v>
      </c>
    </row>
    <row r="495" spans="1:14" ht="15" hidden="1" customHeight="1" thickBot="1">
      <c r="A495" s="11" t="str">
        <f t="shared" si="25"/>
        <v>N836652 47</v>
      </c>
      <c r="B495" s="3" t="s">
        <v>105</v>
      </c>
      <c r="C495" s="165"/>
      <c r="D495" s="167"/>
      <c r="E495" s="88">
        <v>9853.3799999999992</v>
      </c>
      <c r="F495" s="89">
        <v>202.44</v>
      </c>
      <c r="G495" s="88">
        <v>20312.63</v>
      </c>
      <c r="H495" s="90">
        <v>45591</v>
      </c>
      <c r="J495" s="30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6">
        <f t="shared" si="23"/>
        <v>10256.81</v>
      </c>
    </row>
    <row r="496" spans="1:14" ht="15" hidden="1" customHeight="1" thickBot="1">
      <c r="A496" s="11" t="str">
        <f t="shared" si="25"/>
        <v>N836652 48</v>
      </c>
      <c r="B496" s="3" t="s">
        <v>105</v>
      </c>
      <c r="C496" s="164">
        <v>48</v>
      </c>
      <c r="D496" s="166">
        <v>10256.81</v>
      </c>
      <c r="E496" s="88">
        <v>10058.51</v>
      </c>
      <c r="F496" s="89" t="s">
        <v>92</v>
      </c>
      <c r="G496" s="88">
        <v>20315.32</v>
      </c>
      <c r="H496" s="90">
        <v>45612</v>
      </c>
      <c r="J496" s="30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6">
        <f t="shared" si="23"/>
        <v>10256.81</v>
      </c>
    </row>
    <row r="497" spans="1:14" ht="15" hidden="1" customHeight="1" thickBot="1">
      <c r="A497" s="11" t="str">
        <f t="shared" si="25"/>
        <v>N836652 48</v>
      </c>
      <c r="B497" s="3" t="s">
        <v>105</v>
      </c>
      <c r="C497" s="165"/>
      <c r="D497" s="167"/>
      <c r="E497" s="88">
        <v>10058.51</v>
      </c>
      <c r="F497" s="89">
        <v>204.51</v>
      </c>
      <c r="G497" s="88">
        <v>20519.830000000002</v>
      </c>
      <c r="H497" s="90">
        <v>45622</v>
      </c>
      <c r="J497" s="30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6">
        <f t="shared" si="23"/>
        <v>10256.81</v>
      </c>
    </row>
    <row r="498" spans="1:14" ht="15" hidden="1" customHeight="1" thickBot="1">
      <c r="A498" s="11" t="str">
        <f t="shared" si="25"/>
        <v>N836652 49</v>
      </c>
      <c r="B498" s="3" t="s">
        <v>105</v>
      </c>
      <c r="C498" s="164">
        <v>49</v>
      </c>
      <c r="D498" s="166">
        <v>10256.81</v>
      </c>
      <c r="E498" s="88">
        <v>10263.65</v>
      </c>
      <c r="F498" s="89" t="s">
        <v>92</v>
      </c>
      <c r="G498" s="88">
        <v>20520.46</v>
      </c>
      <c r="H498" s="90">
        <v>45642</v>
      </c>
      <c r="J498" s="30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6">
        <f t="shared" si="23"/>
        <v>10256.81</v>
      </c>
    </row>
    <row r="499" spans="1:14" ht="15" hidden="1" customHeight="1" thickBot="1">
      <c r="A499" s="11" t="str">
        <f t="shared" si="25"/>
        <v>N836652 49</v>
      </c>
      <c r="B499" s="3" t="s">
        <v>105</v>
      </c>
      <c r="C499" s="165"/>
      <c r="D499" s="167"/>
      <c r="E499" s="88">
        <v>10263.65</v>
      </c>
      <c r="F499" s="89">
        <v>206.57</v>
      </c>
      <c r="G499" s="88">
        <v>20727.03</v>
      </c>
      <c r="H499" s="90">
        <v>45652</v>
      </c>
      <c r="J499" s="30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6">
        <f t="shared" si="23"/>
        <v>10256.81</v>
      </c>
    </row>
    <row r="500" spans="1:14" ht="15" hidden="1" customHeight="1" thickBot="1">
      <c r="A500" s="11" t="str">
        <f t="shared" si="25"/>
        <v>N836652 50</v>
      </c>
      <c r="B500" s="3" t="s">
        <v>105</v>
      </c>
      <c r="C500" s="164">
        <v>50</v>
      </c>
      <c r="D500" s="166">
        <v>10256.81</v>
      </c>
      <c r="E500" s="88">
        <v>10468.780000000001</v>
      </c>
      <c r="F500" s="89" t="s">
        <v>92</v>
      </c>
      <c r="G500" s="88">
        <v>20725.59</v>
      </c>
      <c r="H500" s="90">
        <v>45673</v>
      </c>
      <c r="J500" s="30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6">
        <f t="shared" si="23"/>
        <v>10256.81</v>
      </c>
    </row>
    <row r="501" spans="1:14" ht="15" hidden="1" customHeight="1" thickBot="1">
      <c r="A501" s="11" t="str">
        <f t="shared" si="25"/>
        <v>N836652 50</v>
      </c>
      <c r="B501" s="3" t="s">
        <v>105</v>
      </c>
      <c r="C501" s="165"/>
      <c r="D501" s="167"/>
      <c r="E501" s="88">
        <v>10468.780000000001</v>
      </c>
      <c r="F501" s="89">
        <v>208.64</v>
      </c>
      <c r="G501" s="88">
        <v>20934.23</v>
      </c>
      <c r="H501" s="90">
        <v>45683</v>
      </c>
      <c r="J501" s="30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6">
        <f t="shared" si="23"/>
        <v>10256.81</v>
      </c>
    </row>
    <row r="502" spans="1:14" ht="15" hidden="1" customHeight="1" thickBot="1">
      <c r="A502" s="11" t="str">
        <f t="shared" si="25"/>
        <v>N836652 51</v>
      </c>
      <c r="B502" s="3" t="s">
        <v>105</v>
      </c>
      <c r="C502" s="164">
        <v>51</v>
      </c>
      <c r="D502" s="166">
        <v>10256.81</v>
      </c>
      <c r="E502" s="88">
        <v>10673.92</v>
      </c>
      <c r="F502" s="89" t="s">
        <v>92</v>
      </c>
      <c r="G502" s="88">
        <v>20930.73</v>
      </c>
      <c r="H502" s="90">
        <v>45704</v>
      </c>
      <c r="J502" s="30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6">
        <f t="shared" si="23"/>
        <v>10256.81</v>
      </c>
    </row>
    <row r="503" spans="1:14" ht="15" hidden="1" customHeight="1" thickBot="1">
      <c r="A503" s="11" t="str">
        <f t="shared" si="25"/>
        <v>N836652 51</v>
      </c>
      <c r="B503" s="3" t="s">
        <v>105</v>
      </c>
      <c r="C503" s="165"/>
      <c r="D503" s="167"/>
      <c r="E503" s="88">
        <v>10673.92</v>
      </c>
      <c r="F503" s="89">
        <v>210.7</v>
      </c>
      <c r="G503" s="88">
        <v>21141.43</v>
      </c>
      <c r="H503" s="90">
        <v>45714</v>
      </c>
      <c r="J503" s="30" t="str">
        <f t="shared" si="24"/>
        <v/>
      </c>
      <c r="L503" s="11" t="str">
        <f>IF(I503&lt;&gt;"",IF(SUMIF(Planes!BA:BA,'Control de pagos'!A503,Planes!BC:BC)=0,"",SUMIF(Planes!BA:BA,'Control de pagos'!A503,Planes!BC:BC)),"")</f>
        <v/>
      </c>
      <c r="N503" s="66">
        <f t="shared" si="23"/>
        <v>10256.81</v>
      </c>
    </row>
    <row r="504" spans="1:14" ht="15" hidden="1" customHeight="1" thickBot="1">
      <c r="A504" s="11" t="str">
        <f t="shared" si="25"/>
        <v>N836652 52</v>
      </c>
      <c r="B504" s="3" t="s">
        <v>105</v>
      </c>
      <c r="C504" s="164">
        <v>52</v>
      </c>
      <c r="D504" s="166">
        <v>10256.81</v>
      </c>
      <c r="E504" s="88">
        <v>10879.06</v>
      </c>
      <c r="F504" s="89" t="s">
        <v>92</v>
      </c>
      <c r="G504" s="88">
        <v>21135.87</v>
      </c>
      <c r="H504" s="90">
        <v>45732</v>
      </c>
      <c r="J504" s="30" t="str">
        <f t="shared" si="24"/>
        <v/>
      </c>
      <c r="L504" s="11" t="str">
        <f>IF(I504&lt;&gt;"",IF(SUMIF(Planes!BA:BA,'Control de pagos'!A504,Planes!BC:BC)=0,"",SUMIF(Planes!BA:BA,'Control de pagos'!A504,Planes!BC:BC)),"")</f>
        <v/>
      </c>
      <c r="N504" s="66">
        <f t="shared" si="23"/>
        <v>10256.81</v>
      </c>
    </row>
    <row r="505" spans="1:14" ht="15" hidden="1" customHeight="1" thickBot="1">
      <c r="A505" s="11" t="str">
        <f t="shared" si="25"/>
        <v>N836652 52</v>
      </c>
      <c r="B505" s="3" t="s">
        <v>105</v>
      </c>
      <c r="C505" s="165"/>
      <c r="D505" s="167"/>
      <c r="E505" s="88">
        <v>10879.06</v>
      </c>
      <c r="F505" s="89">
        <v>212.77</v>
      </c>
      <c r="G505" s="88">
        <v>21348.639999999999</v>
      </c>
      <c r="H505" s="90">
        <v>45742</v>
      </c>
      <c r="J505" s="30" t="str">
        <f t="shared" si="24"/>
        <v/>
      </c>
      <c r="L505" s="11" t="str">
        <f>IF(I505&lt;&gt;"",IF(SUMIF(Planes!BA:BA,'Control de pagos'!A505,Planes!BC:BC)=0,"",SUMIF(Planes!BA:BA,'Control de pagos'!A505,Planes!BC:BC)),"")</f>
        <v/>
      </c>
      <c r="N505" s="66">
        <f t="shared" si="23"/>
        <v>10256.81</v>
      </c>
    </row>
    <row r="506" spans="1:14" ht="15" hidden="1" customHeight="1" thickBot="1">
      <c r="A506" s="11" t="str">
        <f t="shared" si="25"/>
        <v>N836652 53</v>
      </c>
      <c r="B506" s="3" t="s">
        <v>105</v>
      </c>
      <c r="C506" s="164">
        <v>53</v>
      </c>
      <c r="D506" s="166">
        <v>10256.81</v>
      </c>
      <c r="E506" s="88">
        <v>11084.19</v>
      </c>
      <c r="F506" s="89" t="s">
        <v>92</v>
      </c>
      <c r="G506" s="88">
        <v>21341</v>
      </c>
      <c r="H506" s="90">
        <v>45763</v>
      </c>
      <c r="J506" s="30" t="str">
        <f t="shared" si="24"/>
        <v/>
      </c>
      <c r="L506" s="11" t="str">
        <f>IF(I506&lt;&gt;"",IF(SUMIF(Planes!BA:BA,'Control de pagos'!A506,Planes!BC:BC)=0,"",SUMIF(Planes!BA:BA,'Control de pagos'!A506,Planes!BC:BC)),"")</f>
        <v/>
      </c>
      <c r="N506" s="66">
        <f t="shared" si="23"/>
        <v>10256.81</v>
      </c>
    </row>
    <row r="507" spans="1:14" ht="15" hidden="1" customHeight="1" thickBot="1">
      <c r="A507" s="11" t="str">
        <f t="shared" si="25"/>
        <v>N836652 53</v>
      </c>
      <c r="B507" s="3" t="s">
        <v>105</v>
      </c>
      <c r="C507" s="165"/>
      <c r="D507" s="167"/>
      <c r="E507" s="88">
        <v>11084.19</v>
      </c>
      <c r="F507" s="89">
        <v>214.84</v>
      </c>
      <c r="G507" s="88">
        <v>21555.84</v>
      </c>
      <c r="H507" s="90">
        <v>45773</v>
      </c>
      <c r="J507" s="30" t="str">
        <f t="shared" si="24"/>
        <v/>
      </c>
      <c r="L507" s="11" t="str">
        <f>IF(I507&lt;&gt;"",IF(SUMIF(Planes!BA:BA,'Control de pagos'!A507,Planes!BC:BC)=0,"",SUMIF(Planes!BA:BA,'Control de pagos'!A507,Planes!BC:BC)),"")</f>
        <v/>
      </c>
      <c r="N507" s="66">
        <f t="shared" si="23"/>
        <v>10256.81</v>
      </c>
    </row>
    <row r="508" spans="1:14" ht="15" hidden="1" customHeight="1" thickBot="1">
      <c r="A508" s="11" t="str">
        <f t="shared" si="25"/>
        <v>N836652 54</v>
      </c>
      <c r="B508" s="3" t="s">
        <v>105</v>
      </c>
      <c r="C508" s="164">
        <v>54</v>
      </c>
      <c r="D508" s="166">
        <v>10256.81</v>
      </c>
      <c r="E508" s="88">
        <v>11289.33</v>
      </c>
      <c r="F508" s="89" t="s">
        <v>92</v>
      </c>
      <c r="G508" s="88">
        <v>21546.14</v>
      </c>
      <c r="H508" s="90">
        <v>45793</v>
      </c>
      <c r="J508" s="30" t="str">
        <f t="shared" si="24"/>
        <v/>
      </c>
      <c r="L508" s="11" t="str">
        <f>IF(I508&lt;&gt;"",IF(SUMIF(Planes!BA:BA,'Control de pagos'!A508,Planes!BC:BC)=0,"",SUMIF(Planes!BA:BA,'Control de pagos'!A508,Planes!BC:BC)),"")</f>
        <v/>
      </c>
      <c r="N508" s="66">
        <f t="shared" si="23"/>
        <v>10256.81</v>
      </c>
    </row>
    <row r="509" spans="1:14" ht="15" hidden="1" customHeight="1" thickBot="1">
      <c r="A509" s="11" t="str">
        <f t="shared" si="25"/>
        <v>N836652 54</v>
      </c>
      <c r="B509" s="3" t="s">
        <v>105</v>
      </c>
      <c r="C509" s="165"/>
      <c r="D509" s="167"/>
      <c r="E509" s="88">
        <v>11289.33</v>
      </c>
      <c r="F509" s="89">
        <v>216.9</v>
      </c>
      <c r="G509" s="88">
        <v>21763.040000000001</v>
      </c>
      <c r="H509" s="90">
        <v>45803</v>
      </c>
      <c r="J509" s="30" t="str">
        <f t="shared" si="24"/>
        <v/>
      </c>
      <c r="L509" s="11" t="str">
        <f>IF(I509&lt;&gt;"",IF(SUMIF(Planes!BA:BA,'Control de pagos'!A509,Planes!BC:BC)=0,"",SUMIF(Planes!BA:BA,'Control de pagos'!A509,Planes!BC:BC)),"")</f>
        <v/>
      </c>
      <c r="N509" s="66">
        <f t="shared" si="23"/>
        <v>10256.81</v>
      </c>
    </row>
    <row r="510" spans="1:14" ht="15" hidden="1" customHeight="1" thickBot="1">
      <c r="A510" s="11" t="str">
        <f t="shared" si="25"/>
        <v>N836652 55</v>
      </c>
      <c r="B510" s="3" t="s">
        <v>105</v>
      </c>
      <c r="C510" s="164">
        <v>55</v>
      </c>
      <c r="D510" s="166">
        <v>10256.81</v>
      </c>
      <c r="E510" s="88">
        <v>11494.46</v>
      </c>
      <c r="F510" s="89" t="s">
        <v>92</v>
      </c>
      <c r="G510" s="88">
        <v>21751.27</v>
      </c>
      <c r="H510" s="90">
        <v>45824</v>
      </c>
      <c r="J510" s="30" t="str">
        <f t="shared" si="24"/>
        <v/>
      </c>
      <c r="L510" s="11" t="str">
        <f>IF(I510&lt;&gt;"",IF(SUMIF(Planes!BA:BA,'Control de pagos'!A510,Planes!BC:BC)=0,"",SUMIF(Planes!BA:BA,'Control de pagos'!A510,Planes!BC:BC)),"")</f>
        <v/>
      </c>
      <c r="N510" s="66">
        <f t="shared" si="23"/>
        <v>10256.81</v>
      </c>
    </row>
    <row r="511" spans="1:14" ht="15" hidden="1" customHeight="1" thickBot="1">
      <c r="A511" s="11" t="str">
        <f t="shared" si="25"/>
        <v>N836652 55</v>
      </c>
      <c r="B511" s="3" t="s">
        <v>105</v>
      </c>
      <c r="C511" s="165"/>
      <c r="D511" s="167"/>
      <c r="E511" s="88">
        <v>11494.46</v>
      </c>
      <c r="F511" s="89">
        <v>218.96</v>
      </c>
      <c r="G511" s="88">
        <v>21970.23</v>
      </c>
      <c r="H511" s="90">
        <v>45834</v>
      </c>
      <c r="J511" s="30" t="str">
        <f t="shared" si="24"/>
        <v/>
      </c>
      <c r="L511" s="11" t="str">
        <f>IF(I511&lt;&gt;"",IF(SUMIF(Planes!BA:BA,'Control de pagos'!A511,Planes!BC:BC)=0,"",SUMIF(Planes!BA:BA,'Control de pagos'!A511,Planes!BC:BC)),"")</f>
        <v/>
      </c>
      <c r="N511" s="66">
        <f t="shared" si="23"/>
        <v>10256.81</v>
      </c>
    </row>
    <row r="512" spans="1:14" ht="15" hidden="1" customHeight="1" thickBot="1">
      <c r="A512" s="11" t="str">
        <f t="shared" si="25"/>
        <v>N836652 56</v>
      </c>
      <c r="B512" s="3" t="s">
        <v>105</v>
      </c>
      <c r="C512" s="164">
        <v>56</v>
      </c>
      <c r="D512" s="166">
        <v>10256.81</v>
      </c>
      <c r="E512" s="88">
        <v>11699.6</v>
      </c>
      <c r="F512" s="89" t="s">
        <v>92</v>
      </c>
      <c r="G512" s="88">
        <v>21956.41</v>
      </c>
      <c r="H512" s="90">
        <v>45854</v>
      </c>
      <c r="J512" s="30" t="str">
        <f t="shared" si="24"/>
        <v/>
      </c>
      <c r="L512" s="11" t="str">
        <f>IF(I512&lt;&gt;"",IF(SUMIF(Planes!BA:BA,'Control de pagos'!A512,Planes!BC:BC)=0,"",SUMIF(Planes!BA:BA,'Control de pagos'!A512,Planes!BC:BC)),"")</f>
        <v/>
      </c>
      <c r="N512" s="66">
        <f t="shared" si="23"/>
        <v>10256.81</v>
      </c>
    </row>
    <row r="513" spans="1:14" ht="15" hidden="1" customHeight="1" thickBot="1">
      <c r="A513" s="11" t="str">
        <f t="shared" si="25"/>
        <v>N836652 56</v>
      </c>
      <c r="B513" s="3" t="s">
        <v>105</v>
      </c>
      <c r="C513" s="165"/>
      <c r="D513" s="167"/>
      <c r="E513" s="88">
        <v>11699.6</v>
      </c>
      <c r="F513" s="89">
        <v>221.03</v>
      </c>
      <c r="G513" s="88">
        <v>22177.439999999999</v>
      </c>
      <c r="H513" s="90">
        <v>45864</v>
      </c>
      <c r="J513" s="30" t="str">
        <f t="shared" si="24"/>
        <v/>
      </c>
      <c r="L513" s="11" t="str">
        <f>IF(I513&lt;&gt;"",IF(SUMIF(Planes!BA:BA,'Control de pagos'!A513,Planes!BC:BC)=0,"",SUMIF(Planes!BA:BA,'Control de pagos'!A513,Planes!BC:BC)),"")</f>
        <v/>
      </c>
      <c r="N513" s="66">
        <f t="shared" si="23"/>
        <v>10256.81</v>
      </c>
    </row>
    <row r="514" spans="1:14" ht="15" hidden="1" customHeight="1" thickBot="1">
      <c r="A514" s="11" t="str">
        <f t="shared" si="25"/>
        <v>N836652 57</v>
      </c>
      <c r="B514" s="3" t="s">
        <v>105</v>
      </c>
      <c r="C514" s="164">
        <v>57</v>
      </c>
      <c r="D514" s="166">
        <v>10256.81</v>
      </c>
      <c r="E514" s="88">
        <v>11904.73</v>
      </c>
      <c r="F514" s="89" t="s">
        <v>92</v>
      </c>
      <c r="G514" s="88">
        <v>22161.54</v>
      </c>
      <c r="H514" s="90">
        <v>45885</v>
      </c>
      <c r="J514" s="30" t="str">
        <f t="shared" si="24"/>
        <v/>
      </c>
      <c r="L514" s="11" t="str">
        <f>IF(I514&lt;&gt;"",IF(SUMIF(Planes!BA:BA,'Control de pagos'!A514,Planes!BC:BC)=0,"",SUMIF(Planes!BA:BA,'Control de pagos'!A514,Planes!BC:BC)),"")</f>
        <v/>
      </c>
      <c r="N514" s="66">
        <f t="shared" si="23"/>
        <v>10256.81</v>
      </c>
    </row>
    <row r="515" spans="1:14" ht="15" hidden="1" customHeight="1" thickBot="1">
      <c r="A515" s="11" t="str">
        <f t="shared" si="25"/>
        <v>N836652 57</v>
      </c>
      <c r="B515" s="3" t="s">
        <v>105</v>
      </c>
      <c r="C515" s="165"/>
      <c r="D515" s="167"/>
      <c r="E515" s="88">
        <v>11904.73</v>
      </c>
      <c r="F515" s="89">
        <v>223.1</v>
      </c>
      <c r="G515" s="88">
        <v>22384.639999999999</v>
      </c>
      <c r="H515" s="90">
        <v>45895</v>
      </c>
      <c r="J515" s="30" t="str">
        <f t="shared" si="24"/>
        <v/>
      </c>
      <c r="L515" s="11" t="str">
        <f>IF(I515&lt;&gt;"",IF(SUMIF(Planes!BA:BA,'Control de pagos'!A515,Planes!BC:BC)=0,"",SUMIF(Planes!BA:BA,'Control de pagos'!A515,Planes!BC:BC)),"")</f>
        <v/>
      </c>
      <c r="N515" s="66">
        <f t="shared" si="23"/>
        <v>10256.81</v>
      </c>
    </row>
    <row r="516" spans="1:14" ht="15" hidden="1" customHeight="1" thickBot="1">
      <c r="A516" s="11" t="str">
        <f t="shared" si="25"/>
        <v>N836652 58</v>
      </c>
      <c r="B516" s="3" t="s">
        <v>105</v>
      </c>
      <c r="C516" s="164">
        <v>58</v>
      </c>
      <c r="D516" s="166">
        <v>10256.81</v>
      </c>
      <c r="E516" s="88">
        <v>12109.88</v>
      </c>
      <c r="F516" s="89" t="s">
        <v>92</v>
      </c>
      <c r="G516" s="88">
        <v>22366.69</v>
      </c>
      <c r="H516" s="90">
        <v>45916</v>
      </c>
      <c r="J516" s="30" t="str">
        <f t="shared" si="24"/>
        <v/>
      </c>
      <c r="L516" s="11" t="str">
        <f>IF(I516&lt;&gt;"",IF(SUMIF(Planes!BA:BA,'Control de pagos'!A516,Planes!BC:BC)=0,"",SUMIF(Planes!BA:BA,'Control de pagos'!A516,Planes!BC:BC)),"")</f>
        <v/>
      </c>
      <c r="N516" s="66">
        <f t="shared" ref="N516:N579" si="26">IF(D516=0,D515,D516)</f>
        <v>10256.81</v>
      </c>
    </row>
    <row r="517" spans="1:14" ht="15" hidden="1" customHeight="1" thickBot="1">
      <c r="A517" s="11" t="str">
        <f t="shared" si="25"/>
        <v>N836652 58</v>
      </c>
      <c r="B517" s="3" t="s">
        <v>105</v>
      </c>
      <c r="C517" s="165"/>
      <c r="D517" s="167"/>
      <c r="E517" s="88">
        <v>12109.88</v>
      </c>
      <c r="F517" s="89">
        <v>225.15</v>
      </c>
      <c r="G517" s="88">
        <v>22591.84</v>
      </c>
      <c r="H517" s="90">
        <v>45926</v>
      </c>
      <c r="J517" s="30" t="str">
        <f t="shared" si="24"/>
        <v/>
      </c>
      <c r="L517" s="11" t="str">
        <f>IF(I517&lt;&gt;"",IF(SUMIF(Planes!BA:BA,'Control de pagos'!A517,Planes!BC:BC)=0,"",SUMIF(Planes!BA:BA,'Control de pagos'!A517,Planes!BC:BC)),"")</f>
        <v/>
      </c>
      <c r="N517" s="66">
        <f t="shared" si="26"/>
        <v>10256.81</v>
      </c>
    </row>
    <row r="518" spans="1:14" ht="15" hidden="1" customHeight="1" thickBot="1">
      <c r="A518" s="11" t="str">
        <f t="shared" si="25"/>
        <v>N836652 59</v>
      </c>
      <c r="B518" s="3" t="s">
        <v>105</v>
      </c>
      <c r="C518" s="164">
        <v>59</v>
      </c>
      <c r="D518" s="166">
        <v>10256.81</v>
      </c>
      <c r="E518" s="88">
        <v>12315.01</v>
      </c>
      <c r="F518" s="89" t="s">
        <v>92</v>
      </c>
      <c r="G518" s="88">
        <v>22571.82</v>
      </c>
      <c r="H518" s="90">
        <v>45946</v>
      </c>
      <c r="J518" s="30" t="str">
        <f t="shared" si="24"/>
        <v/>
      </c>
      <c r="L518" s="11" t="str">
        <f>IF(I518&lt;&gt;"",IF(SUMIF(Planes!BA:BA,'Control de pagos'!A518,Planes!BC:BC)=0,"",SUMIF(Planes!BA:BA,'Control de pagos'!A518,Planes!BC:BC)),"")</f>
        <v/>
      </c>
      <c r="N518" s="66">
        <f t="shared" si="26"/>
        <v>10256.81</v>
      </c>
    </row>
    <row r="519" spans="1:14" ht="15" hidden="1" customHeight="1" thickBot="1">
      <c r="A519" s="11" t="str">
        <f t="shared" si="25"/>
        <v>N836652 59</v>
      </c>
      <c r="B519" s="3" t="s">
        <v>105</v>
      </c>
      <c r="C519" s="165"/>
      <c r="D519" s="167"/>
      <c r="E519" s="88">
        <v>12315.01</v>
      </c>
      <c r="F519" s="89">
        <v>227.22</v>
      </c>
      <c r="G519" s="88">
        <v>22799.040000000001</v>
      </c>
      <c r="H519" s="90">
        <v>45956</v>
      </c>
      <c r="J519" s="30" t="str">
        <f t="shared" si="24"/>
        <v/>
      </c>
      <c r="L519" s="11" t="str">
        <f>IF(I519&lt;&gt;"",IF(SUMIF(Planes!BA:BA,'Control de pagos'!A519,Planes!BC:BC)=0,"",SUMIF(Planes!BA:BA,'Control de pagos'!A519,Planes!BC:BC)),"")</f>
        <v/>
      </c>
      <c r="N519" s="66">
        <f t="shared" si="26"/>
        <v>10256.81</v>
      </c>
    </row>
    <row r="520" spans="1:14" ht="15" hidden="1" customHeight="1" thickBot="1">
      <c r="A520" s="11" t="str">
        <f t="shared" si="25"/>
        <v>N836652 60</v>
      </c>
      <c r="B520" s="3" t="s">
        <v>105</v>
      </c>
      <c r="C520" s="164">
        <v>60</v>
      </c>
      <c r="D520" s="166">
        <v>10256.81</v>
      </c>
      <c r="E520" s="88">
        <v>12520.15</v>
      </c>
      <c r="F520" s="89" t="s">
        <v>92</v>
      </c>
      <c r="G520" s="88">
        <v>22776.959999999999</v>
      </c>
      <c r="H520" s="90">
        <v>45977</v>
      </c>
      <c r="J520" s="30" t="str">
        <f t="shared" si="24"/>
        <v/>
      </c>
      <c r="L520" s="11" t="str">
        <f>IF(I520&lt;&gt;"",IF(SUMIF(Planes!BA:BA,'Control de pagos'!A520,Planes!BC:BC)=0,"",SUMIF(Planes!BA:BA,'Control de pagos'!A520,Planes!BC:BC)),"")</f>
        <v/>
      </c>
      <c r="N520" s="66">
        <f t="shared" si="26"/>
        <v>10256.81</v>
      </c>
    </row>
    <row r="521" spans="1:14" ht="15" hidden="1" customHeight="1" thickBot="1">
      <c r="A521" s="11" t="str">
        <f t="shared" si="25"/>
        <v>N836652 60</v>
      </c>
      <c r="B521" s="3" t="s">
        <v>105</v>
      </c>
      <c r="C521" s="165"/>
      <c r="D521" s="167"/>
      <c r="E521" s="88">
        <v>12520.15</v>
      </c>
      <c r="F521" s="89">
        <v>229.29</v>
      </c>
      <c r="G521" s="88">
        <v>23006.25</v>
      </c>
      <c r="H521" s="90">
        <v>45987</v>
      </c>
      <c r="J521" s="30" t="str">
        <f t="shared" si="24"/>
        <v/>
      </c>
      <c r="L521" s="11" t="str">
        <f>IF(I521&lt;&gt;"",IF(SUMIF(Planes!BA:BA,'Control de pagos'!A521,Planes!BC:BC)=0,"",SUMIF(Planes!BA:BA,'Control de pagos'!A521,Planes!BC:BC)),"")</f>
        <v/>
      </c>
      <c r="N521" s="66">
        <f t="shared" si="26"/>
        <v>10256.81</v>
      </c>
    </row>
    <row r="522" spans="1:14" ht="15" hidden="1" customHeight="1" thickBot="1">
      <c r="A522" s="11" t="str">
        <f t="shared" si="25"/>
        <v>N836652 61</v>
      </c>
      <c r="B522" s="3" t="s">
        <v>105</v>
      </c>
      <c r="C522" s="164">
        <v>61</v>
      </c>
      <c r="D522" s="166">
        <v>10256.81</v>
      </c>
      <c r="E522" s="88">
        <v>12725.28</v>
      </c>
      <c r="F522" s="89" t="s">
        <v>92</v>
      </c>
      <c r="G522" s="88">
        <v>22982.09</v>
      </c>
      <c r="H522" s="90">
        <v>46007</v>
      </c>
      <c r="J522" s="30" t="str">
        <f t="shared" si="24"/>
        <v/>
      </c>
      <c r="L522" s="11" t="str">
        <f>IF(I522&lt;&gt;"",IF(SUMIF(Planes!BA:BA,'Control de pagos'!A522,Planes!BC:BC)=0,"",SUMIF(Planes!BA:BA,'Control de pagos'!A522,Planes!BC:BC)),"")</f>
        <v/>
      </c>
      <c r="N522" s="66">
        <f t="shared" si="26"/>
        <v>10256.81</v>
      </c>
    </row>
    <row r="523" spans="1:14" ht="15" hidden="1" customHeight="1" thickBot="1">
      <c r="A523" s="11" t="str">
        <f t="shared" si="25"/>
        <v>N836652 61</v>
      </c>
      <c r="B523" s="3" t="s">
        <v>105</v>
      </c>
      <c r="C523" s="165"/>
      <c r="D523" s="167"/>
      <c r="E523" s="88">
        <v>12725.28</v>
      </c>
      <c r="F523" s="89">
        <v>231.36</v>
      </c>
      <c r="G523" s="88">
        <v>23213.45</v>
      </c>
      <c r="H523" s="90">
        <v>46017</v>
      </c>
      <c r="J523" s="30" t="str">
        <f t="shared" si="24"/>
        <v/>
      </c>
      <c r="L523" s="11" t="str">
        <f>IF(I523&lt;&gt;"",IF(SUMIF(Planes!BA:BA,'Control de pagos'!A523,Planes!BC:BC)=0,"",SUMIF(Planes!BA:BA,'Control de pagos'!A523,Planes!BC:BC)),"")</f>
        <v/>
      </c>
      <c r="N523" s="66">
        <f t="shared" si="26"/>
        <v>10256.81</v>
      </c>
    </row>
    <row r="524" spans="1:14" ht="15" hidden="1" customHeight="1" thickBot="1">
      <c r="A524" s="11" t="str">
        <f t="shared" si="25"/>
        <v>N836652 62</v>
      </c>
      <c r="B524" s="3" t="s">
        <v>105</v>
      </c>
      <c r="C524" s="164">
        <v>62</v>
      </c>
      <c r="D524" s="166">
        <v>10256.81</v>
      </c>
      <c r="E524" s="88">
        <v>12930.42</v>
      </c>
      <c r="F524" s="89" t="s">
        <v>92</v>
      </c>
      <c r="G524" s="88">
        <v>23187.23</v>
      </c>
      <c r="H524" s="90">
        <v>46038</v>
      </c>
      <c r="J524" s="30" t="str">
        <f t="shared" si="24"/>
        <v/>
      </c>
      <c r="L524" s="11" t="str">
        <f>IF(I524&lt;&gt;"",IF(SUMIF(Planes!BA:BA,'Control de pagos'!A524,Planes!BC:BC)=0,"",SUMIF(Planes!BA:BA,'Control de pagos'!A524,Planes!BC:BC)),"")</f>
        <v/>
      </c>
      <c r="N524" s="66">
        <f t="shared" si="26"/>
        <v>10256.81</v>
      </c>
    </row>
    <row r="525" spans="1:14" ht="15" hidden="1" customHeight="1" thickBot="1">
      <c r="A525" s="11" t="str">
        <f t="shared" si="25"/>
        <v>N836652 62</v>
      </c>
      <c r="B525" s="3" t="s">
        <v>105</v>
      </c>
      <c r="C525" s="165"/>
      <c r="D525" s="167"/>
      <c r="E525" s="88">
        <v>12930.42</v>
      </c>
      <c r="F525" s="89">
        <v>233.41</v>
      </c>
      <c r="G525" s="88">
        <v>23420.639999999999</v>
      </c>
      <c r="H525" s="90">
        <v>46048</v>
      </c>
      <c r="J525" s="30" t="str">
        <f t="shared" si="24"/>
        <v/>
      </c>
      <c r="L525" s="11" t="str">
        <f>IF(I525&lt;&gt;"",IF(SUMIF(Planes!BA:BA,'Control de pagos'!A525,Planes!BC:BC)=0,"",SUMIF(Planes!BA:BA,'Control de pagos'!A525,Planes!BC:BC)),"")</f>
        <v/>
      </c>
      <c r="N525" s="66">
        <f t="shared" si="26"/>
        <v>10256.81</v>
      </c>
    </row>
    <row r="526" spans="1:14" ht="15" hidden="1" customHeight="1" thickBot="1">
      <c r="A526" s="11" t="str">
        <f t="shared" si="25"/>
        <v>N836652 63</v>
      </c>
      <c r="B526" s="3" t="s">
        <v>105</v>
      </c>
      <c r="C526" s="164">
        <v>63</v>
      </c>
      <c r="D526" s="166">
        <v>10256.81</v>
      </c>
      <c r="E526" s="88">
        <v>13135.56</v>
      </c>
      <c r="F526" s="89" t="s">
        <v>92</v>
      </c>
      <c r="G526" s="88">
        <v>23392.37</v>
      </c>
      <c r="H526" s="90">
        <v>46069</v>
      </c>
      <c r="J526" s="30" t="str">
        <f t="shared" si="24"/>
        <v/>
      </c>
      <c r="L526" s="11" t="str">
        <f>IF(I526&lt;&gt;"",IF(SUMIF(Planes!BA:BA,'Control de pagos'!A526,Planes!BC:BC)=0,"",SUMIF(Planes!BA:BA,'Control de pagos'!A526,Planes!BC:BC)),"")</f>
        <v/>
      </c>
      <c r="N526" s="66">
        <f t="shared" si="26"/>
        <v>10256.81</v>
      </c>
    </row>
    <row r="527" spans="1:14" ht="15" hidden="1" customHeight="1" thickBot="1">
      <c r="A527" s="11" t="str">
        <f t="shared" si="25"/>
        <v>N836652 63</v>
      </c>
      <c r="B527" s="3" t="s">
        <v>105</v>
      </c>
      <c r="C527" s="165"/>
      <c r="D527" s="167"/>
      <c r="E527" s="88">
        <v>13135.56</v>
      </c>
      <c r="F527" s="89">
        <v>235.48</v>
      </c>
      <c r="G527" s="88">
        <v>23627.85</v>
      </c>
      <c r="H527" s="90">
        <v>46079</v>
      </c>
      <c r="J527" s="30" t="str">
        <f t="shared" si="24"/>
        <v/>
      </c>
      <c r="L527" s="11" t="str">
        <f>IF(I527&lt;&gt;"",IF(SUMIF(Planes!BA:BA,'Control de pagos'!A527,Planes!BC:BC)=0,"",SUMIF(Planes!BA:BA,'Control de pagos'!A527,Planes!BC:BC)),"")</f>
        <v/>
      </c>
      <c r="N527" s="66">
        <f t="shared" si="26"/>
        <v>10256.81</v>
      </c>
    </row>
    <row r="528" spans="1:14" ht="15" hidden="1" customHeight="1" thickBot="1">
      <c r="A528" s="11" t="str">
        <f t="shared" si="25"/>
        <v>N836652 64</v>
      </c>
      <c r="B528" s="3" t="s">
        <v>105</v>
      </c>
      <c r="C528" s="164">
        <v>64</v>
      </c>
      <c r="D528" s="166">
        <v>10256.81</v>
      </c>
      <c r="E528" s="88">
        <v>13340.69</v>
      </c>
      <c r="F528" s="89" t="s">
        <v>92</v>
      </c>
      <c r="G528" s="88">
        <v>23597.5</v>
      </c>
      <c r="H528" s="90">
        <v>46097</v>
      </c>
      <c r="J528" s="30" t="str">
        <f t="shared" si="24"/>
        <v/>
      </c>
      <c r="L528" s="11" t="str">
        <f>IF(I528&lt;&gt;"",IF(SUMIF(Planes!BA:BA,'Control de pagos'!A528,Planes!BC:BC)=0,"",SUMIF(Planes!BA:BA,'Control de pagos'!A528,Planes!BC:BC)),"")</f>
        <v/>
      </c>
      <c r="N528" s="66">
        <f t="shared" si="26"/>
        <v>10256.81</v>
      </c>
    </row>
    <row r="529" spans="1:14" ht="15" hidden="1" customHeight="1" thickBot="1">
      <c r="A529" s="11" t="str">
        <f t="shared" si="25"/>
        <v>N836652 64</v>
      </c>
      <c r="B529" s="3" t="s">
        <v>105</v>
      </c>
      <c r="C529" s="165"/>
      <c r="D529" s="167"/>
      <c r="E529" s="88">
        <v>13340.69</v>
      </c>
      <c r="F529" s="89">
        <v>237.55</v>
      </c>
      <c r="G529" s="88">
        <v>23835.05</v>
      </c>
      <c r="H529" s="90">
        <v>46107</v>
      </c>
      <c r="J529" s="30" t="str">
        <f t="shared" ref="J529:J592" si="27">IF(I529&lt;&gt;"",I529-DAY(I529)+1,IF(A528=A529,IF(I528&lt;&gt;"","-",""),IF(A529=A530,IF(I530&lt;&gt;"","-",""),"")))</f>
        <v/>
      </c>
      <c r="L529" s="11" t="str">
        <f>IF(I529&lt;&gt;"",IF(SUMIF(Planes!BA:BA,'Control de pagos'!A529,Planes!BC:BC)=0,"",SUMIF(Planes!BA:BA,'Control de pagos'!A529,Planes!BC:BC)),"")</f>
        <v/>
      </c>
      <c r="N529" s="66">
        <f t="shared" si="26"/>
        <v>10256.81</v>
      </c>
    </row>
    <row r="530" spans="1:14" ht="15" hidden="1" customHeight="1" thickBot="1">
      <c r="A530" s="11" t="str">
        <f t="shared" si="25"/>
        <v>N836652 65</v>
      </c>
      <c r="B530" s="3" t="s">
        <v>105</v>
      </c>
      <c r="C530" s="164">
        <v>65</v>
      </c>
      <c r="D530" s="166">
        <v>10256.81</v>
      </c>
      <c r="E530" s="88">
        <v>13545.83</v>
      </c>
      <c r="F530" s="89" t="s">
        <v>92</v>
      </c>
      <c r="G530" s="88">
        <v>23802.639999999999</v>
      </c>
      <c r="H530" s="90">
        <v>46128</v>
      </c>
      <c r="J530" s="30" t="str">
        <f t="shared" si="27"/>
        <v/>
      </c>
      <c r="L530" s="11" t="str">
        <f>IF(I530&lt;&gt;"",IF(SUMIF(Planes!BA:BA,'Control de pagos'!A530,Planes!BC:BC)=0,"",SUMIF(Planes!BA:BA,'Control de pagos'!A530,Planes!BC:BC)),"")</f>
        <v/>
      </c>
      <c r="N530" s="66">
        <f t="shared" si="26"/>
        <v>10256.81</v>
      </c>
    </row>
    <row r="531" spans="1:14" ht="15" hidden="1" customHeight="1" thickBot="1">
      <c r="A531" s="11" t="str">
        <f t="shared" si="25"/>
        <v>N836652 65</v>
      </c>
      <c r="B531" s="3" t="s">
        <v>105</v>
      </c>
      <c r="C531" s="165"/>
      <c r="D531" s="167"/>
      <c r="E531" s="88">
        <v>13545.83</v>
      </c>
      <c r="F531" s="89">
        <v>239.62</v>
      </c>
      <c r="G531" s="88">
        <v>24042.26</v>
      </c>
      <c r="H531" s="90">
        <v>46138</v>
      </c>
      <c r="J531" s="30" t="str">
        <f t="shared" si="27"/>
        <v/>
      </c>
      <c r="L531" s="11" t="str">
        <f>IF(I531&lt;&gt;"",IF(SUMIF(Planes!BA:BA,'Control de pagos'!A531,Planes!BC:BC)=0,"",SUMIF(Planes!BA:BA,'Control de pagos'!A531,Planes!BC:BC)),"")</f>
        <v/>
      </c>
      <c r="N531" s="66">
        <f t="shared" si="26"/>
        <v>10256.81</v>
      </c>
    </row>
    <row r="532" spans="1:14" ht="15" hidden="1" customHeight="1" thickBot="1">
      <c r="A532" s="11" t="str">
        <f t="shared" si="25"/>
        <v>N836652 66</v>
      </c>
      <c r="B532" s="3" t="s">
        <v>105</v>
      </c>
      <c r="C532" s="164">
        <v>66</v>
      </c>
      <c r="D532" s="166">
        <v>10256.81</v>
      </c>
      <c r="E532" s="88">
        <v>13750.96</v>
      </c>
      <c r="F532" s="89" t="s">
        <v>92</v>
      </c>
      <c r="G532" s="88">
        <v>24007.77</v>
      </c>
      <c r="H532" s="90">
        <v>46158</v>
      </c>
      <c r="J532" s="30" t="str">
        <f t="shared" si="27"/>
        <v/>
      </c>
      <c r="L532" s="11" t="str">
        <f>IF(I532&lt;&gt;"",IF(SUMIF(Planes!BA:BA,'Control de pagos'!A532,Planes!BC:BC)=0,"",SUMIF(Planes!BA:BA,'Control de pagos'!A532,Planes!BC:BC)),"")</f>
        <v/>
      </c>
      <c r="N532" s="66">
        <f t="shared" si="26"/>
        <v>10256.81</v>
      </c>
    </row>
    <row r="533" spans="1:14" ht="15" hidden="1" customHeight="1" thickBot="1">
      <c r="A533" s="11" t="str">
        <f t="shared" si="25"/>
        <v>N836652 66</v>
      </c>
      <c r="B533" s="3" t="s">
        <v>105</v>
      </c>
      <c r="C533" s="165"/>
      <c r="D533" s="167"/>
      <c r="E533" s="88">
        <v>13750.96</v>
      </c>
      <c r="F533" s="89">
        <v>241.68</v>
      </c>
      <c r="G533" s="88">
        <v>24249.45</v>
      </c>
      <c r="H533" s="90">
        <v>46168</v>
      </c>
      <c r="J533" s="30" t="str">
        <f t="shared" si="27"/>
        <v/>
      </c>
      <c r="L533" s="11" t="str">
        <f>IF(I533&lt;&gt;"",IF(SUMIF(Planes!BA:BA,'Control de pagos'!A533,Planes!BC:BC)=0,"",SUMIF(Planes!BA:BA,'Control de pagos'!A533,Planes!BC:BC)),"")</f>
        <v/>
      </c>
      <c r="N533" s="66">
        <f t="shared" si="26"/>
        <v>10256.81</v>
      </c>
    </row>
    <row r="534" spans="1:14" ht="15" hidden="1" customHeight="1" thickBot="1">
      <c r="A534" s="11" t="str">
        <f t="shared" si="25"/>
        <v>N836652 67</v>
      </c>
      <c r="B534" s="3" t="s">
        <v>105</v>
      </c>
      <c r="C534" s="164">
        <v>67</v>
      </c>
      <c r="D534" s="166">
        <v>10256.81</v>
      </c>
      <c r="E534" s="88">
        <v>13956.1</v>
      </c>
      <c r="F534" s="89" t="s">
        <v>92</v>
      </c>
      <c r="G534" s="88">
        <v>24212.91</v>
      </c>
      <c r="H534" s="90">
        <v>46189</v>
      </c>
      <c r="J534" s="30" t="str">
        <f t="shared" si="27"/>
        <v/>
      </c>
      <c r="L534" s="11" t="str">
        <f>IF(I534&lt;&gt;"",IF(SUMIF(Planes!BA:BA,'Control de pagos'!A534,Planes!BC:BC)=0,"",SUMIF(Planes!BA:BA,'Control de pagos'!A534,Planes!BC:BC)),"")</f>
        <v/>
      </c>
      <c r="N534" s="66">
        <f t="shared" si="26"/>
        <v>10256.81</v>
      </c>
    </row>
    <row r="535" spans="1:14" ht="15" hidden="1" customHeight="1" thickBot="1">
      <c r="A535" s="11" t="str">
        <f t="shared" si="25"/>
        <v>N836652 67</v>
      </c>
      <c r="B535" s="3" t="s">
        <v>105</v>
      </c>
      <c r="C535" s="165"/>
      <c r="D535" s="167"/>
      <c r="E535" s="88">
        <v>13956.1</v>
      </c>
      <c r="F535" s="89">
        <v>243.74</v>
      </c>
      <c r="G535" s="88">
        <v>24456.65</v>
      </c>
      <c r="H535" s="90">
        <v>46199</v>
      </c>
      <c r="J535" s="30" t="str">
        <f t="shared" si="27"/>
        <v/>
      </c>
      <c r="L535" s="11" t="str">
        <f>IF(I535&lt;&gt;"",IF(SUMIF(Planes!BA:BA,'Control de pagos'!A535,Planes!BC:BC)=0,"",SUMIF(Planes!BA:BA,'Control de pagos'!A535,Planes!BC:BC)),"")</f>
        <v/>
      </c>
      <c r="N535" s="66">
        <f t="shared" si="26"/>
        <v>10256.81</v>
      </c>
    </row>
    <row r="536" spans="1:14" ht="15" hidden="1" customHeight="1" thickBot="1">
      <c r="A536" s="11" t="str">
        <f t="shared" si="25"/>
        <v>N836652 68</v>
      </c>
      <c r="B536" s="3" t="s">
        <v>105</v>
      </c>
      <c r="C536" s="164">
        <v>68</v>
      </c>
      <c r="D536" s="166">
        <v>10256.81</v>
      </c>
      <c r="E536" s="88">
        <v>14161.23</v>
      </c>
      <c r="F536" s="89" t="s">
        <v>92</v>
      </c>
      <c r="G536" s="88">
        <v>24418.04</v>
      </c>
      <c r="H536" s="90">
        <v>46219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6">
        <f t="shared" si="26"/>
        <v>10256.81</v>
      </c>
    </row>
    <row r="537" spans="1:14" ht="15" hidden="1" customHeight="1" thickBot="1">
      <c r="A537" s="11" t="str">
        <f t="shared" si="25"/>
        <v>N836652 68</v>
      </c>
      <c r="B537" s="3" t="s">
        <v>105</v>
      </c>
      <c r="C537" s="165"/>
      <c r="D537" s="167"/>
      <c r="E537" s="88">
        <v>14161.23</v>
      </c>
      <c r="F537" s="89">
        <v>245.81</v>
      </c>
      <c r="G537" s="88">
        <v>24663.85</v>
      </c>
      <c r="H537" s="90">
        <v>46229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6">
        <f t="shared" si="26"/>
        <v>10256.81</v>
      </c>
    </row>
    <row r="538" spans="1:14" ht="15" hidden="1" customHeight="1" thickBot="1">
      <c r="A538" s="11" t="str">
        <f t="shared" si="25"/>
        <v>N836652 69</v>
      </c>
      <c r="B538" s="3" t="s">
        <v>105</v>
      </c>
      <c r="C538" s="164">
        <v>69</v>
      </c>
      <c r="D538" s="166">
        <v>10256.81</v>
      </c>
      <c r="E538" s="88">
        <v>14366.37</v>
      </c>
      <c r="F538" s="89" t="s">
        <v>92</v>
      </c>
      <c r="G538" s="88">
        <v>24623.18</v>
      </c>
      <c r="H538" s="90">
        <v>46250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6">
        <f t="shared" si="26"/>
        <v>10256.81</v>
      </c>
    </row>
    <row r="539" spans="1:14" ht="15" hidden="1" customHeight="1" thickBot="1">
      <c r="A539" s="11" t="str">
        <f t="shared" si="25"/>
        <v>N836652 69</v>
      </c>
      <c r="B539" s="3" t="s">
        <v>105</v>
      </c>
      <c r="C539" s="165"/>
      <c r="D539" s="167"/>
      <c r="E539" s="88">
        <v>14366.37</v>
      </c>
      <c r="F539" s="89">
        <v>247.88</v>
      </c>
      <c r="G539" s="88">
        <v>24871.06</v>
      </c>
      <c r="H539" s="90">
        <v>46260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6">
        <f t="shared" si="26"/>
        <v>10256.81</v>
      </c>
    </row>
    <row r="540" spans="1:14" ht="15" hidden="1" customHeight="1" thickBot="1">
      <c r="A540" s="11" t="str">
        <f t="shared" si="25"/>
        <v>N836652 70</v>
      </c>
      <c r="B540" s="3" t="s">
        <v>105</v>
      </c>
      <c r="C540" s="164">
        <v>70</v>
      </c>
      <c r="D540" s="166">
        <v>10256.81</v>
      </c>
      <c r="E540" s="88">
        <v>14571.51</v>
      </c>
      <c r="F540" s="89" t="s">
        <v>92</v>
      </c>
      <c r="G540" s="88">
        <v>24828.32</v>
      </c>
      <c r="H540" s="90">
        <v>46281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6">
        <f t="shared" si="26"/>
        <v>10256.81</v>
      </c>
    </row>
    <row r="541" spans="1:14" ht="15" hidden="1" customHeight="1" thickBot="1">
      <c r="A541" s="11" t="str">
        <f t="shared" si="25"/>
        <v>N836652 70</v>
      </c>
      <c r="B541" s="3" t="s">
        <v>105</v>
      </c>
      <c r="C541" s="165"/>
      <c r="D541" s="167"/>
      <c r="E541" s="88">
        <v>14571.51</v>
      </c>
      <c r="F541" s="89">
        <v>249.94</v>
      </c>
      <c r="G541" s="88">
        <v>25078.26</v>
      </c>
      <c r="H541" s="90">
        <v>46291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6">
        <f t="shared" si="26"/>
        <v>10256.81</v>
      </c>
    </row>
    <row r="542" spans="1:14" ht="15" hidden="1" customHeight="1" thickBot="1">
      <c r="A542" s="11" t="str">
        <f t="shared" si="25"/>
        <v>N836652 71</v>
      </c>
      <c r="B542" s="3" t="s">
        <v>105</v>
      </c>
      <c r="C542" s="164">
        <v>71</v>
      </c>
      <c r="D542" s="166">
        <v>10256.81</v>
      </c>
      <c r="E542" s="88">
        <v>14776.65</v>
      </c>
      <c r="F542" s="89" t="s">
        <v>92</v>
      </c>
      <c r="G542" s="88">
        <v>25033.46</v>
      </c>
      <c r="H542" s="90">
        <v>46311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6">
        <f t="shared" si="26"/>
        <v>10256.81</v>
      </c>
    </row>
    <row r="543" spans="1:14" ht="15" hidden="1" customHeight="1" thickBot="1">
      <c r="A543" s="11" t="str">
        <f t="shared" si="25"/>
        <v>N836652 71</v>
      </c>
      <c r="B543" s="3" t="s">
        <v>105</v>
      </c>
      <c r="C543" s="165"/>
      <c r="D543" s="167"/>
      <c r="E543" s="88">
        <v>14776.65</v>
      </c>
      <c r="F543" s="89">
        <v>252</v>
      </c>
      <c r="G543" s="88">
        <v>25285.46</v>
      </c>
      <c r="H543" s="90">
        <v>46321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6">
        <f t="shared" si="26"/>
        <v>10256.81</v>
      </c>
    </row>
    <row r="544" spans="1:14" ht="15" hidden="1" customHeight="1" thickBot="1">
      <c r="A544" s="11" t="str">
        <f t="shared" si="25"/>
        <v>N836652 72</v>
      </c>
      <c r="B544" s="3" t="s">
        <v>105</v>
      </c>
      <c r="C544" s="164">
        <v>72</v>
      </c>
      <c r="D544" s="166">
        <v>10256.81</v>
      </c>
      <c r="E544" s="88">
        <v>14981.78</v>
      </c>
      <c r="F544" s="89" t="s">
        <v>92</v>
      </c>
      <c r="G544" s="88">
        <v>25238.59</v>
      </c>
      <c r="H544" s="90">
        <v>46342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6">
        <f t="shared" si="26"/>
        <v>10256.81</v>
      </c>
    </row>
    <row r="545" spans="1:14" ht="15" hidden="1" customHeight="1" thickBot="1">
      <c r="A545" s="11" t="str">
        <f t="shared" si="25"/>
        <v>N836652 72</v>
      </c>
      <c r="B545" s="3" t="s">
        <v>105</v>
      </c>
      <c r="C545" s="165"/>
      <c r="D545" s="167"/>
      <c r="E545" s="88">
        <v>14981.78</v>
      </c>
      <c r="F545" s="89">
        <v>254.07</v>
      </c>
      <c r="G545" s="88">
        <v>25492.66</v>
      </c>
      <c r="H545" s="90">
        <v>46352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6">
        <f t="shared" si="26"/>
        <v>10256.81</v>
      </c>
    </row>
    <row r="546" spans="1:14" ht="15" hidden="1" customHeight="1" thickBot="1">
      <c r="A546" s="11" t="str">
        <f t="shared" si="25"/>
        <v>N836652 73</v>
      </c>
      <c r="B546" s="3" t="s">
        <v>105</v>
      </c>
      <c r="C546" s="164">
        <v>73</v>
      </c>
      <c r="D546" s="166">
        <v>10256.81</v>
      </c>
      <c r="E546" s="88">
        <v>15186.92</v>
      </c>
      <c r="F546" s="89" t="s">
        <v>92</v>
      </c>
      <c r="G546" s="88">
        <v>25443.73</v>
      </c>
      <c r="H546" s="90">
        <v>46372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6">
        <f t="shared" si="26"/>
        <v>10256.81</v>
      </c>
    </row>
    <row r="547" spans="1:14" ht="15" hidden="1" customHeight="1" thickBot="1">
      <c r="A547" s="11" t="str">
        <f t="shared" si="25"/>
        <v>N836652 73</v>
      </c>
      <c r="B547" s="3" t="s">
        <v>105</v>
      </c>
      <c r="C547" s="165"/>
      <c r="D547" s="167"/>
      <c r="E547" s="88">
        <v>15186.92</v>
      </c>
      <c r="F547" s="89">
        <v>256.13</v>
      </c>
      <c r="G547" s="88">
        <v>25699.86</v>
      </c>
      <c r="H547" s="90">
        <v>46382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6">
        <f t="shared" si="26"/>
        <v>10256.81</v>
      </c>
    </row>
    <row r="548" spans="1:14" ht="15" hidden="1" customHeight="1" thickBot="1">
      <c r="A548" s="11" t="str">
        <f t="shared" si="25"/>
        <v>N836652 74</v>
      </c>
      <c r="B548" s="3" t="s">
        <v>105</v>
      </c>
      <c r="C548" s="164">
        <v>74</v>
      </c>
      <c r="D548" s="166">
        <v>10256.81</v>
      </c>
      <c r="E548" s="88">
        <v>15392.05</v>
      </c>
      <c r="F548" s="89" t="s">
        <v>92</v>
      </c>
      <c r="G548" s="88">
        <v>25648.86</v>
      </c>
      <c r="H548" s="90">
        <v>46403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6">
        <f t="shared" si="26"/>
        <v>10256.81</v>
      </c>
    </row>
    <row r="549" spans="1:14" ht="15" hidden="1" customHeight="1" thickBot="1">
      <c r="A549" s="11" t="str">
        <f t="shared" si="25"/>
        <v>N836652 74</v>
      </c>
      <c r="B549" s="3" t="s">
        <v>105</v>
      </c>
      <c r="C549" s="165"/>
      <c r="D549" s="167"/>
      <c r="E549" s="88">
        <v>15392.05</v>
      </c>
      <c r="F549" s="89">
        <v>258.2</v>
      </c>
      <c r="G549" s="88">
        <v>25907.06</v>
      </c>
      <c r="H549" s="90">
        <v>46413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6">
        <f t="shared" si="26"/>
        <v>10256.81</v>
      </c>
    </row>
    <row r="550" spans="1:14" ht="15" hidden="1" customHeight="1" thickBot="1">
      <c r="A550" s="11" t="str">
        <f t="shared" si="25"/>
        <v>N836652 75</v>
      </c>
      <c r="B550" s="3" t="s">
        <v>105</v>
      </c>
      <c r="C550" s="164">
        <v>75</v>
      </c>
      <c r="D550" s="166">
        <v>10256.81</v>
      </c>
      <c r="E550" s="88">
        <v>15597.19</v>
      </c>
      <c r="F550" s="89" t="s">
        <v>92</v>
      </c>
      <c r="G550" s="88">
        <v>25854</v>
      </c>
      <c r="H550" s="90">
        <v>46434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6">
        <f t="shared" si="26"/>
        <v>10256.81</v>
      </c>
    </row>
    <row r="551" spans="1:14" ht="15" hidden="1" customHeight="1" thickBot="1">
      <c r="A551" s="11" t="str">
        <f t="shared" si="25"/>
        <v>N836652 75</v>
      </c>
      <c r="B551" s="3" t="s">
        <v>105</v>
      </c>
      <c r="C551" s="165"/>
      <c r="D551" s="167"/>
      <c r="E551" s="88">
        <v>15597.19</v>
      </c>
      <c r="F551" s="89">
        <v>260.26</v>
      </c>
      <c r="G551" s="88">
        <v>26114.26</v>
      </c>
      <c r="H551" s="90">
        <v>46444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6">
        <f t="shared" si="26"/>
        <v>10256.81</v>
      </c>
    </row>
    <row r="552" spans="1:14" ht="15" hidden="1" customHeight="1" thickBot="1">
      <c r="A552" s="11" t="str">
        <f t="shared" si="25"/>
        <v>N836652 76</v>
      </c>
      <c r="B552" s="3" t="s">
        <v>105</v>
      </c>
      <c r="C552" s="164">
        <v>76</v>
      </c>
      <c r="D552" s="166">
        <v>10256.81</v>
      </c>
      <c r="E552" s="88">
        <v>15802.33</v>
      </c>
      <c r="F552" s="89" t="s">
        <v>92</v>
      </c>
      <c r="G552" s="88">
        <v>26059.14</v>
      </c>
      <c r="H552" s="90">
        <v>46462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6">
        <f t="shared" si="26"/>
        <v>10256.81</v>
      </c>
    </row>
    <row r="553" spans="1:14" ht="15" hidden="1" customHeight="1" thickBot="1">
      <c r="A553" s="11" t="str">
        <f t="shared" si="25"/>
        <v>N836652 76</v>
      </c>
      <c r="B553" s="3" t="s">
        <v>105</v>
      </c>
      <c r="C553" s="165"/>
      <c r="D553" s="167"/>
      <c r="E553" s="88">
        <v>15802.33</v>
      </c>
      <c r="F553" s="89">
        <v>262.33</v>
      </c>
      <c r="G553" s="88">
        <v>26321.47</v>
      </c>
      <c r="H553" s="90">
        <v>46472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6">
        <f t="shared" si="26"/>
        <v>10256.81</v>
      </c>
    </row>
    <row r="554" spans="1:14" ht="15" hidden="1" customHeight="1" thickBot="1">
      <c r="A554" s="11" t="str">
        <f t="shared" ref="A554:A617" si="28">B554&amp;" "&amp;IF(C554="",C553,C554)</f>
        <v>N836652 77</v>
      </c>
      <c r="B554" s="3" t="s">
        <v>105</v>
      </c>
      <c r="C554" s="164">
        <v>77</v>
      </c>
      <c r="D554" s="166">
        <v>10256.81</v>
      </c>
      <c r="E554" s="88">
        <v>16007.46</v>
      </c>
      <c r="F554" s="89" t="s">
        <v>92</v>
      </c>
      <c r="G554" s="88">
        <v>26264.27</v>
      </c>
      <c r="H554" s="90">
        <v>46493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6">
        <f t="shared" si="26"/>
        <v>10256.81</v>
      </c>
    </row>
    <row r="555" spans="1:14" ht="15" hidden="1" customHeight="1" thickBot="1">
      <c r="A555" s="11" t="str">
        <f t="shared" si="28"/>
        <v>N836652 77</v>
      </c>
      <c r="B555" s="3" t="s">
        <v>105</v>
      </c>
      <c r="C555" s="165"/>
      <c r="D555" s="167"/>
      <c r="E555" s="88">
        <v>16007.46</v>
      </c>
      <c r="F555" s="89">
        <v>264.39</v>
      </c>
      <c r="G555" s="88">
        <v>26528.66</v>
      </c>
      <c r="H555" s="90">
        <v>46503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6">
        <f t="shared" si="26"/>
        <v>10256.81</v>
      </c>
    </row>
    <row r="556" spans="1:14" ht="15" hidden="1" customHeight="1" thickBot="1">
      <c r="A556" s="11" t="str">
        <f t="shared" si="28"/>
        <v>N836652 78</v>
      </c>
      <c r="B556" s="3" t="s">
        <v>105</v>
      </c>
      <c r="C556" s="164">
        <v>78</v>
      </c>
      <c r="D556" s="166">
        <v>10256.81</v>
      </c>
      <c r="E556" s="88">
        <v>16212.6</v>
      </c>
      <c r="F556" s="89" t="s">
        <v>92</v>
      </c>
      <c r="G556" s="88">
        <v>26469.41</v>
      </c>
      <c r="H556" s="90">
        <v>46523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6">
        <f t="shared" si="26"/>
        <v>10256.81</v>
      </c>
    </row>
    <row r="557" spans="1:14" ht="15" hidden="1" customHeight="1" thickBot="1">
      <c r="A557" s="11" t="str">
        <f t="shared" si="28"/>
        <v>N836652 78</v>
      </c>
      <c r="B557" s="3" t="s">
        <v>105</v>
      </c>
      <c r="C557" s="165"/>
      <c r="D557" s="167"/>
      <c r="E557" s="88">
        <v>16212.6</v>
      </c>
      <c r="F557" s="89">
        <v>266.45999999999998</v>
      </c>
      <c r="G557" s="88">
        <v>26735.87</v>
      </c>
      <c r="H557" s="90">
        <v>46533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6">
        <f t="shared" si="26"/>
        <v>10256.81</v>
      </c>
    </row>
    <row r="558" spans="1:14" ht="15" hidden="1" customHeight="1" thickBot="1">
      <c r="A558" s="11" t="str">
        <f t="shared" si="28"/>
        <v>N836652 79</v>
      </c>
      <c r="B558" s="3" t="s">
        <v>105</v>
      </c>
      <c r="C558" s="164">
        <v>79</v>
      </c>
      <c r="D558" s="166">
        <v>10256.81</v>
      </c>
      <c r="E558" s="88">
        <v>16417.73</v>
      </c>
      <c r="F558" s="89" t="s">
        <v>92</v>
      </c>
      <c r="G558" s="88">
        <v>26674.54</v>
      </c>
      <c r="H558" s="90">
        <v>46554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6">
        <f t="shared" si="26"/>
        <v>10256.81</v>
      </c>
    </row>
    <row r="559" spans="1:14" ht="15" hidden="1" customHeight="1" thickBot="1">
      <c r="A559" s="11" t="str">
        <f t="shared" si="28"/>
        <v>N836652 79</v>
      </c>
      <c r="B559" s="3" t="s">
        <v>105</v>
      </c>
      <c r="C559" s="165"/>
      <c r="D559" s="167"/>
      <c r="E559" s="88">
        <v>16417.73</v>
      </c>
      <c r="F559" s="89">
        <v>268.52</v>
      </c>
      <c r="G559" s="88">
        <v>26943.06</v>
      </c>
      <c r="H559" s="90">
        <v>46564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6">
        <f t="shared" si="26"/>
        <v>10256.81</v>
      </c>
    </row>
    <row r="560" spans="1:14" ht="15" hidden="1" customHeight="1" thickBot="1">
      <c r="A560" s="11" t="str">
        <f t="shared" si="28"/>
        <v>N836652 80</v>
      </c>
      <c r="B560" s="3" t="s">
        <v>105</v>
      </c>
      <c r="C560" s="164">
        <v>80</v>
      </c>
      <c r="D560" s="166">
        <v>10256.81</v>
      </c>
      <c r="E560" s="88">
        <v>16622.87</v>
      </c>
      <c r="F560" s="89" t="s">
        <v>92</v>
      </c>
      <c r="G560" s="88">
        <v>26879.68</v>
      </c>
      <c r="H560" s="90">
        <v>46584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6">
        <f t="shared" si="26"/>
        <v>10256.81</v>
      </c>
    </row>
    <row r="561" spans="1:14" ht="15" hidden="1" customHeight="1" thickBot="1">
      <c r="A561" s="11" t="str">
        <f t="shared" si="28"/>
        <v>N836652 80</v>
      </c>
      <c r="B561" s="3" t="s">
        <v>105</v>
      </c>
      <c r="C561" s="165"/>
      <c r="D561" s="167"/>
      <c r="E561" s="88">
        <v>16622.87</v>
      </c>
      <c r="F561" s="89">
        <v>270.58999999999997</v>
      </c>
      <c r="G561" s="88">
        <v>27150.27</v>
      </c>
      <c r="H561" s="90">
        <v>46594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6">
        <f t="shared" si="26"/>
        <v>10256.81</v>
      </c>
    </row>
    <row r="562" spans="1:14" ht="15" hidden="1" customHeight="1" thickBot="1">
      <c r="A562" s="11" t="str">
        <f t="shared" si="28"/>
        <v>N836652 81</v>
      </c>
      <c r="B562" s="3" t="s">
        <v>105</v>
      </c>
      <c r="C562" s="164">
        <v>81</v>
      </c>
      <c r="D562" s="166">
        <v>10256.81</v>
      </c>
      <c r="E562" s="88">
        <v>16828</v>
      </c>
      <c r="F562" s="89" t="s">
        <v>92</v>
      </c>
      <c r="G562" s="88">
        <v>27084.81</v>
      </c>
      <c r="H562" s="90">
        <v>46615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6">
        <f t="shared" si="26"/>
        <v>10256.81</v>
      </c>
    </row>
    <row r="563" spans="1:14" ht="15" hidden="1" customHeight="1" thickBot="1">
      <c r="A563" s="11" t="str">
        <f t="shared" si="28"/>
        <v>N836652 81</v>
      </c>
      <c r="B563" s="3" t="s">
        <v>105</v>
      </c>
      <c r="C563" s="165"/>
      <c r="D563" s="167"/>
      <c r="E563" s="88">
        <v>16828</v>
      </c>
      <c r="F563" s="89">
        <v>272.64999999999998</v>
      </c>
      <c r="G563" s="88">
        <v>27357.46</v>
      </c>
      <c r="H563" s="90">
        <v>46625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6">
        <f t="shared" si="26"/>
        <v>10256.81</v>
      </c>
    </row>
    <row r="564" spans="1:14" ht="15" hidden="1" customHeight="1" thickBot="1">
      <c r="A564" s="11" t="str">
        <f t="shared" si="28"/>
        <v>N836652 82</v>
      </c>
      <c r="B564" s="3" t="s">
        <v>105</v>
      </c>
      <c r="C564" s="164">
        <v>82</v>
      </c>
      <c r="D564" s="166">
        <v>10256.81</v>
      </c>
      <c r="E564" s="88">
        <v>17033.14</v>
      </c>
      <c r="F564" s="89" t="s">
        <v>92</v>
      </c>
      <c r="G564" s="88">
        <v>27289.95</v>
      </c>
      <c r="H564" s="90">
        <v>46646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6">
        <f t="shared" si="26"/>
        <v>10256.81</v>
      </c>
    </row>
    <row r="565" spans="1:14" ht="15" hidden="1" customHeight="1" thickBot="1">
      <c r="A565" s="11" t="str">
        <f t="shared" si="28"/>
        <v>N836652 82</v>
      </c>
      <c r="B565" s="3" t="s">
        <v>105</v>
      </c>
      <c r="C565" s="165"/>
      <c r="D565" s="167"/>
      <c r="E565" s="88">
        <v>17033.14</v>
      </c>
      <c r="F565" s="89">
        <v>274.72000000000003</v>
      </c>
      <c r="G565" s="88">
        <v>27564.67</v>
      </c>
      <c r="H565" s="90">
        <v>46656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6">
        <f t="shared" si="26"/>
        <v>10256.81</v>
      </c>
    </row>
    <row r="566" spans="1:14" ht="15" hidden="1" customHeight="1" thickBot="1">
      <c r="A566" s="11" t="str">
        <f t="shared" si="28"/>
        <v>N836652 83</v>
      </c>
      <c r="B566" s="3" t="s">
        <v>105</v>
      </c>
      <c r="C566" s="164">
        <v>83</v>
      </c>
      <c r="D566" s="166">
        <v>10256.81</v>
      </c>
      <c r="E566" s="88">
        <v>17238.28</v>
      </c>
      <c r="F566" s="89" t="s">
        <v>92</v>
      </c>
      <c r="G566" s="88">
        <v>27495.09</v>
      </c>
      <c r="H566" s="90">
        <v>46676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6">
        <f t="shared" si="26"/>
        <v>10256.81</v>
      </c>
    </row>
    <row r="567" spans="1:14" ht="15" hidden="1" customHeight="1" thickBot="1">
      <c r="A567" s="11" t="str">
        <f t="shared" si="28"/>
        <v>N836652 83</v>
      </c>
      <c r="B567" s="3" t="s">
        <v>105</v>
      </c>
      <c r="C567" s="165"/>
      <c r="D567" s="167"/>
      <c r="E567" s="88">
        <v>17238.28</v>
      </c>
      <c r="F567" s="89">
        <v>276.79000000000002</v>
      </c>
      <c r="G567" s="88">
        <v>27771.88</v>
      </c>
      <c r="H567" s="90">
        <v>46686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6">
        <f t="shared" si="26"/>
        <v>10256.81</v>
      </c>
    </row>
    <row r="568" spans="1:14" ht="15" hidden="1" customHeight="1" thickBot="1">
      <c r="A568" s="11" t="str">
        <f t="shared" si="28"/>
        <v>N836652 84</v>
      </c>
      <c r="B568" s="3" t="s">
        <v>105</v>
      </c>
      <c r="C568" s="164">
        <v>84</v>
      </c>
      <c r="D568" s="166">
        <v>10256.81</v>
      </c>
      <c r="E568" s="88">
        <v>17443.419999999998</v>
      </c>
      <c r="F568" s="89" t="s">
        <v>92</v>
      </c>
      <c r="G568" s="88">
        <v>27700.23</v>
      </c>
      <c r="H568" s="90">
        <v>46707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6">
        <f t="shared" si="26"/>
        <v>10256.81</v>
      </c>
    </row>
    <row r="569" spans="1:14" ht="15" hidden="1" customHeight="1" thickBot="1">
      <c r="A569" s="11" t="str">
        <f t="shared" si="28"/>
        <v>N836652 84</v>
      </c>
      <c r="B569" s="3" t="s">
        <v>105</v>
      </c>
      <c r="C569" s="165"/>
      <c r="D569" s="167"/>
      <c r="E569" s="88">
        <v>17443.419999999998</v>
      </c>
      <c r="F569" s="89">
        <v>278.85000000000002</v>
      </c>
      <c r="G569" s="88">
        <v>27979.08</v>
      </c>
      <c r="H569" s="90">
        <v>46717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6">
        <f t="shared" si="26"/>
        <v>10256.81</v>
      </c>
    </row>
    <row r="570" spans="1:14" ht="15" hidden="1" customHeight="1" thickBot="1">
      <c r="A570" s="11" t="str">
        <f t="shared" si="28"/>
        <v>N836652 85</v>
      </c>
      <c r="B570" s="3" t="s">
        <v>105</v>
      </c>
      <c r="C570" s="164">
        <v>85</v>
      </c>
      <c r="D570" s="166">
        <v>10256.81</v>
      </c>
      <c r="E570" s="88">
        <v>17648.55</v>
      </c>
      <c r="F570" s="89" t="s">
        <v>92</v>
      </c>
      <c r="G570" s="88">
        <v>27905.360000000001</v>
      </c>
      <c r="H570" s="90">
        <v>46737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6">
        <f t="shared" si="26"/>
        <v>10256.81</v>
      </c>
    </row>
    <row r="571" spans="1:14" ht="15" hidden="1" customHeight="1" thickBot="1">
      <c r="A571" s="11" t="str">
        <f t="shared" si="28"/>
        <v>N836652 85</v>
      </c>
      <c r="B571" s="3" t="s">
        <v>105</v>
      </c>
      <c r="C571" s="165"/>
      <c r="D571" s="167"/>
      <c r="E571" s="88">
        <v>17648.55</v>
      </c>
      <c r="F571" s="89">
        <v>280.91000000000003</v>
      </c>
      <c r="G571" s="88">
        <v>28186.27</v>
      </c>
      <c r="H571" s="90">
        <v>46747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6">
        <f t="shared" si="26"/>
        <v>10256.81</v>
      </c>
    </row>
    <row r="572" spans="1:14" ht="15" hidden="1" customHeight="1" thickBot="1">
      <c r="A572" s="11" t="str">
        <f t="shared" si="28"/>
        <v>N836652 86</v>
      </c>
      <c r="B572" s="3" t="s">
        <v>105</v>
      </c>
      <c r="C572" s="164">
        <v>86</v>
      </c>
      <c r="D572" s="166">
        <v>10256.81</v>
      </c>
      <c r="E572" s="88">
        <v>17853.689999999999</v>
      </c>
      <c r="F572" s="89" t="s">
        <v>92</v>
      </c>
      <c r="G572" s="88">
        <v>28110.5</v>
      </c>
      <c r="H572" s="90">
        <v>46768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6">
        <f t="shared" si="26"/>
        <v>10256.81</v>
      </c>
    </row>
    <row r="573" spans="1:14" ht="15" hidden="1" customHeight="1" thickBot="1">
      <c r="A573" s="11" t="str">
        <f t="shared" si="28"/>
        <v>N836652 86</v>
      </c>
      <c r="B573" s="3" t="s">
        <v>105</v>
      </c>
      <c r="C573" s="165"/>
      <c r="D573" s="167"/>
      <c r="E573" s="88">
        <v>17853.689999999999</v>
      </c>
      <c r="F573" s="89">
        <v>282.98</v>
      </c>
      <c r="G573" s="88">
        <v>28393.48</v>
      </c>
      <c r="H573" s="90">
        <v>46778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6">
        <f t="shared" si="26"/>
        <v>10256.81</v>
      </c>
    </row>
    <row r="574" spans="1:14" ht="15" hidden="1" customHeight="1" thickBot="1">
      <c r="A574" s="11" t="str">
        <f t="shared" si="28"/>
        <v>N836652 87</v>
      </c>
      <c r="B574" s="3" t="s">
        <v>105</v>
      </c>
      <c r="C574" s="164">
        <v>87</v>
      </c>
      <c r="D574" s="166">
        <v>10256.81</v>
      </c>
      <c r="E574" s="88">
        <v>18058.82</v>
      </c>
      <c r="F574" s="89" t="s">
        <v>92</v>
      </c>
      <c r="G574" s="88">
        <v>28315.63</v>
      </c>
      <c r="H574" s="90">
        <v>46799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6">
        <f t="shared" si="26"/>
        <v>10256.81</v>
      </c>
    </row>
    <row r="575" spans="1:14" ht="15" hidden="1" customHeight="1" thickBot="1">
      <c r="A575" s="11" t="str">
        <f t="shared" si="28"/>
        <v>N836652 87</v>
      </c>
      <c r="B575" s="3" t="s">
        <v>105</v>
      </c>
      <c r="C575" s="165"/>
      <c r="D575" s="167"/>
      <c r="E575" s="88">
        <v>18058.82</v>
      </c>
      <c r="F575" s="89">
        <v>285.05</v>
      </c>
      <c r="G575" s="88">
        <v>28600.68</v>
      </c>
      <c r="H575" s="90">
        <v>46809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6">
        <f t="shared" si="26"/>
        <v>10256.81</v>
      </c>
    </row>
    <row r="576" spans="1:14" ht="15" hidden="1" customHeight="1" thickBot="1">
      <c r="A576" s="11" t="str">
        <f t="shared" si="28"/>
        <v>N836652 88</v>
      </c>
      <c r="B576" s="3" t="s">
        <v>105</v>
      </c>
      <c r="C576" s="164">
        <v>88</v>
      </c>
      <c r="D576" s="166">
        <v>10256.81</v>
      </c>
      <c r="E576" s="88">
        <v>18263.96</v>
      </c>
      <c r="F576" s="89" t="s">
        <v>92</v>
      </c>
      <c r="G576" s="88">
        <v>28520.77</v>
      </c>
      <c r="H576" s="90">
        <v>46828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6">
        <f t="shared" si="26"/>
        <v>10256.81</v>
      </c>
    </row>
    <row r="577" spans="1:14" ht="15" hidden="1" customHeight="1" thickBot="1">
      <c r="A577" s="11" t="str">
        <f t="shared" si="28"/>
        <v>N836652 88</v>
      </c>
      <c r="B577" s="3" t="s">
        <v>105</v>
      </c>
      <c r="C577" s="165"/>
      <c r="D577" s="167"/>
      <c r="E577" s="88">
        <v>18263.96</v>
      </c>
      <c r="F577" s="89">
        <v>287.10000000000002</v>
      </c>
      <c r="G577" s="88">
        <v>28807.87</v>
      </c>
      <c r="H577" s="90">
        <v>46838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6">
        <f t="shared" si="26"/>
        <v>10256.81</v>
      </c>
    </row>
    <row r="578" spans="1:14" ht="15" hidden="1" customHeight="1" thickBot="1">
      <c r="A578" s="11" t="str">
        <f t="shared" si="28"/>
        <v>N836652 89</v>
      </c>
      <c r="B578" s="3" t="s">
        <v>105</v>
      </c>
      <c r="C578" s="164">
        <v>89</v>
      </c>
      <c r="D578" s="166">
        <v>10256.81</v>
      </c>
      <c r="E578" s="88">
        <v>18469.099999999999</v>
      </c>
      <c r="F578" s="89" t="s">
        <v>92</v>
      </c>
      <c r="G578" s="88">
        <v>28725.91</v>
      </c>
      <c r="H578" s="90">
        <v>46859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6">
        <f t="shared" si="26"/>
        <v>10256.81</v>
      </c>
    </row>
    <row r="579" spans="1:14" ht="15" hidden="1" customHeight="1" thickBot="1">
      <c r="A579" s="11" t="str">
        <f t="shared" si="28"/>
        <v>N836652 89</v>
      </c>
      <c r="B579" s="3" t="s">
        <v>105</v>
      </c>
      <c r="C579" s="165"/>
      <c r="D579" s="167"/>
      <c r="E579" s="88">
        <v>18469.099999999999</v>
      </c>
      <c r="F579" s="89">
        <v>289.17</v>
      </c>
      <c r="G579" s="88">
        <v>29015.08</v>
      </c>
      <c r="H579" s="90">
        <v>46869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6">
        <f t="shared" si="26"/>
        <v>10256.81</v>
      </c>
    </row>
    <row r="580" spans="1:14" ht="15" hidden="1" customHeight="1" thickBot="1">
      <c r="A580" s="11" t="str">
        <f t="shared" si="28"/>
        <v>N836652 90</v>
      </c>
      <c r="B580" s="3" t="s">
        <v>105</v>
      </c>
      <c r="C580" s="164">
        <v>90</v>
      </c>
      <c r="D580" s="166">
        <v>10256.81</v>
      </c>
      <c r="E580" s="88">
        <v>18674.23</v>
      </c>
      <c r="F580" s="89" t="s">
        <v>92</v>
      </c>
      <c r="G580" s="88">
        <v>28931.040000000001</v>
      </c>
      <c r="H580" s="90">
        <v>46889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6">
        <f t="shared" ref="N580:N643" si="29">IF(D580=0,D579,D580)</f>
        <v>10256.81</v>
      </c>
    </row>
    <row r="581" spans="1:14" ht="15" hidden="1" customHeight="1" thickBot="1">
      <c r="A581" s="11" t="str">
        <f t="shared" si="28"/>
        <v>N836652 90</v>
      </c>
      <c r="B581" s="3" t="s">
        <v>105</v>
      </c>
      <c r="C581" s="165"/>
      <c r="D581" s="167"/>
      <c r="E581" s="88">
        <v>18674.23</v>
      </c>
      <c r="F581" s="89">
        <v>291.24</v>
      </c>
      <c r="G581" s="88">
        <v>29222.28</v>
      </c>
      <c r="H581" s="90">
        <v>46899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6">
        <f t="shared" si="29"/>
        <v>10256.81</v>
      </c>
    </row>
    <row r="582" spans="1:14" ht="15" hidden="1" customHeight="1" thickBot="1">
      <c r="A582" s="11" t="str">
        <f t="shared" si="28"/>
        <v>N836652 91</v>
      </c>
      <c r="B582" s="3" t="s">
        <v>105</v>
      </c>
      <c r="C582" s="164">
        <v>91</v>
      </c>
      <c r="D582" s="166">
        <v>10256.81</v>
      </c>
      <c r="E582" s="88">
        <v>18879.37</v>
      </c>
      <c r="F582" s="89" t="s">
        <v>92</v>
      </c>
      <c r="G582" s="88">
        <v>29136.18</v>
      </c>
      <c r="H582" s="90">
        <v>46920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6">
        <f t="shared" si="29"/>
        <v>10256.81</v>
      </c>
    </row>
    <row r="583" spans="1:14" ht="15" hidden="1" customHeight="1" thickBot="1">
      <c r="A583" s="11" t="str">
        <f t="shared" si="28"/>
        <v>N836652 91</v>
      </c>
      <c r="B583" s="3" t="s">
        <v>105</v>
      </c>
      <c r="C583" s="165"/>
      <c r="D583" s="167"/>
      <c r="E583" s="88">
        <v>18879.37</v>
      </c>
      <c r="F583" s="89">
        <v>293.31</v>
      </c>
      <c r="G583" s="88">
        <v>29429.49</v>
      </c>
      <c r="H583" s="90">
        <v>46930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6">
        <f t="shared" si="29"/>
        <v>10256.81</v>
      </c>
    </row>
    <row r="584" spans="1:14" ht="15" hidden="1" customHeight="1" thickBot="1">
      <c r="A584" s="11" t="str">
        <f t="shared" si="28"/>
        <v>N836652 92</v>
      </c>
      <c r="B584" s="3" t="s">
        <v>105</v>
      </c>
      <c r="C584" s="164">
        <v>92</v>
      </c>
      <c r="D584" s="166">
        <v>10256.81</v>
      </c>
      <c r="E584" s="88">
        <v>19084.5</v>
      </c>
      <c r="F584" s="89" t="s">
        <v>92</v>
      </c>
      <c r="G584" s="88">
        <v>29341.31</v>
      </c>
      <c r="H584" s="90">
        <v>46950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6">
        <f t="shared" si="29"/>
        <v>10256.81</v>
      </c>
    </row>
    <row r="585" spans="1:14" ht="15" hidden="1" customHeight="1" thickBot="1">
      <c r="A585" s="11" t="str">
        <f t="shared" si="28"/>
        <v>N836652 92</v>
      </c>
      <c r="B585" s="3" t="s">
        <v>105</v>
      </c>
      <c r="C585" s="165"/>
      <c r="D585" s="167"/>
      <c r="E585" s="88">
        <v>19084.5</v>
      </c>
      <c r="F585" s="89">
        <v>295.36</v>
      </c>
      <c r="G585" s="88">
        <v>29636.67</v>
      </c>
      <c r="H585" s="90">
        <v>46960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6">
        <f t="shared" si="29"/>
        <v>10256.81</v>
      </c>
    </row>
    <row r="586" spans="1:14" ht="15" hidden="1" customHeight="1" thickBot="1">
      <c r="A586" s="11" t="str">
        <f t="shared" si="28"/>
        <v>N836652 93</v>
      </c>
      <c r="B586" s="3" t="s">
        <v>105</v>
      </c>
      <c r="C586" s="164">
        <v>93</v>
      </c>
      <c r="D586" s="166">
        <v>10256.81</v>
      </c>
      <c r="E586" s="88">
        <v>19289.64</v>
      </c>
      <c r="F586" s="89" t="s">
        <v>92</v>
      </c>
      <c r="G586" s="88">
        <v>29546.45</v>
      </c>
      <c r="H586" s="90">
        <v>46981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6">
        <f t="shared" si="29"/>
        <v>10256.81</v>
      </c>
    </row>
    <row r="587" spans="1:14" ht="15" hidden="1" customHeight="1" thickBot="1">
      <c r="A587" s="11" t="str">
        <f t="shared" si="28"/>
        <v>N836652 93</v>
      </c>
      <c r="B587" s="3" t="s">
        <v>105</v>
      </c>
      <c r="C587" s="165"/>
      <c r="D587" s="167"/>
      <c r="E587" s="88">
        <v>19289.64</v>
      </c>
      <c r="F587" s="89">
        <v>297.43</v>
      </c>
      <c r="G587" s="88">
        <v>29843.88</v>
      </c>
      <c r="H587" s="90">
        <v>46991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6">
        <f t="shared" si="29"/>
        <v>10256.81</v>
      </c>
    </row>
    <row r="588" spans="1:14" ht="15" hidden="1" customHeight="1" thickBot="1">
      <c r="A588" s="11" t="str">
        <f t="shared" si="28"/>
        <v>N836652 94</v>
      </c>
      <c r="B588" s="3" t="s">
        <v>105</v>
      </c>
      <c r="C588" s="164">
        <v>94</v>
      </c>
      <c r="D588" s="166">
        <v>10256.81</v>
      </c>
      <c r="E588" s="88">
        <v>19494.77</v>
      </c>
      <c r="F588" s="89" t="s">
        <v>92</v>
      </c>
      <c r="G588" s="88">
        <v>29751.58</v>
      </c>
      <c r="H588" s="90">
        <v>47012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6">
        <f t="shared" si="29"/>
        <v>10256.81</v>
      </c>
    </row>
    <row r="589" spans="1:14" ht="15" hidden="1" customHeight="1" thickBot="1">
      <c r="A589" s="11" t="str">
        <f t="shared" si="28"/>
        <v>N836652 94</v>
      </c>
      <c r="B589" s="3" t="s">
        <v>105</v>
      </c>
      <c r="C589" s="165"/>
      <c r="D589" s="167"/>
      <c r="E589" s="88">
        <v>19494.77</v>
      </c>
      <c r="F589" s="89">
        <v>299.5</v>
      </c>
      <c r="G589" s="88">
        <v>30051.08</v>
      </c>
      <c r="H589" s="90">
        <v>47022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6">
        <f t="shared" si="29"/>
        <v>10256.81</v>
      </c>
    </row>
    <row r="590" spans="1:14" ht="15" hidden="1" customHeight="1" thickBot="1">
      <c r="A590" s="11" t="str">
        <f t="shared" si="28"/>
        <v>N836652 95</v>
      </c>
      <c r="B590" s="3" t="s">
        <v>105</v>
      </c>
      <c r="C590" s="164">
        <v>95</v>
      </c>
      <c r="D590" s="166">
        <v>10256.81</v>
      </c>
      <c r="E590" s="88">
        <v>19699.919999999998</v>
      </c>
      <c r="F590" s="89" t="s">
        <v>92</v>
      </c>
      <c r="G590" s="88">
        <v>29956.73</v>
      </c>
      <c r="H590" s="90">
        <v>47042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6">
        <f t="shared" si="29"/>
        <v>10256.81</v>
      </c>
    </row>
    <row r="591" spans="1:14" ht="15" hidden="1" customHeight="1" thickBot="1">
      <c r="A591" s="11" t="str">
        <f t="shared" si="28"/>
        <v>N836652 95</v>
      </c>
      <c r="B591" s="3" t="s">
        <v>105</v>
      </c>
      <c r="C591" s="165"/>
      <c r="D591" s="167"/>
      <c r="E591" s="88">
        <v>19699.919999999998</v>
      </c>
      <c r="F591" s="89">
        <v>301.57</v>
      </c>
      <c r="G591" s="88">
        <v>30258.3</v>
      </c>
      <c r="H591" s="90">
        <v>47052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6">
        <f t="shared" si="29"/>
        <v>10256.81</v>
      </c>
    </row>
    <row r="592" spans="1:14" ht="15" hidden="1" customHeight="1" thickBot="1">
      <c r="A592" s="11" t="str">
        <f t="shared" si="28"/>
        <v>N836652 96</v>
      </c>
      <c r="B592" s="3" t="s">
        <v>105</v>
      </c>
      <c r="C592" s="164">
        <v>96</v>
      </c>
      <c r="D592" s="166">
        <v>10256.81</v>
      </c>
      <c r="E592" s="88">
        <v>19905.05</v>
      </c>
      <c r="F592" s="89" t="s">
        <v>92</v>
      </c>
      <c r="G592" s="88">
        <v>30161.86</v>
      </c>
      <c r="H592" s="90">
        <v>47073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6">
        <f t="shared" si="29"/>
        <v>10256.81</v>
      </c>
    </row>
    <row r="593" spans="1:14" ht="15" hidden="1" customHeight="1" thickBot="1">
      <c r="A593" s="11" t="str">
        <f t="shared" si="28"/>
        <v>N836652 96</v>
      </c>
      <c r="B593" s="3" t="s">
        <v>105</v>
      </c>
      <c r="C593" s="165"/>
      <c r="D593" s="167"/>
      <c r="E593" s="88">
        <v>19905.05</v>
      </c>
      <c r="F593" s="89">
        <v>303.63</v>
      </c>
      <c r="G593" s="88">
        <v>30465.49</v>
      </c>
      <c r="H593" s="90">
        <v>47083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6">
        <f t="shared" si="29"/>
        <v>10256.81</v>
      </c>
    </row>
    <row r="594" spans="1:14" ht="15" hidden="1" customHeight="1" thickBot="1">
      <c r="A594" s="11" t="str">
        <f t="shared" si="28"/>
        <v>N836652 97</v>
      </c>
      <c r="B594" s="3" t="s">
        <v>105</v>
      </c>
      <c r="C594" s="164">
        <v>97</v>
      </c>
      <c r="D594" s="166">
        <v>10256.81</v>
      </c>
      <c r="E594" s="88">
        <v>20110.189999999999</v>
      </c>
      <c r="F594" s="89" t="s">
        <v>92</v>
      </c>
      <c r="G594" s="88">
        <v>30367</v>
      </c>
      <c r="H594" s="90">
        <v>47103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6">
        <f t="shared" si="29"/>
        <v>10256.81</v>
      </c>
    </row>
    <row r="595" spans="1:14" ht="15" hidden="1" customHeight="1" thickBot="1">
      <c r="A595" s="11" t="str">
        <f t="shared" si="28"/>
        <v>N836652 97</v>
      </c>
      <c r="B595" s="3" t="s">
        <v>105</v>
      </c>
      <c r="C595" s="165"/>
      <c r="D595" s="167"/>
      <c r="E595" s="88">
        <v>20110.189999999999</v>
      </c>
      <c r="F595" s="89">
        <v>305.69</v>
      </c>
      <c r="G595" s="88">
        <v>30672.69</v>
      </c>
      <c r="H595" s="90">
        <v>47113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6">
        <f t="shared" si="29"/>
        <v>10256.81</v>
      </c>
    </row>
    <row r="596" spans="1:14" ht="15" hidden="1" customHeight="1" thickBot="1">
      <c r="A596" s="11" t="str">
        <f t="shared" si="28"/>
        <v>N836652 98</v>
      </c>
      <c r="B596" s="3" t="s">
        <v>105</v>
      </c>
      <c r="C596" s="164">
        <v>98</v>
      </c>
      <c r="D596" s="166">
        <v>10256.81</v>
      </c>
      <c r="E596" s="88">
        <v>20315.32</v>
      </c>
      <c r="F596" s="89" t="s">
        <v>92</v>
      </c>
      <c r="G596" s="88">
        <v>30572.13</v>
      </c>
      <c r="H596" s="90">
        <v>47134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6">
        <f t="shared" si="29"/>
        <v>10256.81</v>
      </c>
    </row>
    <row r="597" spans="1:14" ht="15" hidden="1" customHeight="1" thickBot="1">
      <c r="A597" s="11" t="str">
        <f t="shared" si="28"/>
        <v>N836652 98</v>
      </c>
      <c r="B597" s="3" t="s">
        <v>105</v>
      </c>
      <c r="C597" s="165"/>
      <c r="D597" s="167"/>
      <c r="E597" s="88">
        <v>20315.32</v>
      </c>
      <c r="F597" s="89">
        <v>307.76</v>
      </c>
      <c r="G597" s="88">
        <v>30879.89</v>
      </c>
      <c r="H597" s="90">
        <v>47144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6">
        <f t="shared" si="29"/>
        <v>10256.81</v>
      </c>
    </row>
    <row r="598" spans="1:14" ht="15" hidden="1" customHeight="1" thickBot="1">
      <c r="A598" s="11" t="str">
        <f t="shared" si="28"/>
        <v>N836652 99</v>
      </c>
      <c r="B598" s="3" t="s">
        <v>105</v>
      </c>
      <c r="C598" s="164">
        <v>99</v>
      </c>
      <c r="D598" s="166">
        <v>10256.81</v>
      </c>
      <c r="E598" s="88">
        <v>20520.46</v>
      </c>
      <c r="F598" s="89" t="s">
        <v>92</v>
      </c>
      <c r="G598" s="88">
        <v>30777.27</v>
      </c>
      <c r="H598" s="90">
        <v>47165</v>
      </c>
      <c r="J598" s="30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6">
        <f t="shared" si="29"/>
        <v>10256.81</v>
      </c>
    </row>
    <row r="599" spans="1:14" ht="15" hidden="1" customHeight="1" thickBot="1">
      <c r="A599" s="11" t="str">
        <f t="shared" si="28"/>
        <v>N836652 99</v>
      </c>
      <c r="B599" s="3" t="s">
        <v>105</v>
      </c>
      <c r="C599" s="165"/>
      <c r="D599" s="167"/>
      <c r="E599" s="88">
        <v>20520.46</v>
      </c>
      <c r="F599" s="89">
        <v>309.83</v>
      </c>
      <c r="G599" s="88">
        <v>31087.1</v>
      </c>
      <c r="H599" s="90">
        <v>47175</v>
      </c>
      <c r="J599" s="30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6">
        <f t="shared" si="29"/>
        <v>10256.81</v>
      </c>
    </row>
    <row r="600" spans="1:14" ht="15" hidden="1" customHeight="1" thickBot="1">
      <c r="A600" s="11" t="str">
        <f t="shared" si="28"/>
        <v>N836652 100</v>
      </c>
      <c r="B600" s="3" t="s">
        <v>105</v>
      </c>
      <c r="C600" s="164">
        <v>100</v>
      </c>
      <c r="D600" s="166">
        <v>10256.81</v>
      </c>
      <c r="E600" s="88">
        <v>20725.59</v>
      </c>
      <c r="F600" s="89" t="s">
        <v>92</v>
      </c>
      <c r="G600" s="88">
        <v>30982.400000000001</v>
      </c>
      <c r="H600" s="90">
        <v>47193</v>
      </c>
      <c r="J600" s="30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6">
        <f t="shared" si="29"/>
        <v>10256.81</v>
      </c>
    </row>
    <row r="601" spans="1:14" ht="15" hidden="1" customHeight="1" thickBot="1">
      <c r="A601" s="11" t="str">
        <f t="shared" si="28"/>
        <v>N836652 100</v>
      </c>
      <c r="B601" s="3" t="s">
        <v>105</v>
      </c>
      <c r="C601" s="165"/>
      <c r="D601" s="167"/>
      <c r="E601" s="88">
        <v>20725.59</v>
      </c>
      <c r="F601" s="89">
        <v>311.89</v>
      </c>
      <c r="G601" s="88">
        <v>31294.29</v>
      </c>
      <c r="H601" s="90">
        <v>47203</v>
      </c>
      <c r="J601" s="30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6">
        <f t="shared" si="29"/>
        <v>10256.81</v>
      </c>
    </row>
    <row r="602" spans="1:14" ht="15" hidden="1" customHeight="1" thickBot="1">
      <c r="A602" s="11" t="str">
        <f t="shared" si="28"/>
        <v>N836652 101</v>
      </c>
      <c r="B602" s="3" t="s">
        <v>105</v>
      </c>
      <c r="C602" s="164">
        <v>101</v>
      </c>
      <c r="D602" s="166">
        <v>10256.81</v>
      </c>
      <c r="E602" s="88">
        <v>20930.73</v>
      </c>
      <c r="F602" s="89" t="s">
        <v>92</v>
      </c>
      <c r="G602" s="88">
        <v>31187.54</v>
      </c>
      <c r="H602" s="90">
        <v>47224</v>
      </c>
      <c r="J602" s="30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6">
        <f t="shared" si="29"/>
        <v>10256.81</v>
      </c>
    </row>
    <row r="603" spans="1:14" ht="15" hidden="1" customHeight="1" thickBot="1">
      <c r="A603" s="11" t="str">
        <f t="shared" si="28"/>
        <v>N836652 101</v>
      </c>
      <c r="B603" s="3" t="s">
        <v>105</v>
      </c>
      <c r="C603" s="165"/>
      <c r="D603" s="167"/>
      <c r="E603" s="88">
        <v>20930.73</v>
      </c>
      <c r="F603" s="89">
        <v>313.95</v>
      </c>
      <c r="G603" s="88">
        <v>31501.49</v>
      </c>
      <c r="H603" s="90">
        <v>47234</v>
      </c>
      <c r="J603" s="30" t="str">
        <f t="shared" si="30"/>
        <v/>
      </c>
      <c r="L603" s="11" t="str">
        <f>IF(I603&lt;&gt;"",IF(SUMIF(Planes!BA:BA,'Control de pagos'!A603,Planes!BC:BC)=0,"",SUMIF(Planes!BA:BA,'Control de pagos'!A603,Planes!BC:BC)),"")</f>
        <v/>
      </c>
      <c r="N603" s="66">
        <f t="shared" si="29"/>
        <v>10256.81</v>
      </c>
    </row>
    <row r="604" spans="1:14" ht="15" hidden="1" customHeight="1" thickBot="1">
      <c r="A604" s="11" t="str">
        <f t="shared" si="28"/>
        <v>N836652 102</v>
      </c>
      <c r="B604" s="3" t="s">
        <v>105</v>
      </c>
      <c r="C604" s="164">
        <v>102</v>
      </c>
      <c r="D604" s="166">
        <v>10256.81</v>
      </c>
      <c r="E604" s="88">
        <v>21135.87</v>
      </c>
      <c r="F604" s="89" t="s">
        <v>92</v>
      </c>
      <c r="G604" s="88">
        <v>31392.68</v>
      </c>
      <c r="H604" s="90">
        <v>47254</v>
      </c>
      <c r="J604" s="30" t="str">
        <f t="shared" si="30"/>
        <v/>
      </c>
      <c r="L604" s="11" t="str">
        <f>IF(I604&lt;&gt;"",IF(SUMIF(Planes!BA:BA,'Control de pagos'!A604,Planes!BC:BC)=0,"",SUMIF(Planes!BA:BA,'Control de pagos'!A604,Planes!BC:BC)),"")</f>
        <v/>
      </c>
      <c r="N604" s="66">
        <f t="shared" si="29"/>
        <v>10256.81</v>
      </c>
    </row>
    <row r="605" spans="1:14" ht="15" hidden="1" customHeight="1" thickBot="1">
      <c r="A605" s="11" t="str">
        <f t="shared" si="28"/>
        <v>N836652 102</v>
      </c>
      <c r="B605" s="3" t="s">
        <v>105</v>
      </c>
      <c r="C605" s="165"/>
      <c r="D605" s="167"/>
      <c r="E605" s="88">
        <v>21135.87</v>
      </c>
      <c r="F605" s="89">
        <v>316.02</v>
      </c>
      <c r="G605" s="88">
        <v>31708.7</v>
      </c>
      <c r="H605" s="90">
        <v>47264</v>
      </c>
      <c r="J605" s="30" t="str">
        <f t="shared" si="30"/>
        <v/>
      </c>
      <c r="L605" s="11" t="str">
        <f>IF(I605&lt;&gt;"",IF(SUMIF(Planes!BA:BA,'Control de pagos'!A605,Planes!BC:BC)=0,"",SUMIF(Planes!BA:BA,'Control de pagos'!A605,Planes!BC:BC)),"")</f>
        <v/>
      </c>
      <c r="N605" s="66">
        <f t="shared" si="29"/>
        <v>10256.81</v>
      </c>
    </row>
    <row r="606" spans="1:14" ht="15" hidden="1" customHeight="1" thickBot="1">
      <c r="A606" s="11" t="str">
        <f t="shared" si="28"/>
        <v>N836652 103</v>
      </c>
      <c r="B606" s="3" t="s">
        <v>105</v>
      </c>
      <c r="C606" s="164">
        <v>103</v>
      </c>
      <c r="D606" s="166">
        <v>10256.81</v>
      </c>
      <c r="E606" s="88">
        <v>21341</v>
      </c>
      <c r="F606" s="89" t="s">
        <v>92</v>
      </c>
      <c r="G606" s="88">
        <v>31597.81</v>
      </c>
      <c r="H606" s="90">
        <v>47285</v>
      </c>
      <c r="J606" s="30" t="str">
        <f t="shared" si="30"/>
        <v/>
      </c>
      <c r="L606" s="11" t="str">
        <f>IF(I606&lt;&gt;"",IF(SUMIF(Planes!BA:BA,'Control de pagos'!A606,Planes!BC:BC)=0,"",SUMIF(Planes!BA:BA,'Control de pagos'!A606,Planes!BC:BC)),"")</f>
        <v/>
      </c>
      <c r="N606" s="66">
        <f t="shared" si="29"/>
        <v>10256.81</v>
      </c>
    </row>
    <row r="607" spans="1:14" ht="15" hidden="1" customHeight="1" thickBot="1">
      <c r="A607" s="11" t="str">
        <f t="shared" si="28"/>
        <v>N836652 103</v>
      </c>
      <c r="B607" s="3" t="s">
        <v>105</v>
      </c>
      <c r="C607" s="165"/>
      <c r="D607" s="167"/>
      <c r="E607" s="88">
        <v>21341</v>
      </c>
      <c r="F607" s="89">
        <v>318.08999999999997</v>
      </c>
      <c r="G607" s="88">
        <v>31915.9</v>
      </c>
      <c r="H607" s="90">
        <v>47295</v>
      </c>
      <c r="J607" s="30" t="str">
        <f t="shared" si="30"/>
        <v/>
      </c>
      <c r="L607" s="11" t="str">
        <f>IF(I607&lt;&gt;"",IF(SUMIF(Planes!BA:BA,'Control de pagos'!A607,Planes!BC:BC)=0,"",SUMIF(Planes!BA:BA,'Control de pagos'!A607,Planes!BC:BC)),"")</f>
        <v/>
      </c>
      <c r="N607" s="66">
        <f t="shared" si="29"/>
        <v>10256.81</v>
      </c>
    </row>
    <row r="608" spans="1:14" ht="15" hidden="1" customHeight="1" thickBot="1">
      <c r="A608" s="11" t="str">
        <f t="shared" si="28"/>
        <v>N836652 104</v>
      </c>
      <c r="B608" s="3" t="s">
        <v>105</v>
      </c>
      <c r="C608" s="164">
        <v>104</v>
      </c>
      <c r="D608" s="166">
        <v>10256.81</v>
      </c>
      <c r="E608" s="88">
        <v>21546.14</v>
      </c>
      <c r="F608" s="89" t="s">
        <v>92</v>
      </c>
      <c r="G608" s="88">
        <v>31802.95</v>
      </c>
      <c r="H608" s="90">
        <v>47315</v>
      </c>
      <c r="J608" s="30" t="str">
        <f t="shared" si="30"/>
        <v/>
      </c>
      <c r="L608" s="11" t="str">
        <f>IF(I608&lt;&gt;"",IF(SUMIF(Planes!BA:BA,'Control de pagos'!A608,Planes!BC:BC)=0,"",SUMIF(Planes!BA:BA,'Control de pagos'!A608,Planes!BC:BC)),"")</f>
        <v/>
      </c>
      <c r="N608" s="66">
        <f t="shared" si="29"/>
        <v>10256.81</v>
      </c>
    </row>
    <row r="609" spans="1:14" ht="15" hidden="1" customHeight="1" thickBot="1">
      <c r="A609" s="11" t="str">
        <f t="shared" si="28"/>
        <v>N836652 104</v>
      </c>
      <c r="B609" s="3" t="s">
        <v>105</v>
      </c>
      <c r="C609" s="165"/>
      <c r="D609" s="167"/>
      <c r="E609" s="88">
        <v>21546.14</v>
      </c>
      <c r="F609" s="89">
        <v>320.14999999999998</v>
      </c>
      <c r="G609" s="88">
        <v>32123.1</v>
      </c>
      <c r="H609" s="90">
        <v>47325</v>
      </c>
      <c r="J609" s="30" t="str">
        <f t="shared" si="30"/>
        <v/>
      </c>
      <c r="L609" s="11" t="str">
        <f>IF(I609&lt;&gt;"",IF(SUMIF(Planes!BA:BA,'Control de pagos'!A609,Planes!BC:BC)=0,"",SUMIF(Planes!BA:BA,'Control de pagos'!A609,Planes!BC:BC)),"")</f>
        <v/>
      </c>
      <c r="N609" s="66">
        <f t="shared" si="29"/>
        <v>10256.81</v>
      </c>
    </row>
    <row r="610" spans="1:14" ht="15" hidden="1" customHeight="1" thickBot="1">
      <c r="A610" s="11" t="str">
        <f t="shared" si="28"/>
        <v>N836652 105</v>
      </c>
      <c r="B610" s="3" t="s">
        <v>105</v>
      </c>
      <c r="C610" s="164">
        <v>105</v>
      </c>
      <c r="D610" s="166">
        <v>10256.81</v>
      </c>
      <c r="E610" s="88">
        <v>21751.27</v>
      </c>
      <c r="F610" s="89" t="s">
        <v>92</v>
      </c>
      <c r="G610" s="88">
        <v>32008.080000000002</v>
      </c>
      <c r="H610" s="90">
        <v>47346</v>
      </c>
      <c r="J610" s="30" t="str">
        <f t="shared" si="30"/>
        <v/>
      </c>
      <c r="L610" s="11" t="str">
        <f>IF(I610&lt;&gt;"",IF(SUMIF(Planes!BA:BA,'Control de pagos'!A610,Planes!BC:BC)=0,"",SUMIF(Planes!BA:BA,'Control de pagos'!A610,Planes!BC:BC)),"")</f>
        <v/>
      </c>
      <c r="N610" s="66">
        <f t="shared" si="29"/>
        <v>10256.81</v>
      </c>
    </row>
    <row r="611" spans="1:14" ht="15" hidden="1" customHeight="1" thickBot="1">
      <c r="A611" s="11" t="str">
        <f t="shared" si="28"/>
        <v>N836652 105</v>
      </c>
      <c r="B611" s="3" t="s">
        <v>105</v>
      </c>
      <c r="C611" s="165"/>
      <c r="D611" s="167"/>
      <c r="E611" s="88">
        <v>21751.27</v>
      </c>
      <c r="F611" s="89">
        <v>322.20999999999998</v>
      </c>
      <c r="G611" s="88">
        <v>32330.29</v>
      </c>
      <c r="H611" s="90">
        <v>47356</v>
      </c>
      <c r="J611" s="30" t="str">
        <f t="shared" si="30"/>
        <v/>
      </c>
      <c r="L611" s="11" t="str">
        <f>IF(I611&lt;&gt;"",IF(SUMIF(Planes!BA:BA,'Control de pagos'!A611,Planes!BC:BC)=0,"",SUMIF(Planes!BA:BA,'Control de pagos'!A611,Planes!BC:BC)),"")</f>
        <v/>
      </c>
      <c r="N611" s="66">
        <f t="shared" si="29"/>
        <v>10256.81</v>
      </c>
    </row>
    <row r="612" spans="1:14" ht="15" hidden="1" customHeight="1" thickBot="1">
      <c r="A612" s="11" t="str">
        <f t="shared" si="28"/>
        <v>N836652 106</v>
      </c>
      <c r="B612" s="3" t="s">
        <v>105</v>
      </c>
      <c r="C612" s="164">
        <v>106</v>
      </c>
      <c r="D612" s="166">
        <v>10256.81</v>
      </c>
      <c r="E612" s="88">
        <v>21956.41</v>
      </c>
      <c r="F612" s="89" t="s">
        <v>92</v>
      </c>
      <c r="G612" s="88">
        <v>32213.22</v>
      </c>
      <c r="H612" s="90">
        <v>47377</v>
      </c>
      <c r="J612" s="30" t="str">
        <f t="shared" si="30"/>
        <v/>
      </c>
      <c r="L612" s="11" t="str">
        <f>IF(I612&lt;&gt;"",IF(SUMIF(Planes!BA:BA,'Control de pagos'!A612,Planes!BC:BC)=0,"",SUMIF(Planes!BA:BA,'Control de pagos'!A612,Planes!BC:BC)),"")</f>
        <v/>
      </c>
      <c r="N612" s="66">
        <f t="shared" si="29"/>
        <v>10256.81</v>
      </c>
    </row>
    <row r="613" spans="1:14" ht="15" hidden="1" customHeight="1" thickBot="1">
      <c r="A613" s="11" t="str">
        <f t="shared" si="28"/>
        <v>N836652 106</v>
      </c>
      <c r="B613" s="3" t="s">
        <v>105</v>
      </c>
      <c r="C613" s="165"/>
      <c r="D613" s="167"/>
      <c r="E613" s="88">
        <v>21956.41</v>
      </c>
      <c r="F613" s="89">
        <v>324.27999999999997</v>
      </c>
      <c r="G613" s="88">
        <v>32537.5</v>
      </c>
      <c r="H613" s="90">
        <v>47387</v>
      </c>
      <c r="J613" s="30" t="str">
        <f t="shared" si="30"/>
        <v/>
      </c>
      <c r="L613" s="11" t="str">
        <f>IF(I613&lt;&gt;"",IF(SUMIF(Planes!BA:BA,'Control de pagos'!A613,Planes!BC:BC)=0,"",SUMIF(Planes!BA:BA,'Control de pagos'!A613,Planes!BC:BC)),"")</f>
        <v/>
      </c>
      <c r="N613" s="66">
        <f t="shared" si="29"/>
        <v>10256.81</v>
      </c>
    </row>
    <row r="614" spans="1:14" ht="15" hidden="1" customHeight="1" thickBot="1">
      <c r="A614" s="11" t="str">
        <f t="shared" si="28"/>
        <v>N836652 107</v>
      </c>
      <c r="B614" s="3" t="s">
        <v>105</v>
      </c>
      <c r="C614" s="164">
        <v>107</v>
      </c>
      <c r="D614" s="166">
        <v>10256.81</v>
      </c>
      <c r="E614" s="88">
        <v>22161.54</v>
      </c>
      <c r="F614" s="89" t="s">
        <v>92</v>
      </c>
      <c r="G614" s="88">
        <v>32418.35</v>
      </c>
      <c r="H614" s="90">
        <v>47407</v>
      </c>
      <c r="J614" s="30" t="str">
        <f t="shared" si="30"/>
        <v/>
      </c>
      <c r="L614" s="11" t="str">
        <f>IF(I614&lt;&gt;"",IF(SUMIF(Planes!BA:BA,'Control de pagos'!A614,Planes!BC:BC)=0,"",SUMIF(Planes!BA:BA,'Control de pagos'!A614,Planes!BC:BC)),"")</f>
        <v/>
      </c>
      <c r="N614" s="66">
        <f t="shared" si="29"/>
        <v>10256.81</v>
      </c>
    </row>
    <row r="615" spans="1:14" ht="15" hidden="1" customHeight="1" thickBot="1">
      <c r="A615" s="11" t="str">
        <f t="shared" si="28"/>
        <v>N836652 107</v>
      </c>
      <c r="B615" s="3" t="s">
        <v>105</v>
      </c>
      <c r="C615" s="165"/>
      <c r="D615" s="167"/>
      <c r="E615" s="88">
        <v>22161.54</v>
      </c>
      <c r="F615" s="89">
        <v>326.33999999999997</v>
      </c>
      <c r="G615" s="88">
        <v>32744.69</v>
      </c>
      <c r="H615" s="90">
        <v>47417</v>
      </c>
      <c r="J615" s="30" t="str">
        <f t="shared" si="30"/>
        <v/>
      </c>
      <c r="L615" s="11" t="str">
        <f>IF(I615&lt;&gt;"",IF(SUMIF(Planes!BA:BA,'Control de pagos'!A615,Planes!BC:BC)=0,"",SUMIF(Planes!BA:BA,'Control de pagos'!A615,Planes!BC:BC)),"")</f>
        <v/>
      </c>
      <c r="N615" s="66">
        <f t="shared" si="29"/>
        <v>10256.81</v>
      </c>
    </row>
    <row r="616" spans="1:14" ht="15" hidden="1" customHeight="1" thickBot="1">
      <c r="A616" s="11" t="str">
        <f t="shared" si="28"/>
        <v>N836652 108</v>
      </c>
      <c r="B616" s="3" t="s">
        <v>105</v>
      </c>
      <c r="C616" s="164">
        <v>108</v>
      </c>
      <c r="D616" s="166">
        <v>10256.81</v>
      </c>
      <c r="E616" s="88">
        <v>22366.69</v>
      </c>
      <c r="F616" s="89" t="s">
        <v>92</v>
      </c>
      <c r="G616" s="88">
        <v>32623.5</v>
      </c>
      <c r="H616" s="90">
        <v>47438</v>
      </c>
      <c r="J616" s="30" t="str">
        <f t="shared" si="30"/>
        <v/>
      </c>
      <c r="L616" s="11" t="str">
        <f>IF(I616&lt;&gt;"",IF(SUMIF(Planes!BA:BA,'Control de pagos'!A616,Planes!BC:BC)=0,"",SUMIF(Planes!BA:BA,'Control de pagos'!A616,Planes!BC:BC)),"")</f>
        <v/>
      </c>
      <c r="N616" s="66">
        <f t="shared" si="29"/>
        <v>10256.81</v>
      </c>
    </row>
    <row r="617" spans="1:14" ht="15" hidden="1" customHeight="1" thickBot="1">
      <c r="A617" s="11" t="str">
        <f t="shared" si="28"/>
        <v>N836652 108</v>
      </c>
      <c r="B617" s="3" t="s">
        <v>105</v>
      </c>
      <c r="C617" s="165"/>
      <c r="D617" s="167"/>
      <c r="E617" s="88">
        <v>22366.69</v>
      </c>
      <c r="F617" s="89">
        <v>328.41</v>
      </c>
      <c r="G617" s="88">
        <v>32951.910000000003</v>
      </c>
      <c r="H617" s="90">
        <v>47448</v>
      </c>
      <c r="J617" s="30" t="str">
        <f t="shared" si="30"/>
        <v/>
      </c>
      <c r="L617" s="11" t="str">
        <f>IF(I617&lt;&gt;"",IF(SUMIF(Planes!BA:BA,'Control de pagos'!A617,Planes!BC:BC)=0,"",SUMIF(Planes!BA:BA,'Control de pagos'!A617,Planes!BC:BC)),"")</f>
        <v/>
      </c>
      <c r="N617" s="66">
        <f t="shared" si="29"/>
        <v>10256.81</v>
      </c>
    </row>
    <row r="618" spans="1:14" ht="15" hidden="1" customHeight="1" thickBot="1">
      <c r="A618" s="11" t="str">
        <f t="shared" ref="A618:A681" si="31">B618&amp;" "&amp;IF(C618="",C617,C618)</f>
        <v>N836652 109</v>
      </c>
      <c r="B618" s="3" t="s">
        <v>105</v>
      </c>
      <c r="C618" s="164">
        <v>109</v>
      </c>
      <c r="D618" s="166">
        <v>10256.81</v>
      </c>
      <c r="E618" s="88">
        <v>22571.82</v>
      </c>
      <c r="F618" s="89" t="s">
        <v>92</v>
      </c>
      <c r="G618" s="88">
        <v>32828.629999999997</v>
      </c>
      <c r="H618" s="90">
        <v>47468</v>
      </c>
      <c r="J618" s="30" t="str">
        <f t="shared" si="30"/>
        <v/>
      </c>
      <c r="L618" s="11" t="str">
        <f>IF(I618&lt;&gt;"",IF(SUMIF(Planes!BA:BA,'Control de pagos'!A618,Planes!BC:BC)=0,"",SUMIF(Planes!BA:BA,'Control de pagos'!A618,Planes!BC:BC)),"")</f>
        <v/>
      </c>
      <c r="N618" s="66">
        <f t="shared" si="29"/>
        <v>10256.81</v>
      </c>
    </row>
    <row r="619" spans="1:14" ht="15" hidden="1" customHeight="1" thickBot="1">
      <c r="A619" s="11" t="str">
        <f t="shared" si="31"/>
        <v>N836652 109</v>
      </c>
      <c r="B619" s="3" t="s">
        <v>105</v>
      </c>
      <c r="C619" s="165"/>
      <c r="D619" s="167"/>
      <c r="E619" s="88">
        <v>22571.82</v>
      </c>
      <c r="F619" s="89">
        <v>330.48</v>
      </c>
      <c r="G619" s="88">
        <v>33159.11</v>
      </c>
      <c r="H619" s="90">
        <v>47478</v>
      </c>
      <c r="J619" s="30" t="str">
        <f t="shared" si="30"/>
        <v/>
      </c>
      <c r="L619" s="11" t="str">
        <f>IF(I619&lt;&gt;"",IF(SUMIF(Planes!BA:BA,'Control de pagos'!A619,Planes!BC:BC)=0,"",SUMIF(Planes!BA:BA,'Control de pagos'!A619,Planes!BC:BC)),"")</f>
        <v/>
      </c>
      <c r="N619" s="66">
        <f t="shared" si="29"/>
        <v>10256.81</v>
      </c>
    </row>
    <row r="620" spans="1:14" ht="15" hidden="1" customHeight="1" thickBot="1">
      <c r="A620" s="11" t="str">
        <f t="shared" si="31"/>
        <v>N836652 110</v>
      </c>
      <c r="B620" s="3" t="s">
        <v>105</v>
      </c>
      <c r="C620" s="164">
        <v>110</v>
      </c>
      <c r="D620" s="166">
        <v>10256.81</v>
      </c>
      <c r="E620" s="88">
        <v>22776.959999999999</v>
      </c>
      <c r="F620" s="89" t="s">
        <v>92</v>
      </c>
      <c r="G620" s="88">
        <v>33033.769999999997</v>
      </c>
      <c r="H620" s="90">
        <v>47499</v>
      </c>
      <c r="J620" s="30" t="str">
        <f t="shared" si="30"/>
        <v/>
      </c>
      <c r="L620" s="11" t="str">
        <f>IF(I620&lt;&gt;"",IF(SUMIF(Planes!BA:BA,'Control de pagos'!A620,Planes!BC:BC)=0,"",SUMIF(Planes!BA:BA,'Control de pagos'!A620,Planes!BC:BC)),"")</f>
        <v/>
      </c>
      <c r="N620" s="66">
        <f t="shared" si="29"/>
        <v>10256.81</v>
      </c>
    </row>
    <row r="621" spans="1:14" ht="15" hidden="1" customHeight="1" thickBot="1">
      <c r="A621" s="11" t="str">
        <f t="shared" si="31"/>
        <v>N836652 110</v>
      </c>
      <c r="B621" s="3" t="s">
        <v>105</v>
      </c>
      <c r="C621" s="165"/>
      <c r="D621" s="167"/>
      <c r="E621" s="88">
        <v>22776.959999999999</v>
      </c>
      <c r="F621" s="89">
        <v>332.54</v>
      </c>
      <c r="G621" s="88">
        <v>33366.31</v>
      </c>
      <c r="H621" s="90">
        <v>47509</v>
      </c>
      <c r="J621" s="30" t="str">
        <f t="shared" si="30"/>
        <v/>
      </c>
      <c r="L621" s="11" t="str">
        <f>IF(I621&lt;&gt;"",IF(SUMIF(Planes!BA:BA,'Control de pagos'!A621,Planes!BC:BC)=0,"",SUMIF(Planes!BA:BA,'Control de pagos'!A621,Planes!BC:BC)),"")</f>
        <v/>
      </c>
      <c r="N621" s="66">
        <f t="shared" si="29"/>
        <v>10256.81</v>
      </c>
    </row>
    <row r="622" spans="1:14" ht="15" hidden="1" customHeight="1" thickBot="1">
      <c r="A622" s="11" t="str">
        <f t="shared" si="31"/>
        <v>N836652 111</v>
      </c>
      <c r="B622" s="3" t="s">
        <v>105</v>
      </c>
      <c r="C622" s="164">
        <v>111</v>
      </c>
      <c r="D622" s="166">
        <v>10256.81</v>
      </c>
      <c r="E622" s="88">
        <v>22982.09</v>
      </c>
      <c r="F622" s="89" t="s">
        <v>92</v>
      </c>
      <c r="G622" s="88">
        <v>33238.9</v>
      </c>
      <c r="H622" s="90">
        <v>47530</v>
      </c>
      <c r="J622" s="30" t="str">
        <f t="shared" si="30"/>
        <v/>
      </c>
      <c r="L622" s="11" t="str">
        <f>IF(I622&lt;&gt;"",IF(SUMIF(Planes!BA:BA,'Control de pagos'!A622,Planes!BC:BC)=0,"",SUMIF(Planes!BA:BA,'Control de pagos'!A622,Planes!BC:BC)),"")</f>
        <v/>
      </c>
      <c r="N622" s="66">
        <f t="shared" si="29"/>
        <v>10256.81</v>
      </c>
    </row>
    <row r="623" spans="1:14" ht="15" hidden="1" customHeight="1" thickBot="1">
      <c r="A623" s="11" t="str">
        <f t="shared" si="31"/>
        <v>N836652 111</v>
      </c>
      <c r="B623" s="3" t="s">
        <v>105</v>
      </c>
      <c r="C623" s="165"/>
      <c r="D623" s="167"/>
      <c r="E623" s="88">
        <v>22982.09</v>
      </c>
      <c r="F623" s="89">
        <v>334.6</v>
      </c>
      <c r="G623" s="88">
        <v>33573.5</v>
      </c>
      <c r="H623" s="90">
        <v>47540</v>
      </c>
      <c r="J623" s="30" t="str">
        <f t="shared" si="30"/>
        <v/>
      </c>
      <c r="L623" s="11" t="str">
        <f>IF(I623&lt;&gt;"",IF(SUMIF(Planes!BA:BA,'Control de pagos'!A623,Planes!BC:BC)=0,"",SUMIF(Planes!BA:BA,'Control de pagos'!A623,Planes!BC:BC)),"")</f>
        <v/>
      </c>
      <c r="N623" s="66">
        <f t="shared" si="29"/>
        <v>10256.81</v>
      </c>
    </row>
    <row r="624" spans="1:14" ht="15" hidden="1" customHeight="1" thickBot="1">
      <c r="A624" s="11" t="str">
        <f t="shared" si="31"/>
        <v>N836652 112</v>
      </c>
      <c r="B624" s="3" t="s">
        <v>105</v>
      </c>
      <c r="C624" s="164">
        <v>112</v>
      </c>
      <c r="D624" s="166">
        <v>10256.81</v>
      </c>
      <c r="E624" s="88">
        <v>23187.23</v>
      </c>
      <c r="F624" s="89" t="s">
        <v>92</v>
      </c>
      <c r="G624" s="88">
        <v>33444.04</v>
      </c>
      <c r="H624" s="90">
        <v>47558</v>
      </c>
      <c r="J624" s="30" t="str">
        <f t="shared" si="30"/>
        <v/>
      </c>
      <c r="L624" s="11" t="str">
        <f>IF(I624&lt;&gt;"",IF(SUMIF(Planes!BA:BA,'Control de pagos'!A624,Planes!BC:BC)=0,"",SUMIF(Planes!BA:BA,'Control de pagos'!A624,Planes!BC:BC)),"")</f>
        <v/>
      </c>
      <c r="N624" s="66">
        <f t="shared" si="29"/>
        <v>10256.81</v>
      </c>
    </row>
    <row r="625" spans="1:14" ht="15" hidden="1" customHeight="1" thickBot="1">
      <c r="A625" s="11" t="str">
        <f t="shared" si="31"/>
        <v>N836652 112</v>
      </c>
      <c r="B625" s="3" t="s">
        <v>105</v>
      </c>
      <c r="C625" s="165"/>
      <c r="D625" s="167"/>
      <c r="E625" s="88">
        <v>23187.23</v>
      </c>
      <c r="F625" s="89">
        <v>336.67</v>
      </c>
      <c r="G625" s="88">
        <v>33780.71</v>
      </c>
      <c r="H625" s="90">
        <v>47568</v>
      </c>
      <c r="J625" s="30" t="str">
        <f t="shared" si="30"/>
        <v/>
      </c>
      <c r="L625" s="11" t="str">
        <f>IF(I625&lt;&gt;"",IF(SUMIF(Planes!BA:BA,'Control de pagos'!A625,Planes!BC:BC)=0,"",SUMIF(Planes!BA:BA,'Control de pagos'!A625,Planes!BC:BC)),"")</f>
        <v/>
      </c>
      <c r="N625" s="66">
        <f t="shared" si="29"/>
        <v>10256.81</v>
      </c>
    </row>
    <row r="626" spans="1:14" ht="15" hidden="1" customHeight="1" thickBot="1">
      <c r="A626" s="11" t="str">
        <f t="shared" si="31"/>
        <v>N836652 113</v>
      </c>
      <c r="B626" s="3" t="s">
        <v>105</v>
      </c>
      <c r="C626" s="164">
        <v>113</v>
      </c>
      <c r="D626" s="166">
        <v>10256.81</v>
      </c>
      <c r="E626" s="88">
        <v>23392.37</v>
      </c>
      <c r="F626" s="89" t="s">
        <v>92</v>
      </c>
      <c r="G626" s="88">
        <v>33649.18</v>
      </c>
      <c r="H626" s="90">
        <v>47589</v>
      </c>
      <c r="J626" s="30" t="str">
        <f t="shared" si="30"/>
        <v/>
      </c>
      <c r="L626" s="11" t="str">
        <f>IF(I626&lt;&gt;"",IF(SUMIF(Planes!BA:BA,'Control de pagos'!A626,Planes!BC:BC)=0,"",SUMIF(Planes!BA:BA,'Control de pagos'!A626,Planes!BC:BC)),"")</f>
        <v/>
      </c>
      <c r="N626" s="66">
        <f t="shared" si="29"/>
        <v>10256.81</v>
      </c>
    </row>
    <row r="627" spans="1:14" ht="15" hidden="1" customHeight="1" thickBot="1">
      <c r="A627" s="11" t="str">
        <f t="shared" si="31"/>
        <v>N836652 113</v>
      </c>
      <c r="B627" s="3" t="s">
        <v>105</v>
      </c>
      <c r="C627" s="165"/>
      <c r="D627" s="167"/>
      <c r="E627" s="88">
        <v>23392.37</v>
      </c>
      <c r="F627" s="89">
        <v>338.74</v>
      </c>
      <c r="G627" s="88">
        <v>33987.919999999998</v>
      </c>
      <c r="H627" s="90">
        <v>47599</v>
      </c>
      <c r="J627" s="30" t="str">
        <f t="shared" si="30"/>
        <v/>
      </c>
      <c r="L627" s="11" t="str">
        <f>IF(I627&lt;&gt;"",IF(SUMIF(Planes!BA:BA,'Control de pagos'!A627,Planes!BC:BC)=0,"",SUMIF(Planes!BA:BA,'Control de pagos'!A627,Planes!BC:BC)),"")</f>
        <v/>
      </c>
      <c r="N627" s="66">
        <f t="shared" si="29"/>
        <v>10256.81</v>
      </c>
    </row>
    <row r="628" spans="1:14" ht="15" hidden="1" customHeight="1" thickBot="1">
      <c r="A628" s="11" t="str">
        <f t="shared" si="31"/>
        <v>N836652 114</v>
      </c>
      <c r="B628" s="3" t="s">
        <v>105</v>
      </c>
      <c r="C628" s="164">
        <v>114</v>
      </c>
      <c r="D628" s="166">
        <v>10256.81</v>
      </c>
      <c r="E628" s="88">
        <v>23597.5</v>
      </c>
      <c r="F628" s="89" t="s">
        <v>92</v>
      </c>
      <c r="G628" s="88">
        <v>33854.31</v>
      </c>
      <c r="H628" s="90">
        <v>47619</v>
      </c>
      <c r="J628" s="30" t="str">
        <f t="shared" si="30"/>
        <v/>
      </c>
      <c r="L628" s="11" t="str">
        <f>IF(I628&lt;&gt;"",IF(SUMIF(Planes!BA:BA,'Control de pagos'!A628,Planes!BC:BC)=0,"",SUMIF(Planes!BA:BA,'Control de pagos'!A628,Planes!BC:BC)),"")</f>
        <v/>
      </c>
      <c r="N628" s="66">
        <f t="shared" si="29"/>
        <v>10256.81</v>
      </c>
    </row>
    <row r="629" spans="1:14" ht="15" hidden="1" customHeight="1" thickBot="1">
      <c r="A629" s="11" t="str">
        <f t="shared" si="31"/>
        <v>N836652 114</v>
      </c>
      <c r="B629" s="3" t="s">
        <v>105</v>
      </c>
      <c r="C629" s="165"/>
      <c r="D629" s="167"/>
      <c r="E629" s="88">
        <v>23597.5</v>
      </c>
      <c r="F629" s="89">
        <v>340.8</v>
      </c>
      <c r="G629" s="88">
        <v>34195.11</v>
      </c>
      <c r="H629" s="90">
        <v>47629</v>
      </c>
      <c r="J629" s="30" t="str">
        <f t="shared" si="30"/>
        <v/>
      </c>
      <c r="L629" s="11" t="str">
        <f>IF(I629&lt;&gt;"",IF(SUMIF(Planes!BA:BA,'Control de pagos'!A629,Planes!BC:BC)=0,"",SUMIF(Planes!BA:BA,'Control de pagos'!A629,Planes!BC:BC)),"")</f>
        <v/>
      </c>
      <c r="N629" s="66">
        <f t="shared" si="29"/>
        <v>10256.81</v>
      </c>
    </row>
    <row r="630" spans="1:14" ht="15" hidden="1" customHeight="1" thickBot="1">
      <c r="A630" s="11" t="str">
        <f t="shared" si="31"/>
        <v>N836652 115</v>
      </c>
      <c r="B630" s="3" t="s">
        <v>105</v>
      </c>
      <c r="C630" s="164">
        <v>115</v>
      </c>
      <c r="D630" s="166">
        <v>10256.81</v>
      </c>
      <c r="E630" s="88">
        <v>23802.639999999999</v>
      </c>
      <c r="F630" s="89" t="s">
        <v>92</v>
      </c>
      <c r="G630" s="88">
        <v>34059.449999999997</v>
      </c>
      <c r="H630" s="90">
        <v>47650</v>
      </c>
      <c r="J630" s="30" t="str">
        <f t="shared" si="30"/>
        <v/>
      </c>
      <c r="L630" s="11" t="str">
        <f>IF(I630&lt;&gt;"",IF(SUMIF(Planes!BA:BA,'Control de pagos'!A630,Planes!BC:BC)=0,"",SUMIF(Planes!BA:BA,'Control de pagos'!A630,Planes!BC:BC)),"")</f>
        <v/>
      </c>
      <c r="N630" s="66">
        <f t="shared" si="29"/>
        <v>10256.81</v>
      </c>
    </row>
    <row r="631" spans="1:14" ht="15" hidden="1" customHeight="1" thickBot="1">
      <c r="A631" s="11" t="str">
        <f t="shared" si="31"/>
        <v>N836652 115</v>
      </c>
      <c r="B631" s="3" t="s">
        <v>105</v>
      </c>
      <c r="C631" s="165"/>
      <c r="D631" s="167"/>
      <c r="E631" s="88">
        <v>23802.639999999999</v>
      </c>
      <c r="F631" s="89">
        <v>342.86</v>
      </c>
      <c r="G631" s="88">
        <v>34402.31</v>
      </c>
      <c r="H631" s="90">
        <v>47660</v>
      </c>
      <c r="J631" s="30" t="str">
        <f t="shared" si="30"/>
        <v/>
      </c>
      <c r="L631" s="11" t="str">
        <f>IF(I631&lt;&gt;"",IF(SUMIF(Planes!BA:BA,'Control de pagos'!A631,Planes!BC:BC)=0,"",SUMIF(Planes!BA:BA,'Control de pagos'!A631,Planes!BC:BC)),"")</f>
        <v/>
      </c>
      <c r="N631" s="66">
        <f t="shared" si="29"/>
        <v>10256.81</v>
      </c>
    </row>
    <row r="632" spans="1:14" ht="15" hidden="1" customHeight="1" thickBot="1">
      <c r="A632" s="11" t="str">
        <f t="shared" si="31"/>
        <v>N836652 116</v>
      </c>
      <c r="B632" s="3" t="s">
        <v>105</v>
      </c>
      <c r="C632" s="164">
        <v>116</v>
      </c>
      <c r="D632" s="166">
        <v>10256.81</v>
      </c>
      <c r="E632" s="88">
        <v>24007.77</v>
      </c>
      <c r="F632" s="89" t="s">
        <v>92</v>
      </c>
      <c r="G632" s="88">
        <v>34264.58</v>
      </c>
      <c r="H632" s="90">
        <v>47680</v>
      </c>
      <c r="J632" s="30" t="str">
        <f t="shared" si="30"/>
        <v/>
      </c>
      <c r="L632" s="11" t="str">
        <f>IF(I632&lt;&gt;"",IF(SUMIF(Planes!BA:BA,'Control de pagos'!A632,Planes!BC:BC)=0,"",SUMIF(Planes!BA:BA,'Control de pagos'!A632,Planes!BC:BC)),"")</f>
        <v/>
      </c>
      <c r="N632" s="66">
        <f t="shared" si="29"/>
        <v>10256.81</v>
      </c>
    </row>
    <row r="633" spans="1:14" ht="15" hidden="1" customHeight="1" thickBot="1">
      <c r="A633" s="11" t="str">
        <f t="shared" si="31"/>
        <v>N836652 116</v>
      </c>
      <c r="B633" s="3" t="s">
        <v>105</v>
      </c>
      <c r="C633" s="165"/>
      <c r="D633" s="167"/>
      <c r="E633" s="88">
        <v>24007.77</v>
      </c>
      <c r="F633" s="89">
        <v>344.93</v>
      </c>
      <c r="G633" s="88">
        <v>34609.51</v>
      </c>
      <c r="H633" s="90">
        <v>47690</v>
      </c>
      <c r="J633" s="30" t="str">
        <f t="shared" si="30"/>
        <v/>
      </c>
      <c r="L633" s="11" t="str">
        <f>IF(I633&lt;&gt;"",IF(SUMIF(Planes!BA:BA,'Control de pagos'!A633,Planes!BC:BC)=0,"",SUMIF(Planes!BA:BA,'Control de pagos'!A633,Planes!BC:BC)),"")</f>
        <v/>
      </c>
      <c r="N633" s="66">
        <f t="shared" si="29"/>
        <v>10256.81</v>
      </c>
    </row>
    <row r="634" spans="1:14" ht="15" hidden="1" customHeight="1" thickBot="1">
      <c r="A634" s="11" t="str">
        <f t="shared" si="31"/>
        <v>N836652 117</v>
      </c>
      <c r="B634" s="3" t="s">
        <v>105</v>
      </c>
      <c r="C634" s="164">
        <v>117</v>
      </c>
      <c r="D634" s="166">
        <v>10256.81</v>
      </c>
      <c r="E634" s="88">
        <v>24212.91</v>
      </c>
      <c r="F634" s="89" t="s">
        <v>92</v>
      </c>
      <c r="G634" s="88">
        <v>34469.72</v>
      </c>
      <c r="H634" s="90">
        <v>47711</v>
      </c>
      <c r="J634" s="30" t="str">
        <f t="shared" si="30"/>
        <v/>
      </c>
      <c r="L634" s="11" t="str">
        <f>IF(I634&lt;&gt;"",IF(SUMIF(Planes!BA:BA,'Control de pagos'!A634,Planes!BC:BC)=0,"",SUMIF(Planes!BA:BA,'Control de pagos'!A634,Planes!BC:BC)),"")</f>
        <v/>
      </c>
      <c r="N634" s="66">
        <f t="shared" si="29"/>
        <v>10256.81</v>
      </c>
    </row>
    <row r="635" spans="1:14" ht="15" hidden="1" customHeight="1" thickBot="1">
      <c r="A635" s="11" t="str">
        <f t="shared" si="31"/>
        <v>N836652 117</v>
      </c>
      <c r="B635" s="3" t="s">
        <v>105</v>
      </c>
      <c r="C635" s="165"/>
      <c r="D635" s="167"/>
      <c r="E635" s="88">
        <v>24212.91</v>
      </c>
      <c r="F635" s="89">
        <v>347</v>
      </c>
      <c r="G635" s="88">
        <v>34816.720000000001</v>
      </c>
      <c r="H635" s="90">
        <v>47721</v>
      </c>
      <c r="J635" s="30" t="str">
        <f t="shared" si="30"/>
        <v/>
      </c>
      <c r="L635" s="11" t="str">
        <f>IF(I635&lt;&gt;"",IF(SUMIF(Planes!BA:BA,'Control de pagos'!A635,Planes!BC:BC)=0,"",SUMIF(Planes!BA:BA,'Control de pagos'!A635,Planes!BC:BC)),"")</f>
        <v/>
      </c>
      <c r="N635" s="66">
        <f t="shared" si="29"/>
        <v>10256.81</v>
      </c>
    </row>
    <row r="636" spans="1:14" ht="15" hidden="1" customHeight="1" thickBot="1">
      <c r="A636" s="11" t="str">
        <f t="shared" si="31"/>
        <v>N836652 118</v>
      </c>
      <c r="B636" s="3" t="s">
        <v>105</v>
      </c>
      <c r="C636" s="164">
        <v>118</v>
      </c>
      <c r="D636" s="166">
        <v>10256.81</v>
      </c>
      <c r="E636" s="88">
        <v>24418.04</v>
      </c>
      <c r="F636" s="89" t="s">
        <v>92</v>
      </c>
      <c r="G636" s="88">
        <v>34674.85</v>
      </c>
      <c r="H636" s="90">
        <v>47742</v>
      </c>
      <c r="J636" s="30" t="str">
        <f t="shared" si="30"/>
        <v/>
      </c>
      <c r="L636" s="11" t="str">
        <f>IF(I636&lt;&gt;"",IF(SUMIF(Planes!BA:BA,'Control de pagos'!A636,Planes!BC:BC)=0,"",SUMIF(Planes!BA:BA,'Control de pagos'!A636,Planes!BC:BC)),"")</f>
        <v/>
      </c>
      <c r="N636" s="66">
        <f t="shared" si="29"/>
        <v>10256.81</v>
      </c>
    </row>
    <row r="637" spans="1:14" ht="15" hidden="1" customHeight="1" thickBot="1">
      <c r="A637" s="11" t="str">
        <f t="shared" si="31"/>
        <v>N836652 118</v>
      </c>
      <c r="B637" s="3" t="s">
        <v>105</v>
      </c>
      <c r="C637" s="165"/>
      <c r="D637" s="167"/>
      <c r="E637" s="88">
        <v>24418.04</v>
      </c>
      <c r="F637" s="89">
        <v>349.06</v>
      </c>
      <c r="G637" s="88">
        <v>35023.910000000003</v>
      </c>
      <c r="H637" s="90">
        <v>47752</v>
      </c>
      <c r="J637" s="30" t="str">
        <f t="shared" si="30"/>
        <v/>
      </c>
      <c r="L637" s="11" t="str">
        <f>IF(I637&lt;&gt;"",IF(SUMIF(Planes!BA:BA,'Control de pagos'!A637,Planes!BC:BC)=0,"",SUMIF(Planes!BA:BA,'Control de pagos'!A637,Planes!BC:BC)),"")</f>
        <v/>
      </c>
      <c r="N637" s="66">
        <f t="shared" si="29"/>
        <v>10256.81</v>
      </c>
    </row>
    <row r="638" spans="1:14" ht="15" hidden="1" customHeight="1" thickBot="1">
      <c r="A638" s="11" t="str">
        <f t="shared" si="31"/>
        <v>N836652 119</v>
      </c>
      <c r="B638" s="3" t="s">
        <v>105</v>
      </c>
      <c r="C638" s="164">
        <v>119</v>
      </c>
      <c r="D638" s="166">
        <v>10256.81</v>
      </c>
      <c r="E638" s="88">
        <v>24623.18</v>
      </c>
      <c r="F638" s="89" t="s">
        <v>92</v>
      </c>
      <c r="G638" s="88">
        <v>34879.99</v>
      </c>
      <c r="H638" s="90">
        <v>47772</v>
      </c>
      <c r="J638" s="30" t="str">
        <f t="shared" si="30"/>
        <v/>
      </c>
      <c r="L638" s="11" t="str">
        <f>IF(I638&lt;&gt;"",IF(SUMIF(Planes!BA:BA,'Control de pagos'!A638,Planes!BC:BC)=0,"",SUMIF(Planes!BA:BA,'Control de pagos'!A638,Planes!BC:BC)),"")</f>
        <v/>
      </c>
      <c r="N638" s="66">
        <f t="shared" si="29"/>
        <v>10256.81</v>
      </c>
    </row>
    <row r="639" spans="1:14" ht="15" hidden="1" customHeight="1" thickBot="1">
      <c r="A639" s="11" t="str">
        <f t="shared" si="31"/>
        <v>N836652 119</v>
      </c>
      <c r="B639" s="3" t="s">
        <v>105</v>
      </c>
      <c r="C639" s="165"/>
      <c r="D639" s="167"/>
      <c r="E639" s="88">
        <v>24623.18</v>
      </c>
      <c r="F639" s="89">
        <v>351.12</v>
      </c>
      <c r="G639" s="88">
        <v>35231.11</v>
      </c>
      <c r="H639" s="90">
        <v>47782</v>
      </c>
      <c r="J639" s="30" t="str">
        <f t="shared" si="30"/>
        <v/>
      </c>
      <c r="L639" s="11" t="str">
        <f>IF(I639&lt;&gt;"",IF(SUMIF(Planes!BA:BA,'Control de pagos'!A639,Planes!BC:BC)=0,"",SUMIF(Planes!BA:BA,'Control de pagos'!A639,Planes!BC:BC)),"")</f>
        <v/>
      </c>
      <c r="N639" s="66">
        <f t="shared" si="29"/>
        <v>10256.81</v>
      </c>
    </row>
    <row r="640" spans="1:14" ht="15" hidden="1" customHeight="1" thickBot="1">
      <c r="A640" s="11" t="str">
        <f t="shared" si="31"/>
        <v>N836652 120</v>
      </c>
      <c r="B640" s="3" t="s">
        <v>105</v>
      </c>
      <c r="C640" s="164">
        <v>120</v>
      </c>
      <c r="D640" s="166">
        <v>10255.4</v>
      </c>
      <c r="E640" s="88">
        <v>24824.91</v>
      </c>
      <c r="F640" s="89" t="s">
        <v>92</v>
      </c>
      <c r="G640" s="88">
        <v>35080.31</v>
      </c>
      <c r="H640" s="90">
        <v>47803</v>
      </c>
      <c r="J640" s="30" t="str">
        <f t="shared" si="30"/>
        <v/>
      </c>
      <c r="L640" s="11" t="str">
        <f>IF(I640&lt;&gt;"",IF(SUMIF(Planes!BA:BA,'Control de pagos'!A640,Planes!BC:BC)=0,"",SUMIF(Planes!BA:BA,'Control de pagos'!A640,Planes!BC:BC)),"")</f>
        <v/>
      </c>
      <c r="N640" s="66">
        <f t="shared" si="29"/>
        <v>10255.4</v>
      </c>
    </row>
    <row r="641" spans="1:14" ht="15" hidden="1" customHeight="1" thickBot="1">
      <c r="A641" s="11" t="str">
        <f t="shared" si="31"/>
        <v>N836652 120</v>
      </c>
      <c r="B641" s="3" t="s">
        <v>105</v>
      </c>
      <c r="C641" s="165"/>
      <c r="D641" s="167"/>
      <c r="E641" s="88">
        <v>24824.91</v>
      </c>
      <c r="F641" s="89">
        <v>353.14</v>
      </c>
      <c r="G641" s="88">
        <v>35433.449999999997</v>
      </c>
      <c r="H641" s="90">
        <v>47813</v>
      </c>
      <c r="J641" s="30" t="str">
        <f t="shared" si="30"/>
        <v/>
      </c>
      <c r="L641" s="11" t="str">
        <f>IF(I641&lt;&gt;"",IF(SUMIF(Planes!BA:BA,'Control de pagos'!A641,Planes!BC:BC)=0,"",SUMIF(Planes!BA:BA,'Control de pagos'!A641,Planes!BC:BC)),"")</f>
        <v/>
      </c>
      <c r="N641" s="66">
        <f t="shared" si="29"/>
        <v>10255.4</v>
      </c>
    </row>
    <row r="642" spans="1:14" ht="15" hidden="1" customHeight="1" thickBot="1">
      <c r="A642" s="11" t="str">
        <f t="shared" si="31"/>
        <v xml:space="preserve"> </v>
      </c>
      <c r="J642" s="30" t="str">
        <f t="shared" si="30"/>
        <v/>
      </c>
      <c r="L642" s="11" t="str">
        <f>IF(I642&lt;&gt;"",IF(SUMIF(Planes!BA:BA,'Control de pagos'!A642,Planes!BC:BC)=0,"",SUMIF(Planes!BA:BA,'Control de pagos'!A642,Planes!BC:BC)),"")</f>
        <v/>
      </c>
      <c r="N642" s="66">
        <f t="shared" si="29"/>
        <v>0</v>
      </c>
    </row>
    <row r="643" spans="1:14" ht="15" hidden="1" customHeight="1" thickBot="1">
      <c r="A643" s="11" t="str">
        <f t="shared" si="31"/>
        <v>O831686 1</v>
      </c>
      <c r="B643" s="3" t="s">
        <v>118</v>
      </c>
      <c r="C643" s="160">
        <v>1</v>
      </c>
      <c r="D643" s="162">
        <v>26309.759999999998</v>
      </c>
      <c r="E643" s="111">
        <v>6760.69</v>
      </c>
      <c r="F643" s="112" t="s">
        <v>92</v>
      </c>
      <c r="G643" s="111">
        <v>33070.449999999997</v>
      </c>
      <c r="H643" s="113">
        <v>44363</v>
      </c>
      <c r="I643" s="41">
        <v>44363</v>
      </c>
      <c r="J643" s="30">
        <f t="shared" si="30"/>
        <v>44348</v>
      </c>
      <c r="L643" s="11">
        <f>IF(I643&lt;&gt;"",IF(SUMIF(Planes!BA:BA,'Control de pagos'!A643,Planes!BC:BC)=0,"",SUMIF(Planes!BA:BA,'Control de pagos'!A643,Planes!BC:BC)),"")</f>
        <v>2147.1563176761206</v>
      </c>
      <c r="N643" s="66">
        <f t="shared" si="29"/>
        <v>26309.759999999998</v>
      </c>
    </row>
    <row r="644" spans="1:14" ht="15" hidden="1" customHeight="1" thickBot="1">
      <c r="A644" s="11" t="str">
        <f t="shared" si="31"/>
        <v>O831686 1</v>
      </c>
      <c r="B644" s="3" t="s">
        <v>118</v>
      </c>
      <c r="C644" s="161"/>
      <c r="D644" s="163"/>
      <c r="E644" s="108">
        <v>6760.69</v>
      </c>
      <c r="F644" s="109">
        <v>369.29</v>
      </c>
      <c r="G644" s="108">
        <v>33439.74</v>
      </c>
      <c r="H644" s="110">
        <v>44373</v>
      </c>
      <c r="J644" s="30" t="str">
        <f t="shared" si="30"/>
        <v>-</v>
      </c>
      <c r="L644" s="11" t="str">
        <f>IF(I644&lt;&gt;"",IF(SUMIF(Planes!BA:BA,'Control de pagos'!A644,Planes!BC:BC)=0,"",SUMIF(Planes!BA:BA,'Control de pagos'!A644,Planes!BC:BC)),"")</f>
        <v/>
      </c>
      <c r="N644" s="66">
        <f t="shared" ref="N644:N707" si="32">IF(D644=0,D643,D644)</f>
        <v>26309.759999999998</v>
      </c>
    </row>
    <row r="645" spans="1:14" ht="15" hidden="1" customHeight="1" thickBot="1">
      <c r="A645" s="11" t="str">
        <f t="shared" si="31"/>
        <v>O831686 2</v>
      </c>
      <c r="B645" s="3" t="s">
        <v>118</v>
      </c>
      <c r="C645" s="160">
        <v>2</v>
      </c>
      <c r="D645" s="162">
        <v>27072.75</v>
      </c>
      <c r="E645" s="114">
        <v>5997.7</v>
      </c>
      <c r="F645" s="115" t="s">
        <v>92</v>
      </c>
      <c r="G645" s="114">
        <v>33070.449999999997</v>
      </c>
      <c r="H645" s="116">
        <v>44393</v>
      </c>
      <c r="I645" s="41">
        <v>44393</v>
      </c>
      <c r="J645" s="30">
        <f t="shared" si="30"/>
        <v>44378</v>
      </c>
      <c r="L645" s="11">
        <f>IF(I645&lt;&gt;"",IF(SUMIF(Planes!BA:BA,'Control de pagos'!A645,Planes!BC:BC)=0,"",SUMIF(Planes!BA:BA,'Control de pagos'!A645,Planes!BC:BC)),"")</f>
        <v>2209.424213692278</v>
      </c>
      <c r="N645" s="66">
        <f t="shared" si="32"/>
        <v>27072.75</v>
      </c>
    </row>
    <row r="646" spans="1:14" ht="15" hidden="1" customHeight="1" thickBot="1">
      <c r="A646" s="11" t="str">
        <f t="shared" si="31"/>
        <v>O831686 2</v>
      </c>
      <c r="B646" s="3" t="s">
        <v>118</v>
      </c>
      <c r="C646" s="161"/>
      <c r="D646" s="163"/>
      <c r="E646" s="108">
        <v>5997.7</v>
      </c>
      <c r="F646" s="109">
        <v>369.29</v>
      </c>
      <c r="G646" s="108">
        <v>33439.74</v>
      </c>
      <c r="H646" s="110">
        <v>44403</v>
      </c>
      <c r="J646" s="30" t="str">
        <f t="shared" si="30"/>
        <v>-</v>
      </c>
      <c r="L646" s="11" t="str">
        <f>IF(I646&lt;&gt;"",IF(SUMIF(Planes!BA:BA,'Control de pagos'!A646,Planes!BC:BC)=0,"",SUMIF(Planes!BA:BA,'Control de pagos'!A646,Planes!BC:BC)),"")</f>
        <v/>
      </c>
      <c r="N646" s="66">
        <f t="shared" si="32"/>
        <v>27072.75</v>
      </c>
    </row>
    <row r="647" spans="1:14" ht="15" hidden="1" customHeight="1" thickBot="1">
      <c r="A647" s="11" t="str">
        <f t="shared" si="31"/>
        <v>O831686 3</v>
      </c>
      <c r="B647" s="3" t="s">
        <v>118</v>
      </c>
      <c r="C647" s="160">
        <v>3</v>
      </c>
      <c r="D647" s="162">
        <v>27857.86</v>
      </c>
      <c r="E647" s="114">
        <v>5212.59</v>
      </c>
      <c r="F647" s="115" t="s">
        <v>92</v>
      </c>
      <c r="G647" s="114">
        <v>33070.449999999997</v>
      </c>
      <c r="H647" s="116">
        <v>44424</v>
      </c>
      <c r="I647" s="41">
        <v>44424</v>
      </c>
      <c r="J647" s="30">
        <f t="shared" si="30"/>
        <v>44409</v>
      </c>
      <c r="L647" s="11">
        <f>IF(I647&lt;&gt;"",IF(SUMIF(Planes!BA:BA,'Control de pagos'!A647,Planes!BC:BC)=0,"",SUMIF(Planes!BA:BA,'Control de pagos'!A647,Planes!BC:BC)),"")</f>
        <v>2273.4968643868096</v>
      </c>
      <c r="N647" s="66">
        <f t="shared" si="32"/>
        <v>27857.86</v>
      </c>
    </row>
    <row r="648" spans="1:14" ht="15" hidden="1" customHeight="1" thickBot="1">
      <c r="A648" s="11" t="str">
        <f t="shared" si="31"/>
        <v>O831686 3</v>
      </c>
      <c r="B648" s="3" t="s">
        <v>118</v>
      </c>
      <c r="C648" s="161"/>
      <c r="D648" s="163"/>
      <c r="E648" s="108">
        <v>5212.59</v>
      </c>
      <c r="F648" s="109">
        <v>369.29</v>
      </c>
      <c r="G648" s="108">
        <v>33439.74</v>
      </c>
      <c r="H648" s="110">
        <v>44434</v>
      </c>
      <c r="J648" s="30" t="str">
        <f t="shared" si="30"/>
        <v>-</v>
      </c>
      <c r="L648" s="11" t="str">
        <f>IF(I648&lt;&gt;"",IF(SUMIF(Planes!BA:BA,'Control de pagos'!A648,Planes!BC:BC)=0,"",SUMIF(Planes!BA:BA,'Control de pagos'!A648,Planes!BC:BC)),"")</f>
        <v/>
      </c>
      <c r="N648" s="66">
        <f t="shared" si="32"/>
        <v>27857.86</v>
      </c>
    </row>
    <row r="649" spans="1:14" ht="15" hidden="1" customHeight="1" thickBot="1">
      <c r="A649" s="11" t="str">
        <f t="shared" si="31"/>
        <v>O831686 4</v>
      </c>
      <c r="B649" s="3" t="s">
        <v>118</v>
      </c>
      <c r="C649" s="160">
        <v>4</v>
      </c>
      <c r="D649" s="162">
        <v>28665.73</v>
      </c>
      <c r="E649" s="114">
        <v>4404.72</v>
      </c>
      <c r="F649" s="115" t="s">
        <v>92</v>
      </c>
      <c r="G649" s="114">
        <v>33070.449999999997</v>
      </c>
      <c r="H649" s="116">
        <v>44455</v>
      </c>
      <c r="I649" s="41">
        <v>44455</v>
      </c>
      <c r="J649" s="30">
        <f t="shared" si="30"/>
        <v>44440</v>
      </c>
      <c r="L649" s="11">
        <f>IF(I649&lt;&gt;"",IF(SUMIF(Planes!BA:BA,'Control de pagos'!A649,Planes!BC:BC)=0,"",SUMIF(Planes!BA:BA,'Control de pagos'!A649,Planes!BC:BC)),"")</f>
        <v>2353.4589031258965</v>
      </c>
      <c r="N649" s="66">
        <f t="shared" si="32"/>
        <v>28665.73</v>
      </c>
    </row>
    <row r="650" spans="1:14" ht="15" hidden="1" customHeight="1" thickBot="1">
      <c r="A650" s="11" t="str">
        <f t="shared" si="31"/>
        <v>O831686 4</v>
      </c>
      <c r="B650" s="3" t="s">
        <v>118</v>
      </c>
      <c r="C650" s="161"/>
      <c r="D650" s="163"/>
      <c r="E650" s="108">
        <v>4404.72</v>
      </c>
      <c r="F650" s="109">
        <v>369.29</v>
      </c>
      <c r="G650" s="108">
        <v>33439.74</v>
      </c>
      <c r="H650" s="110">
        <v>44465</v>
      </c>
      <c r="J650" s="30" t="str">
        <f t="shared" si="30"/>
        <v>-</v>
      </c>
      <c r="L650" s="11" t="str">
        <f>IF(I650&lt;&gt;"",IF(SUMIF(Planes!BA:BA,'Control de pagos'!A650,Planes!BC:BC)=0,"",SUMIF(Planes!BA:BA,'Control de pagos'!A650,Planes!BC:BC)),"")</f>
        <v/>
      </c>
      <c r="N650" s="66">
        <f t="shared" si="32"/>
        <v>28665.73</v>
      </c>
    </row>
    <row r="651" spans="1:14" ht="15" hidden="1" customHeight="1" thickBot="1">
      <c r="A651" s="11" t="str">
        <f t="shared" si="31"/>
        <v>O831686 5</v>
      </c>
      <c r="B651" s="3" t="s">
        <v>118</v>
      </c>
      <c r="C651" s="160">
        <v>5</v>
      </c>
      <c r="D651" s="162">
        <v>29497.040000000001</v>
      </c>
      <c r="E651" s="114">
        <v>3573.41</v>
      </c>
      <c r="F651" s="115" t="s">
        <v>92</v>
      </c>
      <c r="G651" s="114">
        <v>33070.449999999997</v>
      </c>
      <c r="H651" s="116">
        <v>44485</v>
      </c>
      <c r="I651" s="41">
        <v>44485</v>
      </c>
      <c r="J651" s="30">
        <f t="shared" si="30"/>
        <v>44470</v>
      </c>
      <c r="L651" s="11">
        <f>IF(I651&lt;&gt;"",IF(SUMIF(Planes!BA:BA,'Control de pagos'!A651,Planes!BC:BC)=0,"",SUMIF(Planes!BA:BA,'Control de pagos'!A651,Planes!BC:BC)),"")</f>
        <v>2427.5145508383348</v>
      </c>
      <c r="N651" s="66">
        <f t="shared" si="32"/>
        <v>29497.040000000001</v>
      </c>
    </row>
    <row r="652" spans="1:14" ht="15" hidden="1" customHeight="1" thickBot="1">
      <c r="A652" s="11" t="str">
        <f t="shared" si="31"/>
        <v>O831686 5</v>
      </c>
      <c r="B652" s="3" t="s">
        <v>118</v>
      </c>
      <c r="C652" s="161"/>
      <c r="D652" s="163"/>
      <c r="E652" s="108">
        <v>3573.41</v>
      </c>
      <c r="F652" s="109">
        <v>369.29</v>
      </c>
      <c r="G652" s="108">
        <v>33439.74</v>
      </c>
      <c r="H652" s="110">
        <v>44495</v>
      </c>
      <c r="J652" s="30" t="str">
        <f t="shared" si="30"/>
        <v>-</v>
      </c>
      <c r="L652" s="11" t="str">
        <f>IF(I652&lt;&gt;"",IF(SUMIF(Planes!BA:BA,'Control de pagos'!A652,Planes!BC:BC)=0,"",SUMIF(Planes!BA:BA,'Control de pagos'!A652,Planes!BC:BC)),"")</f>
        <v/>
      </c>
      <c r="N652" s="66">
        <f t="shared" si="32"/>
        <v>29497.040000000001</v>
      </c>
    </row>
    <row r="653" spans="1:14" ht="15" hidden="1" customHeight="1" thickBot="1">
      <c r="A653" s="11" t="str">
        <f t="shared" si="31"/>
        <v>O831686 6</v>
      </c>
      <c r="B653" s="3" t="s">
        <v>118</v>
      </c>
      <c r="C653" s="160">
        <v>6</v>
      </c>
      <c r="D653" s="162">
        <v>30352.46</v>
      </c>
      <c r="E653" s="114">
        <v>2717.99</v>
      </c>
      <c r="F653" s="115" t="s">
        <v>92</v>
      </c>
      <c r="G653" s="114">
        <v>33070.449999999997</v>
      </c>
      <c r="H653" s="116">
        <v>44516</v>
      </c>
      <c r="I653" s="41">
        <v>44516</v>
      </c>
      <c r="J653" s="30">
        <f t="shared" si="30"/>
        <v>44501</v>
      </c>
      <c r="L653" s="11">
        <f>IF(I653&lt;&gt;"",IF(SUMIF(Planes!BA:BA,'Control de pagos'!A653,Planes!BC:BC)=0,"",SUMIF(Planes!BA:BA,'Control de pagos'!A653,Planes!BC:BC)),"")</f>
        <v>2608.2292829363346</v>
      </c>
      <c r="N653" s="66">
        <f t="shared" si="32"/>
        <v>30352.46</v>
      </c>
    </row>
    <row r="654" spans="1:14" ht="15" hidden="1" customHeight="1" thickBot="1">
      <c r="A654" s="11" t="str">
        <f t="shared" si="31"/>
        <v>O831686 6</v>
      </c>
      <c r="B654" s="3" t="s">
        <v>118</v>
      </c>
      <c r="C654" s="161"/>
      <c r="D654" s="163"/>
      <c r="E654" s="108">
        <v>2717.99</v>
      </c>
      <c r="F654" s="109">
        <v>369.29</v>
      </c>
      <c r="G654" s="108">
        <v>33439.74</v>
      </c>
      <c r="H654" s="110">
        <v>44526</v>
      </c>
      <c r="J654" s="30" t="str">
        <f t="shared" si="30"/>
        <v>-</v>
      </c>
      <c r="L654" s="11" t="str">
        <f>IF(I654&lt;&gt;"",IF(SUMIF(Planes!BA:BA,'Control de pagos'!A654,Planes!BC:BC)=0,"",SUMIF(Planes!BA:BA,'Control de pagos'!A654,Planes!BC:BC)),"")</f>
        <v/>
      </c>
      <c r="N654" s="66">
        <f t="shared" si="32"/>
        <v>30352.46</v>
      </c>
    </row>
    <row r="655" spans="1:14" ht="15" hidden="1" customHeight="1" thickBot="1">
      <c r="A655" s="11" t="str">
        <f t="shared" si="31"/>
        <v>O831686 7</v>
      </c>
      <c r="B655" s="3" t="s">
        <v>118</v>
      </c>
      <c r="C655" s="160">
        <v>7</v>
      </c>
      <c r="D655" s="162">
        <v>31232.68</v>
      </c>
      <c r="E655" s="114">
        <v>1837.77</v>
      </c>
      <c r="F655" s="115" t="s">
        <v>92</v>
      </c>
      <c r="G655" s="114">
        <v>33070.449999999997</v>
      </c>
      <c r="H655" s="116">
        <v>44546</v>
      </c>
      <c r="I655" s="41">
        <v>44546</v>
      </c>
      <c r="J655" s="30">
        <f t="shared" si="30"/>
        <v>44531</v>
      </c>
      <c r="L655" s="11">
        <f>IF(I655&lt;&gt;"",IF(SUMIF(Planes!BA:BA,'Control de pagos'!A655,Planes!BC:BC)=0,"",SUMIF(Planes!BA:BA,'Control de pagos'!A655,Planes!BC:BC)),"")</f>
        <v>2610.4504342149557</v>
      </c>
      <c r="N655" s="66">
        <f t="shared" si="32"/>
        <v>31232.68</v>
      </c>
    </row>
    <row r="656" spans="1:14" ht="15" hidden="1" customHeight="1" thickBot="1">
      <c r="A656" s="11" t="str">
        <f t="shared" si="31"/>
        <v>O831686 7</v>
      </c>
      <c r="B656" s="3" t="s">
        <v>118</v>
      </c>
      <c r="C656" s="161"/>
      <c r="D656" s="163"/>
      <c r="E656" s="108">
        <v>1837.77</v>
      </c>
      <c r="F656" s="109">
        <v>369.29</v>
      </c>
      <c r="G656" s="108">
        <v>33439.74</v>
      </c>
      <c r="H656" s="110">
        <v>44556</v>
      </c>
      <c r="J656" s="30" t="str">
        <f t="shared" si="30"/>
        <v>-</v>
      </c>
      <c r="L656" s="11" t="str">
        <f>IF(I656&lt;&gt;"",IF(SUMIF(Planes!BA:BA,'Control de pagos'!A656,Planes!BC:BC)=0,"",SUMIF(Planes!BA:BA,'Control de pagos'!A656,Planes!BC:BC)),"")</f>
        <v/>
      </c>
      <c r="N656" s="66">
        <f t="shared" si="32"/>
        <v>31232.68</v>
      </c>
    </row>
    <row r="657" spans="1:14" ht="15" hidden="1" customHeight="1" thickBot="1">
      <c r="A657" s="11" t="str">
        <f t="shared" si="31"/>
        <v>O831686 8</v>
      </c>
      <c r="B657" s="3" t="s">
        <v>118</v>
      </c>
      <c r="C657" s="160">
        <v>8</v>
      </c>
      <c r="D657" s="162">
        <v>32138.5</v>
      </c>
      <c r="E657" s="115">
        <v>931.95</v>
      </c>
      <c r="F657" s="115" t="s">
        <v>92</v>
      </c>
      <c r="G657" s="114">
        <v>33070.449999999997</v>
      </c>
      <c r="H657" s="116">
        <v>44577</v>
      </c>
      <c r="I657" s="41">
        <v>44577</v>
      </c>
      <c r="J657" s="30">
        <f t="shared" ref="J657:J720" si="33">IF(I657&lt;&gt;"",I657-DAY(I657)+1,IF(A656=A657,IF(I656&lt;&gt;"","-",""),IF(A657=A658,IF(I658&lt;&gt;"","-",""),"")))</f>
        <v>44562</v>
      </c>
      <c r="L657" s="11">
        <f>IF(I657&lt;&gt;"",IF(SUMIF(Planes!BA:BA,'Control de pagos'!A657,Planes!BC:BC)=0,"",SUMIF(Planes!BA:BA,'Control de pagos'!A657,Planes!BC:BC)),"")</f>
        <v>2634.2195613763415</v>
      </c>
      <c r="N657" s="66">
        <f t="shared" si="32"/>
        <v>32138.5</v>
      </c>
    </row>
    <row r="658" spans="1:14" ht="15" hidden="1" customHeight="1" thickBot="1">
      <c r="A658" s="11" t="str">
        <f t="shared" si="31"/>
        <v>O831686 8</v>
      </c>
      <c r="B658" s="3" t="s">
        <v>118</v>
      </c>
      <c r="C658" s="161"/>
      <c r="D658" s="163"/>
      <c r="E658" s="109">
        <v>931.95</v>
      </c>
      <c r="F658" s="109">
        <v>369.29</v>
      </c>
      <c r="G658" s="108">
        <v>33439.74</v>
      </c>
      <c r="H658" s="110">
        <v>44587</v>
      </c>
      <c r="J658" s="30" t="str">
        <f t="shared" si="33"/>
        <v>-</v>
      </c>
      <c r="L658" s="11" t="str">
        <f>IF(I658&lt;&gt;"",IF(SUMIF(Planes!BA:BA,'Control de pagos'!A658,Planes!BC:BC)=0,"",SUMIF(Planes!BA:BA,'Control de pagos'!A658,Planes!BC:BC)),"")</f>
        <v/>
      </c>
      <c r="N658" s="66">
        <f t="shared" si="32"/>
        <v>32138.5</v>
      </c>
    </row>
    <row r="659" spans="1:14" ht="15" hidden="1" customHeight="1" thickBot="1">
      <c r="A659" s="11" t="str">
        <f t="shared" si="31"/>
        <v xml:space="preserve"> 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6">
        <f t="shared" si="32"/>
        <v>0</v>
      </c>
    </row>
    <row r="660" spans="1:14" ht="15" hidden="1" customHeight="1" thickBot="1">
      <c r="A660" s="11" t="str">
        <f t="shared" si="31"/>
        <v>P219472 1</v>
      </c>
      <c r="B660" s="3" t="s">
        <v>123</v>
      </c>
      <c r="C660" s="160">
        <v>1</v>
      </c>
      <c r="D660" s="162">
        <v>620062.13</v>
      </c>
      <c r="E660" s="111">
        <v>159333.93</v>
      </c>
      <c r="F660" s="112" t="s">
        <v>92</v>
      </c>
      <c r="G660" s="111">
        <v>779396.06</v>
      </c>
      <c r="H660" s="113">
        <v>44485</v>
      </c>
      <c r="I660" s="41">
        <v>44485</v>
      </c>
      <c r="J660" s="30">
        <f t="shared" si="33"/>
        <v>44470</v>
      </c>
      <c r="L660" s="11" t="str">
        <f>IF(I660&lt;&gt;"",IF(SUMIF(Planes!BA:BA,'Control de pagos'!A660,Planes!BC:BC)=0,"",SUMIF(Planes!BA:BA,'Control de pagos'!A660,Planes!BC:BC)),"")</f>
        <v/>
      </c>
      <c r="N660" s="66">
        <f t="shared" si="32"/>
        <v>620062.13</v>
      </c>
    </row>
    <row r="661" spans="1:14" ht="15" hidden="1" customHeight="1" thickBot="1">
      <c r="A661" s="11" t="str">
        <f t="shared" si="31"/>
        <v>P219472 1</v>
      </c>
      <c r="B661" s="3" t="s">
        <v>123</v>
      </c>
      <c r="C661" s="161"/>
      <c r="D661" s="163"/>
      <c r="E661" s="108">
        <v>159333.93</v>
      </c>
      <c r="F661" s="108">
        <v>8703.26</v>
      </c>
      <c r="G661" s="108">
        <v>788099.32</v>
      </c>
      <c r="H661" s="110">
        <v>44495</v>
      </c>
      <c r="J661" s="30" t="str">
        <f t="shared" si="33"/>
        <v>-</v>
      </c>
      <c r="L661" s="11" t="str">
        <f>IF(I661&lt;&gt;"",IF(SUMIF(Planes!BA:BA,'Control de pagos'!A661,Planes!BC:BC)=0,"",SUMIF(Planes!BA:BA,'Control de pagos'!A661,Planes!BC:BC)),"")</f>
        <v/>
      </c>
      <c r="N661" s="66">
        <f t="shared" si="32"/>
        <v>620062.13</v>
      </c>
    </row>
    <row r="662" spans="1:14" ht="15" hidden="1" customHeight="1" thickBot="1">
      <c r="A662" s="11" t="str">
        <f t="shared" si="31"/>
        <v>P219472 2</v>
      </c>
      <c r="B662" s="3" t="s">
        <v>123</v>
      </c>
      <c r="C662" s="152">
        <v>2</v>
      </c>
      <c r="D662" s="154">
        <v>638043.93000000005</v>
      </c>
      <c r="E662" s="108">
        <v>141352.13</v>
      </c>
      <c r="F662" s="109" t="s">
        <v>92</v>
      </c>
      <c r="G662" s="108">
        <v>779396.06</v>
      </c>
      <c r="H662" s="110">
        <v>44516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6">
        <f t="shared" si="32"/>
        <v>638043.93000000005</v>
      </c>
    </row>
    <row r="663" spans="1:14" ht="15" hidden="1" customHeight="1" thickBot="1">
      <c r="A663" s="11" t="str">
        <f t="shared" si="31"/>
        <v>P219472 2</v>
      </c>
      <c r="B663" s="3" t="s">
        <v>123</v>
      </c>
      <c r="C663" s="153"/>
      <c r="D663" s="155"/>
      <c r="E663" s="108">
        <v>141352.13</v>
      </c>
      <c r="F663" s="108">
        <v>8703.26</v>
      </c>
      <c r="G663" s="108">
        <v>788099.32</v>
      </c>
      <c r="H663" s="110">
        <v>44526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6">
        <f t="shared" si="32"/>
        <v>638043.93000000005</v>
      </c>
    </row>
    <row r="664" spans="1:14" ht="15" hidden="1" customHeight="1" thickBot="1">
      <c r="A664" s="11" t="str">
        <f t="shared" si="31"/>
        <v>P219472 3</v>
      </c>
      <c r="B664" s="3" t="s">
        <v>123</v>
      </c>
      <c r="C664" s="160">
        <v>3</v>
      </c>
      <c r="D664" s="162">
        <v>656547.19999999995</v>
      </c>
      <c r="E664" s="114">
        <v>122848.86</v>
      </c>
      <c r="F664" s="115" t="s">
        <v>92</v>
      </c>
      <c r="G664" s="114">
        <v>779396.06</v>
      </c>
      <c r="H664" s="116">
        <v>44546</v>
      </c>
      <c r="I664" s="41">
        <v>44546</v>
      </c>
      <c r="J664" s="30">
        <f t="shared" si="33"/>
        <v>44531</v>
      </c>
      <c r="L664" s="11" t="str">
        <f>IF(I664&lt;&gt;"",IF(SUMIF(Planes!BA:BA,'Control de pagos'!A664,Planes!BC:BC)=0,"",SUMIF(Planes!BA:BA,'Control de pagos'!A664,Planes!BC:BC)),"")</f>
        <v/>
      </c>
      <c r="N664" s="66">
        <f t="shared" si="32"/>
        <v>656547.19999999995</v>
      </c>
    </row>
    <row r="665" spans="1:14" ht="15" hidden="1" customHeight="1" thickBot="1">
      <c r="A665" s="11" t="str">
        <f t="shared" si="31"/>
        <v>P219472 3</v>
      </c>
      <c r="B665" s="3" t="s">
        <v>123</v>
      </c>
      <c r="C665" s="161"/>
      <c r="D665" s="163"/>
      <c r="E665" s="108">
        <v>122848.86</v>
      </c>
      <c r="F665" s="108">
        <v>8703.26</v>
      </c>
      <c r="G665" s="108">
        <v>788099.32</v>
      </c>
      <c r="H665" s="110">
        <v>44556</v>
      </c>
      <c r="J665" s="30" t="str">
        <f t="shared" si="33"/>
        <v>-</v>
      </c>
      <c r="L665" s="11" t="str">
        <f>IF(I665&lt;&gt;"",IF(SUMIF(Planes!BA:BA,'Control de pagos'!A665,Planes!BC:BC)=0,"",SUMIF(Planes!BA:BA,'Control de pagos'!A665,Planes!BC:BC)),"")</f>
        <v/>
      </c>
      <c r="N665" s="66">
        <f t="shared" si="32"/>
        <v>656547.19999999995</v>
      </c>
    </row>
    <row r="666" spans="1:14" ht="15" hidden="1" customHeight="1" thickBot="1">
      <c r="A666" s="11" t="str">
        <f t="shared" si="31"/>
        <v>P219472 4</v>
      </c>
      <c r="B666" s="3" t="s">
        <v>123</v>
      </c>
      <c r="C666" s="152">
        <v>4</v>
      </c>
      <c r="D666" s="154">
        <v>675587.07</v>
      </c>
      <c r="E666" s="108">
        <v>103808.99</v>
      </c>
      <c r="F666" s="109" t="s">
        <v>92</v>
      </c>
      <c r="G666" s="108">
        <v>779396.06</v>
      </c>
      <c r="H666" s="110">
        <v>44577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6">
        <f t="shared" si="32"/>
        <v>675587.07</v>
      </c>
    </row>
    <row r="667" spans="1:14" ht="15" hidden="1" customHeight="1" thickBot="1">
      <c r="A667" s="11" t="str">
        <f t="shared" si="31"/>
        <v>P219472 4</v>
      </c>
      <c r="B667" s="3" t="s">
        <v>123</v>
      </c>
      <c r="C667" s="153"/>
      <c r="D667" s="155"/>
      <c r="E667" s="108">
        <v>103808.99</v>
      </c>
      <c r="F667" s="108">
        <v>8703.26</v>
      </c>
      <c r="G667" s="108">
        <v>788099.32</v>
      </c>
      <c r="H667" s="110">
        <v>44587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6">
        <f t="shared" si="32"/>
        <v>675587.07</v>
      </c>
    </row>
    <row r="668" spans="1:14" ht="15" hidden="1" customHeight="1" thickBot="1">
      <c r="A668" s="11" t="str">
        <f t="shared" si="31"/>
        <v>P219472 5</v>
      </c>
      <c r="B668" s="3" t="s">
        <v>123</v>
      </c>
      <c r="C668" s="152">
        <v>5</v>
      </c>
      <c r="D668" s="154">
        <v>695179.1</v>
      </c>
      <c r="E668" s="108">
        <v>84216.960000000006</v>
      </c>
      <c r="F668" s="109" t="s">
        <v>92</v>
      </c>
      <c r="G668" s="108">
        <v>779396.06</v>
      </c>
      <c r="H668" s="110">
        <v>44608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6">
        <f t="shared" si="32"/>
        <v>695179.1</v>
      </c>
    </row>
    <row r="669" spans="1:14" ht="15" hidden="1" customHeight="1" thickBot="1">
      <c r="A669" s="11" t="str">
        <f t="shared" si="31"/>
        <v>P219472 5</v>
      </c>
      <c r="B669" s="3" t="s">
        <v>123</v>
      </c>
      <c r="C669" s="153"/>
      <c r="D669" s="155"/>
      <c r="E669" s="108">
        <v>84216.960000000006</v>
      </c>
      <c r="F669" s="108">
        <v>8703.26</v>
      </c>
      <c r="G669" s="108">
        <v>788099.32</v>
      </c>
      <c r="H669" s="110">
        <v>44618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6">
        <f t="shared" si="32"/>
        <v>695179.1</v>
      </c>
    </row>
    <row r="670" spans="1:14" ht="15" hidden="1" customHeight="1" thickBot="1">
      <c r="A670" s="11" t="str">
        <f t="shared" si="31"/>
        <v>P219472 6</v>
      </c>
      <c r="B670" s="3" t="s">
        <v>123</v>
      </c>
      <c r="C670" s="152">
        <v>6</v>
      </c>
      <c r="D670" s="154">
        <v>715339.29</v>
      </c>
      <c r="E670" s="108">
        <v>64056.77</v>
      </c>
      <c r="F670" s="109" t="s">
        <v>92</v>
      </c>
      <c r="G670" s="108">
        <v>779396.06</v>
      </c>
      <c r="H670" s="110">
        <v>44636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6">
        <f t="shared" si="32"/>
        <v>715339.29</v>
      </c>
    </row>
    <row r="671" spans="1:14" ht="15" hidden="1" customHeight="1" thickBot="1">
      <c r="A671" s="11" t="str">
        <f t="shared" si="31"/>
        <v>P219472 6</v>
      </c>
      <c r="B671" s="3" t="s">
        <v>123</v>
      </c>
      <c r="C671" s="153"/>
      <c r="D671" s="155"/>
      <c r="E671" s="108">
        <v>64056.77</v>
      </c>
      <c r="F671" s="108">
        <v>8703.26</v>
      </c>
      <c r="G671" s="108">
        <v>788099.32</v>
      </c>
      <c r="H671" s="110">
        <v>44646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6">
        <f t="shared" si="32"/>
        <v>715339.29</v>
      </c>
    </row>
    <row r="672" spans="1:14" ht="15" hidden="1" customHeight="1" thickBot="1">
      <c r="A672" s="11" t="str">
        <f t="shared" si="31"/>
        <v>P219472 7</v>
      </c>
      <c r="B672" s="3" t="s">
        <v>123</v>
      </c>
      <c r="C672" s="152">
        <v>7</v>
      </c>
      <c r="D672" s="154">
        <v>736084.13</v>
      </c>
      <c r="E672" s="108">
        <v>43311.93</v>
      </c>
      <c r="F672" s="109" t="s">
        <v>92</v>
      </c>
      <c r="G672" s="108">
        <v>779396.06</v>
      </c>
      <c r="H672" s="110">
        <v>44667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6">
        <f t="shared" si="32"/>
        <v>736084.13</v>
      </c>
    </row>
    <row r="673" spans="1:14" ht="15" hidden="1" customHeight="1" thickBot="1">
      <c r="A673" s="11" t="str">
        <f t="shared" si="31"/>
        <v>P219472 7</v>
      </c>
      <c r="B673" s="3" t="s">
        <v>123</v>
      </c>
      <c r="C673" s="153"/>
      <c r="D673" s="155"/>
      <c r="E673" s="108">
        <v>43311.93</v>
      </c>
      <c r="F673" s="108">
        <v>8703.26</v>
      </c>
      <c r="G673" s="108">
        <v>788099.32</v>
      </c>
      <c r="H673" s="110">
        <v>44677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6">
        <f t="shared" si="32"/>
        <v>736084.13</v>
      </c>
    </row>
    <row r="674" spans="1:14" ht="15" hidden="1" customHeight="1" thickBot="1">
      <c r="A674" s="11" t="str">
        <f t="shared" si="31"/>
        <v>P219472 8</v>
      </c>
      <c r="B674" s="3" t="s">
        <v>123</v>
      </c>
      <c r="C674" s="152">
        <v>8</v>
      </c>
      <c r="D674" s="154">
        <v>757430.57</v>
      </c>
      <c r="E674" s="108">
        <v>21965.49</v>
      </c>
      <c r="F674" s="109" t="s">
        <v>92</v>
      </c>
      <c r="G674" s="108">
        <v>779396.06</v>
      </c>
      <c r="H674" s="110">
        <v>44697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6">
        <f t="shared" si="32"/>
        <v>757430.57</v>
      </c>
    </row>
    <row r="675" spans="1:14" ht="15" hidden="1" customHeight="1" thickBot="1">
      <c r="A675" s="11" t="str">
        <f t="shared" si="31"/>
        <v>P219472 8</v>
      </c>
      <c r="B675" s="3" t="s">
        <v>123</v>
      </c>
      <c r="C675" s="153"/>
      <c r="D675" s="155"/>
      <c r="E675" s="108">
        <v>21965.49</v>
      </c>
      <c r="F675" s="108">
        <v>8703.26</v>
      </c>
      <c r="G675" s="108">
        <v>788099.32</v>
      </c>
      <c r="H675" s="110">
        <v>44707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6">
        <f t="shared" si="32"/>
        <v>757430.57</v>
      </c>
    </row>
    <row r="676" spans="1:14" ht="15" hidden="1" customHeight="1" thickBot="1">
      <c r="A676" s="11" t="str">
        <f t="shared" si="31"/>
        <v xml:space="preserve"> 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6">
        <f t="shared" si="32"/>
        <v>0</v>
      </c>
    </row>
    <row r="677" spans="1:14" ht="15" hidden="1" customHeight="1" thickBot="1">
      <c r="A677" s="11" t="str">
        <f t="shared" si="31"/>
        <v>P587729 Pago a Cuenta</v>
      </c>
      <c r="B677" s="3" t="s">
        <v>129</v>
      </c>
      <c r="C677" s="130" t="s">
        <v>84</v>
      </c>
      <c r="D677" s="131">
        <v>17138.96</v>
      </c>
      <c r="E677" s="131">
        <v>35134.870000000003</v>
      </c>
      <c r="F677" s="132" t="s">
        <v>92</v>
      </c>
      <c r="G677" s="131">
        <v>52273.83</v>
      </c>
      <c r="H677" s="133">
        <v>44557</v>
      </c>
      <c r="I677" s="41">
        <v>44557</v>
      </c>
      <c r="J677" s="30">
        <f t="shared" si="33"/>
        <v>44531</v>
      </c>
      <c r="L677" s="11" t="str">
        <f>IF(I677&lt;&gt;"",IF(SUMIF(Planes!BA:BA,'Control de pagos'!A677,Planes!BC:BC)=0,"",SUMIF(Planes!BA:BA,'Control de pagos'!A677,Planes!BC:BC)),"")</f>
        <v/>
      </c>
      <c r="N677" s="66">
        <f t="shared" si="32"/>
        <v>17138.96</v>
      </c>
    </row>
    <row r="678" spans="1:14" ht="15" hidden="1" customHeight="1" thickBot="1">
      <c r="A678" s="11" t="str">
        <f t="shared" si="31"/>
        <v>P587729 1</v>
      </c>
      <c r="B678" s="3" t="s">
        <v>129</v>
      </c>
      <c r="C678" s="156">
        <v>1</v>
      </c>
      <c r="D678" s="158">
        <v>14139.64</v>
      </c>
      <c r="E678" s="131">
        <v>23330.41</v>
      </c>
      <c r="F678" s="132" t="s">
        <v>92</v>
      </c>
      <c r="G678" s="131">
        <v>37470.050000000003</v>
      </c>
      <c r="H678" s="133">
        <v>44667</v>
      </c>
      <c r="I678" s="41">
        <v>44667</v>
      </c>
      <c r="J678" s="30">
        <f t="shared" si="33"/>
        <v>44652</v>
      </c>
      <c r="L678" s="11" t="str">
        <f>IF(I678&lt;&gt;"",IF(SUMIF(Planes!BA:BA,'Control de pagos'!A678,Planes!BC:BC)=0,"",SUMIF(Planes!BA:BA,'Control de pagos'!A678,Planes!BC:BC)),"")</f>
        <v/>
      </c>
      <c r="N678" s="66">
        <f t="shared" si="32"/>
        <v>14139.64</v>
      </c>
    </row>
    <row r="679" spans="1:14" ht="15" hidden="1" customHeight="1" thickBot="1">
      <c r="A679" s="11" t="str">
        <f t="shared" si="31"/>
        <v>P587729 1</v>
      </c>
      <c r="B679" s="3" t="s">
        <v>129</v>
      </c>
      <c r="C679" s="157"/>
      <c r="D679" s="159"/>
      <c r="E679" s="108">
        <v>23330.41</v>
      </c>
      <c r="F679" s="109">
        <v>418.42</v>
      </c>
      <c r="G679" s="108">
        <v>37888.47</v>
      </c>
      <c r="H679" s="110">
        <v>44677</v>
      </c>
      <c r="J679" s="30" t="str">
        <f t="shared" si="33"/>
        <v>-</v>
      </c>
      <c r="L679" s="11" t="str">
        <f>IF(I679&lt;&gt;"",IF(SUMIF(Planes!BA:BA,'Control de pagos'!A679,Planes!BC:BC)=0,"",SUMIF(Planes!BA:BA,'Control de pagos'!A679,Planes!BC:BC)),"")</f>
        <v/>
      </c>
      <c r="N679" s="66">
        <f t="shared" si="32"/>
        <v>14139.64</v>
      </c>
    </row>
    <row r="680" spans="1:14" ht="15" hidden="1" customHeight="1" thickBot="1">
      <c r="A680" s="11" t="str">
        <f t="shared" si="31"/>
        <v>P587729 2</v>
      </c>
      <c r="B680" s="3" t="s">
        <v>129</v>
      </c>
      <c r="C680" s="156">
        <v>2</v>
      </c>
      <c r="D680" s="158">
        <v>14139.64</v>
      </c>
      <c r="E680" s="131">
        <v>25239.26</v>
      </c>
      <c r="F680" s="132" t="s">
        <v>92</v>
      </c>
      <c r="G680" s="131">
        <v>39378.9</v>
      </c>
      <c r="H680" s="133">
        <v>44697</v>
      </c>
      <c r="I680" s="41">
        <v>44697</v>
      </c>
      <c r="J680" s="30">
        <f t="shared" si="33"/>
        <v>44682</v>
      </c>
      <c r="L680" s="11" t="str">
        <f>IF(I680&lt;&gt;"",IF(SUMIF(Planes!BA:BA,'Control de pagos'!A680,Planes!BC:BC)=0,"",SUMIF(Planes!BA:BA,'Control de pagos'!A680,Planes!BC:BC)),"")</f>
        <v/>
      </c>
      <c r="N680" s="66">
        <f t="shared" si="32"/>
        <v>14139.64</v>
      </c>
    </row>
    <row r="681" spans="1:14" ht="15" hidden="1" customHeight="1" thickBot="1">
      <c r="A681" s="11" t="str">
        <f t="shared" si="31"/>
        <v>P587729 2</v>
      </c>
      <c r="B681" s="3" t="s">
        <v>129</v>
      </c>
      <c r="C681" s="157"/>
      <c r="D681" s="159"/>
      <c r="E681" s="108">
        <v>25239.26</v>
      </c>
      <c r="F681" s="109">
        <v>439.73</v>
      </c>
      <c r="G681" s="108">
        <v>39818.629999999997</v>
      </c>
      <c r="H681" s="110">
        <v>44707</v>
      </c>
      <c r="J681" s="30" t="str">
        <f t="shared" si="33"/>
        <v>-</v>
      </c>
      <c r="L681" s="11" t="str">
        <f>IF(I681&lt;&gt;"",IF(SUMIF(Planes!BA:BA,'Control de pagos'!A681,Planes!BC:BC)=0,"",SUMIF(Planes!BA:BA,'Control de pagos'!A681,Planes!BC:BC)),"")</f>
        <v/>
      </c>
      <c r="N681" s="66">
        <f t="shared" si="32"/>
        <v>14139.64</v>
      </c>
    </row>
    <row r="682" spans="1:14" ht="15" hidden="1" customHeight="1" thickBot="1">
      <c r="A682" s="11" t="str">
        <f t="shared" ref="A682:A745" si="34">B682&amp;" "&amp;IF(C682="",C681,C682)</f>
        <v>P587729 3</v>
      </c>
      <c r="B682" s="3" t="s">
        <v>129</v>
      </c>
      <c r="C682" s="156">
        <v>3</v>
      </c>
      <c r="D682" s="158">
        <v>14139.64</v>
      </c>
      <c r="E682" s="131">
        <v>25027.16</v>
      </c>
      <c r="F682" s="132" t="s">
        <v>92</v>
      </c>
      <c r="G682" s="131">
        <v>39166.800000000003</v>
      </c>
      <c r="H682" s="133">
        <v>44728</v>
      </c>
      <c r="I682" s="41">
        <v>44728</v>
      </c>
      <c r="J682" s="30">
        <f t="shared" si="33"/>
        <v>44713</v>
      </c>
      <c r="L682" s="11" t="str">
        <f>IF(I682&lt;&gt;"",IF(SUMIF(Planes!BA:BA,'Control de pagos'!A682,Planes!BC:BC)=0,"",SUMIF(Planes!BA:BA,'Control de pagos'!A682,Planes!BC:BC)),"")</f>
        <v/>
      </c>
      <c r="N682" s="66">
        <f t="shared" si="32"/>
        <v>14139.64</v>
      </c>
    </row>
    <row r="683" spans="1:14" ht="15" hidden="1" customHeight="1" thickBot="1">
      <c r="A683" s="11" t="str">
        <f t="shared" si="34"/>
        <v>P587729 3</v>
      </c>
      <c r="B683" s="3" t="s">
        <v>129</v>
      </c>
      <c r="C683" s="157"/>
      <c r="D683" s="159"/>
      <c r="E683" s="108">
        <v>25027.16</v>
      </c>
      <c r="F683" s="109">
        <v>437.36</v>
      </c>
      <c r="G683" s="108">
        <v>39604.160000000003</v>
      </c>
      <c r="H683" s="110">
        <v>44738</v>
      </c>
      <c r="J683" s="30" t="str">
        <f t="shared" si="33"/>
        <v>-</v>
      </c>
      <c r="L683" s="11" t="str">
        <f>IF(I683&lt;&gt;"",IF(SUMIF(Planes!BA:BA,'Control de pagos'!A683,Planes!BC:BC)=0,"",SUMIF(Planes!BA:BA,'Control de pagos'!A683,Planes!BC:BC)),"")</f>
        <v/>
      </c>
      <c r="N683" s="66">
        <f t="shared" si="32"/>
        <v>14139.64</v>
      </c>
    </row>
    <row r="684" spans="1:14" ht="15" hidden="1" customHeight="1" thickBot="1">
      <c r="A684" s="11" t="str">
        <f t="shared" si="34"/>
        <v>P587729 4</v>
      </c>
      <c r="B684" s="3" t="s">
        <v>129</v>
      </c>
      <c r="C684" s="156">
        <v>4</v>
      </c>
      <c r="D684" s="158">
        <v>14139.64</v>
      </c>
      <c r="E684" s="131">
        <v>24815.07</v>
      </c>
      <c r="F684" s="132" t="s">
        <v>92</v>
      </c>
      <c r="G684" s="131">
        <v>38954.71</v>
      </c>
      <c r="H684" s="133">
        <v>44758</v>
      </c>
      <c r="I684" s="41">
        <v>44758</v>
      </c>
      <c r="J684" s="30">
        <f t="shared" si="33"/>
        <v>44743</v>
      </c>
      <c r="L684" s="11" t="str">
        <f>IF(I684&lt;&gt;"",IF(SUMIF(Planes!BA:BA,'Control de pagos'!A684,Planes!BC:BC)=0,"",SUMIF(Planes!BA:BA,'Control de pagos'!A684,Planes!BC:BC)),"")</f>
        <v/>
      </c>
      <c r="N684" s="66">
        <f t="shared" si="32"/>
        <v>14139.64</v>
      </c>
    </row>
    <row r="685" spans="1:14" ht="15" hidden="1" customHeight="1" thickBot="1">
      <c r="A685" s="11" t="str">
        <f t="shared" si="34"/>
        <v>P587729 4</v>
      </c>
      <c r="B685" s="3" t="s">
        <v>129</v>
      </c>
      <c r="C685" s="157"/>
      <c r="D685" s="159"/>
      <c r="E685" s="108">
        <v>24815.07</v>
      </c>
      <c r="F685" s="109">
        <v>434.99</v>
      </c>
      <c r="G685" s="108">
        <v>39389.699999999997</v>
      </c>
      <c r="H685" s="110">
        <v>44768</v>
      </c>
      <c r="J685" s="30" t="str">
        <f t="shared" si="33"/>
        <v>-</v>
      </c>
      <c r="L685" s="11" t="str">
        <f>IF(I685&lt;&gt;"",IF(SUMIF(Planes!BA:BA,'Control de pagos'!A685,Planes!BC:BC)=0,"",SUMIF(Planes!BA:BA,'Control de pagos'!A685,Planes!BC:BC)),"")</f>
        <v/>
      </c>
      <c r="N685" s="66">
        <f t="shared" si="32"/>
        <v>14139.64</v>
      </c>
    </row>
    <row r="686" spans="1:14" ht="15" hidden="1" customHeight="1" thickBot="1">
      <c r="A686" s="11" t="str">
        <f t="shared" si="34"/>
        <v>P587729 5</v>
      </c>
      <c r="B686" s="3" t="s">
        <v>129</v>
      </c>
      <c r="C686" s="152">
        <v>5</v>
      </c>
      <c r="D686" s="154">
        <v>14139.64</v>
      </c>
      <c r="E686" s="108">
        <v>24602.98</v>
      </c>
      <c r="F686" s="109" t="s">
        <v>92</v>
      </c>
      <c r="G686" s="108">
        <v>38742.620000000003</v>
      </c>
      <c r="H686" s="110">
        <v>44789</v>
      </c>
      <c r="J686" s="30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6">
        <f t="shared" si="32"/>
        <v>14139.64</v>
      </c>
    </row>
    <row r="687" spans="1:14" ht="15" hidden="1" customHeight="1" thickBot="1">
      <c r="A687" s="11" t="str">
        <f t="shared" si="34"/>
        <v>P587729 5</v>
      </c>
      <c r="B687" s="3" t="s">
        <v>129</v>
      </c>
      <c r="C687" s="153"/>
      <c r="D687" s="155"/>
      <c r="E687" s="108">
        <v>24602.98</v>
      </c>
      <c r="F687" s="109">
        <v>432.63</v>
      </c>
      <c r="G687" s="108">
        <v>39175.25</v>
      </c>
      <c r="H687" s="110">
        <v>44799</v>
      </c>
      <c r="J687" s="30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6">
        <f t="shared" si="32"/>
        <v>14139.64</v>
      </c>
    </row>
    <row r="688" spans="1:14" ht="15" hidden="1" customHeight="1" thickBot="1">
      <c r="A688" s="11" t="str">
        <f t="shared" si="34"/>
        <v>P587729 6</v>
      </c>
      <c r="B688" s="3" t="s">
        <v>129</v>
      </c>
      <c r="C688" s="152">
        <v>6</v>
      </c>
      <c r="D688" s="154">
        <v>14139.64</v>
      </c>
      <c r="E688" s="108">
        <v>24390.880000000001</v>
      </c>
      <c r="F688" s="109" t="s">
        <v>92</v>
      </c>
      <c r="G688" s="108">
        <v>38530.519999999997</v>
      </c>
      <c r="H688" s="110">
        <v>44820</v>
      </c>
      <c r="J688" s="30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6">
        <f t="shared" si="32"/>
        <v>14139.64</v>
      </c>
    </row>
    <row r="689" spans="1:14" ht="15" hidden="1" customHeight="1" thickBot="1">
      <c r="A689" s="11" t="str">
        <f t="shared" si="34"/>
        <v>P587729 6</v>
      </c>
      <c r="B689" s="3" t="s">
        <v>129</v>
      </c>
      <c r="C689" s="153"/>
      <c r="D689" s="155"/>
      <c r="E689" s="108">
        <v>24390.880000000001</v>
      </c>
      <c r="F689" s="109">
        <v>430.26</v>
      </c>
      <c r="G689" s="108">
        <v>38960.78</v>
      </c>
      <c r="H689" s="110">
        <v>44830</v>
      </c>
      <c r="J689" s="30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6">
        <f t="shared" si="32"/>
        <v>14139.64</v>
      </c>
    </row>
    <row r="690" spans="1:14" ht="15" hidden="1" customHeight="1" thickBot="1">
      <c r="A690" s="11" t="str">
        <f t="shared" si="34"/>
        <v>P587729 7</v>
      </c>
      <c r="B690" s="3" t="s">
        <v>129</v>
      </c>
      <c r="C690" s="152">
        <v>7</v>
      </c>
      <c r="D690" s="154">
        <v>14139.64</v>
      </c>
      <c r="E690" s="108">
        <v>24178.79</v>
      </c>
      <c r="F690" s="109" t="s">
        <v>92</v>
      </c>
      <c r="G690" s="108">
        <v>38318.43</v>
      </c>
      <c r="H690" s="110">
        <v>44850</v>
      </c>
      <c r="J690" s="30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6">
        <f t="shared" si="32"/>
        <v>14139.64</v>
      </c>
    </row>
    <row r="691" spans="1:14" ht="15" hidden="1" customHeight="1" thickBot="1">
      <c r="A691" s="11" t="str">
        <f t="shared" si="34"/>
        <v>P587729 7</v>
      </c>
      <c r="B691" s="3" t="s">
        <v>129</v>
      </c>
      <c r="C691" s="153"/>
      <c r="D691" s="155"/>
      <c r="E691" s="108">
        <v>24178.79</v>
      </c>
      <c r="F691" s="109">
        <v>427.89</v>
      </c>
      <c r="G691" s="108">
        <v>38746.32</v>
      </c>
      <c r="H691" s="110">
        <v>44860</v>
      </c>
      <c r="J691" s="30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6">
        <f t="shared" si="32"/>
        <v>14139.64</v>
      </c>
    </row>
    <row r="692" spans="1:14" ht="15" hidden="1" customHeight="1" thickBot="1">
      <c r="A692" s="11" t="str">
        <f t="shared" si="34"/>
        <v>P587729 8</v>
      </c>
      <c r="B692" s="3" t="s">
        <v>129</v>
      </c>
      <c r="C692" s="152">
        <v>8</v>
      </c>
      <c r="D692" s="154">
        <v>14139.64</v>
      </c>
      <c r="E692" s="108">
        <v>23966.69</v>
      </c>
      <c r="F692" s="109" t="s">
        <v>92</v>
      </c>
      <c r="G692" s="108">
        <v>38106.33</v>
      </c>
      <c r="H692" s="110">
        <v>44881</v>
      </c>
      <c r="J692" s="30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6">
        <f t="shared" si="32"/>
        <v>14139.64</v>
      </c>
    </row>
    <row r="693" spans="1:14" ht="15" hidden="1" customHeight="1" thickBot="1">
      <c r="A693" s="11" t="str">
        <f t="shared" si="34"/>
        <v>P587729 8</v>
      </c>
      <c r="B693" s="3" t="s">
        <v>129</v>
      </c>
      <c r="C693" s="153"/>
      <c r="D693" s="155"/>
      <c r="E693" s="108">
        <v>23966.69</v>
      </c>
      <c r="F693" s="109">
        <v>425.52</v>
      </c>
      <c r="G693" s="108">
        <v>38531.85</v>
      </c>
      <c r="H693" s="110">
        <v>44891</v>
      </c>
      <c r="J693" s="30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6">
        <f t="shared" si="32"/>
        <v>14139.64</v>
      </c>
    </row>
    <row r="694" spans="1:14" ht="15" hidden="1" customHeight="1" thickBot="1">
      <c r="A694" s="11" t="str">
        <f t="shared" si="34"/>
        <v>P587729 9</v>
      </c>
      <c r="B694" s="3" t="s">
        <v>129</v>
      </c>
      <c r="C694" s="152">
        <v>9</v>
      </c>
      <c r="D694" s="154">
        <v>14139.64</v>
      </c>
      <c r="E694" s="108">
        <v>23754.6</v>
      </c>
      <c r="F694" s="109" t="s">
        <v>92</v>
      </c>
      <c r="G694" s="108">
        <v>37894.239999999998</v>
      </c>
      <c r="H694" s="110">
        <v>44911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6">
        <f t="shared" si="32"/>
        <v>14139.64</v>
      </c>
    </row>
    <row r="695" spans="1:14" ht="15" hidden="1" customHeight="1" thickBot="1">
      <c r="A695" s="11" t="str">
        <f t="shared" si="34"/>
        <v>P587729 9</v>
      </c>
      <c r="B695" s="3" t="s">
        <v>129</v>
      </c>
      <c r="C695" s="153"/>
      <c r="D695" s="155"/>
      <c r="E695" s="108">
        <v>23754.6</v>
      </c>
      <c r="F695" s="109">
        <v>423.15</v>
      </c>
      <c r="G695" s="108">
        <v>38317.39</v>
      </c>
      <c r="H695" s="110">
        <v>44921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6">
        <f t="shared" si="32"/>
        <v>14139.64</v>
      </c>
    </row>
    <row r="696" spans="1:14" ht="15" hidden="1" customHeight="1" thickBot="1">
      <c r="A696" s="11" t="str">
        <f t="shared" si="34"/>
        <v>P587729 10</v>
      </c>
      <c r="B696" s="3" t="s">
        <v>129</v>
      </c>
      <c r="C696" s="152">
        <v>10</v>
      </c>
      <c r="D696" s="154">
        <v>14139.64</v>
      </c>
      <c r="E696" s="108">
        <v>23542.5</v>
      </c>
      <c r="F696" s="109" t="s">
        <v>92</v>
      </c>
      <c r="G696" s="108">
        <v>37682.14</v>
      </c>
      <c r="H696" s="110">
        <v>44942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6">
        <f t="shared" si="32"/>
        <v>14139.64</v>
      </c>
    </row>
    <row r="697" spans="1:14" ht="15" hidden="1" customHeight="1" thickBot="1">
      <c r="A697" s="11" t="str">
        <f t="shared" si="34"/>
        <v>P587729 10</v>
      </c>
      <c r="B697" s="3" t="s">
        <v>129</v>
      </c>
      <c r="C697" s="153"/>
      <c r="D697" s="155"/>
      <c r="E697" s="108">
        <v>23542.5</v>
      </c>
      <c r="F697" s="109">
        <v>420.78</v>
      </c>
      <c r="G697" s="108">
        <v>38102.92</v>
      </c>
      <c r="H697" s="110">
        <v>44952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6">
        <f t="shared" si="32"/>
        <v>14139.64</v>
      </c>
    </row>
    <row r="698" spans="1:14" ht="15" hidden="1" customHeight="1" thickBot="1">
      <c r="A698" s="11" t="str">
        <f t="shared" si="34"/>
        <v>P587729 11</v>
      </c>
      <c r="B698" s="3" t="s">
        <v>129</v>
      </c>
      <c r="C698" s="152">
        <v>11</v>
      </c>
      <c r="D698" s="154">
        <v>14139.64</v>
      </c>
      <c r="E698" s="108">
        <v>23330.41</v>
      </c>
      <c r="F698" s="109" t="s">
        <v>92</v>
      </c>
      <c r="G698" s="108">
        <v>37470.050000000003</v>
      </c>
      <c r="H698" s="110">
        <v>44973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6">
        <f t="shared" si="32"/>
        <v>14139.64</v>
      </c>
    </row>
    <row r="699" spans="1:14" ht="15" hidden="1" customHeight="1" thickBot="1">
      <c r="A699" s="11" t="str">
        <f t="shared" si="34"/>
        <v>P587729 11</v>
      </c>
      <c r="B699" s="3" t="s">
        <v>129</v>
      </c>
      <c r="C699" s="153"/>
      <c r="D699" s="155"/>
      <c r="E699" s="108">
        <v>23330.41</v>
      </c>
      <c r="F699" s="109">
        <v>418.42</v>
      </c>
      <c r="G699" s="108">
        <v>37888.47</v>
      </c>
      <c r="H699" s="110">
        <v>44983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6">
        <f t="shared" si="32"/>
        <v>14139.64</v>
      </c>
    </row>
    <row r="700" spans="1:14" ht="15" hidden="1" customHeight="1" thickBot="1">
      <c r="A700" s="11" t="str">
        <f t="shared" si="34"/>
        <v>P587729 12</v>
      </c>
      <c r="B700" s="3" t="s">
        <v>129</v>
      </c>
      <c r="C700" s="152">
        <v>12</v>
      </c>
      <c r="D700" s="154">
        <v>14139.64</v>
      </c>
      <c r="E700" s="108">
        <v>23118.31</v>
      </c>
      <c r="F700" s="109" t="s">
        <v>92</v>
      </c>
      <c r="G700" s="108">
        <v>37257.949999999997</v>
      </c>
      <c r="H700" s="110">
        <v>45001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6">
        <f t="shared" si="32"/>
        <v>14139.64</v>
      </c>
    </row>
    <row r="701" spans="1:14" ht="15" hidden="1" customHeight="1" thickBot="1">
      <c r="A701" s="11" t="str">
        <f t="shared" si="34"/>
        <v>P587729 12</v>
      </c>
      <c r="B701" s="3" t="s">
        <v>129</v>
      </c>
      <c r="C701" s="153"/>
      <c r="D701" s="155"/>
      <c r="E701" s="108">
        <v>23118.31</v>
      </c>
      <c r="F701" s="109">
        <v>416.05</v>
      </c>
      <c r="G701" s="108">
        <v>37674</v>
      </c>
      <c r="H701" s="110">
        <v>45011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6">
        <f t="shared" si="32"/>
        <v>14139.64</v>
      </c>
    </row>
    <row r="702" spans="1:14" ht="15" hidden="1" customHeight="1" thickBot="1">
      <c r="A702" s="11" t="str">
        <f t="shared" si="34"/>
        <v>P587729 13</v>
      </c>
      <c r="B702" s="3" t="s">
        <v>129</v>
      </c>
      <c r="C702" s="152">
        <v>13</v>
      </c>
      <c r="D702" s="154">
        <v>14139.64</v>
      </c>
      <c r="E702" s="108">
        <v>22906.22</v>
      </c>
      <c r="F702" s="109" t="s">
        <v>92</v>
      </c>
      <c r="G702" s="108">
        <v>37045.86</v>
      </c>
      <c r="H702" s="110">
        <v>45032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6">
        <f t="shared" si="32"/>
        <v>14139.64</v>
      </c>
    </row>
    <row r="703" spans="1:14" ht="15" hidden="1" customHeight="1" thickBot="1">
      <c r="A703" s="11" t="str">
        <f t="shared" si="34"/>
        <v>P587729 13</v>
      </c>
      <c r="B703" s="3" t="s">
        <v>129</v>
      </c>
      <c r="C703" s="153"/>
      <c r="D703" s="155"/>
      <c r="E703" s="108">
        <v>22906.22</v>
      </c>
      <c r="F703" s="109">
        <v>413.68</v>
      </c>
      <c r="G703" s="108">
        <v>37459.54</v>
      </c>
      <c r="H703" s="110">
        <v>45042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6">
        <f t="shared" si="32"/>
        <v>14139.64</v>
      </c>
    </row>
    <row r="704" spans="1:14" ht="15" hidden="1" customHeight="1" thickBot="1">
      <c r="A704" s="11" t="str">
        <f t="shared" si="34"/>
        <v>P587729 14</v>
      </c>
      <c r="B704" s="3" t="s">
        <v>129</v>
      </c>
      <c r="C704" s="152">
        <v>14</v>
      </c>
      <c r="D704" s="154">
        <v>14139.64</v>
      </c>
      <c r="E704" s="108">
        <v>22694.12</v>
      </c>
      <c r="F704" s="109" t="s">
        <v>92</v>
      </c>
      <c r="G704" s="108">
        <v>36833.760000000002</v>
      </c>
      <c r="H704" s="110">
        <v>45062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6">
        <f t="shared" si="32"/>
        <v>14139.64</v>
      </c>
    </row>
    <row r="705" spans="1:14" ht="15" hidden="1" customHeight="1" thickBot="1">
      <c r="A705" s="11" t="str">
        <f t="shared" si="34"/>
        <v>P587729 14</v>
      </c>
      <c r="B705" s="3" t="s">
        <v>129</v>
      </c>
      <c r="C705" s="153"/>
      <c r="D705" s="155"/>
      <c r="E705" s="108">
        <v>22694.12</v>
      </c>
      <c r="F705" s="109">
        <v>411.31</v>
      </c>
      <c r="G705" s="108">
        <v>37245.07</v>
      </c>
      <c r="H705" s="110">
        <v>45072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6">
        <f t="shared" si="32"/>
        <v>14139.64</v>
      </c>
    </row>
    <row r="706" spans="1:14" ht="15" hidden="1" customHeight="1" thickBot="1">
      <c r="A706" s="11" t="str">
        <f t="shared" si="34"/>
        <v>P587729 15</v>
      </c>
      <c r="B706" s="3" t="s">
        <v>129</v>
      </c>
      <c r="C706" s="152">
        <v>15</v>
      </c>
      <c r="D706" s="154">
        <v>14139.64</v>
      </c>
      <c r="E706" s="108">
        <v>22482.03</v>
      </c>
      <c r="F706" s="109" t="s">
        <v>92</v>
      </c>
      <c r="G706" s="108">
        <v>36621.67</v>
      </c>
      <c r="H706" s="110">
        <v>45093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6">
        <f t="shared" si="32"/>
        <v>14139.64</v>
      </c>
    </row>
    <row r="707" spans="1:14" ht="15" hidden="1" customHeight="1" thickBot="1">
      <c r="A707" s="11" t="str">
        <f t="shared" si="34"/>
        <v>P587729 15</v>
      </c>
      <c r="B707" s="3" t="s">
        <v>129</v>
      </c>
      <c r="C707" s="153"/>
      <c r="D707" s="155"/>
      <c r="E707" s="108">
        <v>22482.03</v>
      </c>
      <c r="F707" s="109">
        <v>408.94</v>
      </c>
      <c r="G707" s="108">
        <v>37030.61</v>
      </c>
      <c r="H707" s="110">
        <v>45103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6">
        <f t="shared" si="32"/>
        <v>14139.64</v>
      </c>
    </row>
    <row r="708" spans="1:14" ht="15" hidden="1" customHeight="1" thickBot="1">
      <c r="A708" s="11" t="str">
        <f t="shared" si="34"/>
        <v>P587729 16</v>
      </c>
      <c r="B708" s="3" t="s">
        <v>129</v>
      </c>
      <c r="C708" s="152">
        <v>16</v>
      </c>
      <c r="D708" s="154">
        <v>14139.64</v>
      </c>
      <c r="E708" s="108">
        <v>22269.93</v>
      </c>
      <c r="F708" s="109" t="s">
        <v>92</v>
      </c>
      <c r="G708" s="108">
        <v>36409.57</v>
      </c>
      <c r="H708" s="110">
        <v>45123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6">
        <f t="shared" ref="N708:N771" si="35">IF(D708=0,D707,D708)</f>
        <v>14139.64</v>
      </c>
    </row>
    <row r="709" spans="1:14" ht="15" hidden="1" customHeight="1" thickBot="1">
      <c r="A709" s="11" t="str">
        <f t="shared" si="34"/>
        <v>P587729 16</v>
      </c>
      <c r="B709" s="3" t="s">
        <v>129</v>
      </c>
      <c r="C709" s="153"/>
      <c r="D709" s="155"/>
      <c r="E709" s="108">
        <v>22269.93</v>
      </c>
      <c r="F709" s="109">
        <v>406.57</v>
      </c>
      <c r="G709" s="108">
        <v>36816.14</v>
      </c>
      <c r="H709" s="110">
        <v>45133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6">
        <f t="shared" si="35"/>
        <v>14139.64</v>
      </c>
    </row>
    <row r="710" spans="1:14" ht="15" hidden="1" customHeight="1" thickBot="1">
      <c r="A710" s="11" t="str">
        <f t="shared" si="34"/>
        <v>P587729 17</v>
      </c>
      <c r="B710" s="3" t="s">
        <v>129</v>
      </c>
      <c r="C710" s="152">
        <v>17</v>
      </c>
      <c r="D710" s="154">
        <v>14139.64</v>
      </c>
      <c r="E710" s="108">
        <v>22057.84</v>
      </c>
      <c r="F710" s="109" t="s">
        <v>92</v>
      </c>
      <c r="G710" s="108">
        <v>36197.480000000003</v>
      </c>
      <c r="H710" s="110">
        <v>45154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6">
        <f t="shared" si="35"/>
        <v>14139.64</v>
      </c>
    </row>
    <row r="711" spans="1:14" ht="15" hidden="1" customHeight="1" thickBot="1">
      <c r="A711" s="11" t="str">
        <f t="shared" si="34"/>
        <v>P587729 17</v>
      </c>
      <c r="B711" s="3" t="s">
        <v>129</v>
      </c>
      <c r="C711" s="153"/>
      <c r="D711" s="155"/>
      <c r="E711" s="108">
        <v>22057.84</v>
      </c>
      <c r="F711" s="109">
        <v>404.21</v>
      </c>
      <c r="G711" s="108">
        <v>36601.69</v>
      </c>
      <c r="H711" s="110">
        <v>45164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6">
        <f t="shared" si="35"/>
        <v>14139.64</v>
      </c>
    </row>
    <row r="712" spans="1:14" ht="15" hidden="1" customHeight="1" thickBot="1">
      <c r="A712" s="11" t="str">
        <f t="shared" si="34"/>
        <v>P587729 18</v>
      </c>
      <c r="B712" s="3" t="s">
        <v>129</v>
      </c>
      <c r="C712" s="152">
        <v>18</v>
      </c>
      <c r="D712" s="154">
        <v>14139.64</v>
      </c>
      <c r="E712" s="108">
        <v>21845.75</v>
      </c>
      <c r="F712" s="109" t="s">
        <v>92</v>
      </c>
      <c r="G712" s="108">
        <v>35985.39</v>
      </c>
      <c r="H712" s="110">
        <v>45185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6">
        <f t="shared" si="35"/>
        <v>14139.64</v>
      </c>
    </row>
    <row r="713" spans="1:14" ht="15" hidden="1" customHeight="1" thickBot="1">
      <c r="A713" s="11" t="str">
        <f t="shared" si="34"/>
        <v>P587729 18</v>
      </c>
      <c r="B713" s="3" t="s">
        <v>129</v>
      </c>
      <c r="C713" s="153"/>
      <c r="D713" s="155"/>
      <c r="E713" s="108">
        <v>21845.75</v>
      </c>
      <c r="F713" s="109">
        <v>401.84</v>
      </c>
      <c r="G713" s="108">
        <v>36387.230000000003</v>
      </c>
      <c r="H713" s="110">
        <v>45195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6">
        <f t="shared" si="35"/>
        <v>14139.64</v>
      </c>
    </row>
    <row r="714" spans="1:14" ht="15" hidden="1" customHeight="1" thickBot="1">
      <c r="A714" s="11" t="str">
        <f t="shared" si="34"/>
        <v>P587729 19</v>
      </c>
      <c r="B714" s="3" t="s">
        <v>129</v>
      </c>
      <c r="C714" s="152">
        <v>19</v>
      </c>
      <c r="D714" s="154">
        <v>14139.64</v>
      </c>
      <c r="E714" s="108">
        <v>21633.65</v>
      </c>
      <c r="F714" s="109" t="s">
        <v>92</v>
      </c>
      <c r="G714" s="108">
        <v>35773.29</v>
      </c>
      <c r="H714" s="110">
        <v>45215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6">
        <f t="shared" si="35"/>
        <v>14139.64</v>
      </c>
    </row>
    <row r="715" spans="1:14" ht="15" hidden="1" customHeight="1" thickBot="1">
      <c r="A715" s="11" t="str">
        <f t="shared" si="34"/>
        <v>P587729 19</v>
      </c>
      <c r="B715" s="3" t="s">
        <v>129</v>
      </c>
      <c r="C715" s="153"/>
      <c r="D715" s="155"/>
      <c r="E715" s="108">
        <v>21633.65</v>
      </c>
      <c r="F715" s="109">
        <v>399.47</v>
      </c>
      <c r="G715" s="108">
        <v>36172.76</v>
      </c>
      <c r="H715" s="110">
        <v>45225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6">
        <f t="shared" si="35"/>
        <v>14139.64</v>
      </c>
    </row>
    <row r="716" spans="1:14" ht="15" hidden="1" customHeight="1" thickBot="1">
      <c r="A716" s="11" t="str">
        <f t="shared" si="34"/>
        <v>P587729 20</v>
      </c>
      <c r="B716" s="3" t="s">
        <v>129</v>
      </c>
      <c r="C716" s="152">
        <v>20</v>
      </c>
      <c r="D716" s="154">
        <v>14139.64</v>
      </c>
      <c r="E716" s="108">
        <v>21421.56</v>
      </c>
      <c r="F716" s="109" t="s">
        <v>92</v>
      </c>
      <c r="G716" s="108">
        <v>35561.199999999997</v>
      </c>
      <c r="H716" s="110">
        <v>45246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6">
        <f t="shared" si="35"/>
        <v>14139.64</v>
      </c>
    </row>
    <row r="717" spans="1:14" ht="15" hidden="1" customHeight="1" thickBot="1">
      <c r="A717" s="11" t="str">
        <f t="shared" si="34"/>
        <v>P587729 20</v>
      </c>
      <c r="B717" s="3" t="s">
        <v>129</v>
      </c>
      <c r="C717" s="153"/>
      <c r="D717" s="155"/>
      <c r="E717" s="108">
        <v>21421.56</v>
      </c>
      <c r="F717" s="109">
        <v>397.1</v>
      </c>
      <c r="G717" s="108">
        <v>35958.300000000003</v>
      </c>
      <c r="H717" s="110">
        <v>45256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6">
        <f t="shared" si="35"/>
        <v>14139.64</v>
      </c>
    </row>
    <row r="718" spans="1:14" ht="15" hidden="1" customHeight="1" thickBot="1">
      <c r="A718" s="11" t="str">
        <f t="shared" si="34"/>
        <v>P587729 21</v>
      </c>
      <c r="B718" s="3" t="s">
        <v>129</v>
      </c>
      <c r="C718" s="152">
        <v>21</v>
      </c>
      <c r="D718" s="154">
        <v>14139.64</v>
      </c>
      <c r="E718" s="108">
        <v>21209.46</v>
      </c>
      <c r="F718" s="109" t="s">
        <v>92</v>
      </c>
      <c r="G718" s="108">
        <v>35349.1</v>
      </c>
      <c r="H718" s="110">
        <v>45276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6">
        <f t="shared" si="35"/>
        <v>14139.64</v>
      </c>
    </row>
    <row r="719" spans="1:14" ht="15" hidden="1" customHeight="1" thickBot="1">
      <c r="A719" s="11" t="str">
        <f t="shared" si="34"/>
        <v>P587729 21</v>
      </c>
      <c r="B719" s="3" t="s">
        <v>129</v>
      </c>
      <c r="C719" s="153"/>
      <c r="D719" s="155"/>
      <c r="E719" s="108">
        <v>21209.46</v>
      </c>
      <c r="F719" s="109">
        <v>394.73</v>
      </c>
      <c r="G719" s="108">
        <v>35743.83</v>
      </c>
      <c r="H719" s="110">
        <v>45286</v>
      </c>
      <c r="J719" s="30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6">
        <f t="shared" si="35"/>
        <v>14139.64</v>
      </c>
    </row>
    <row r="720" spans="1:14" ht="15" hidden="1" customHeight="1" thickBot="1">
      <c r="A720" s="11" t="str">
        <f t="shared" si="34"/>
        <v>P587729 22</v>
      </c>
      <c r="B720" s="3" t="s">
        <v>129</v>
      </c>
      <c r="C720" s="152">
        <v>22</v>
      </c>
      <c r="D720" s="154">
        <v>14139.64</v>
      </c>
      <c r="E720" s="108">
        <v>20997.37</v>
      </c>
      <c r="F720" s="109" t="s">
        <v>92</v>
      </c>
      <c r="G720" s="108">
        <v>35137.01</v>
      </c>
      <c r="H720" s="110">
        <v>45307</v>
      </c>
      <c r="J720" s="30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6">
        <f t="shared" si="35"/>
        <v>14139.64</v>
      </c>
    </row>
    <row r="721" spans="1:14" ht="15" hidden="1" customHeight="1" thickBot="1">
      <c r="A721" s="11" t="str">
        <f t="shared" si="34"/>
        <v>P587729 22</v>
      </c>
      <c r="B721" s="3" t="s">
        <v>129</v>
      </c>
      <c r="C721" s="153"/>
      <c r="D721" s="155"/>
      <c r="E721" s="108">
        <v>20997.37</v>
      </c>
      <c r="F721" s="109">
        <v>392.36</v>
      </c>
      <c r="G721" s="108">
        <v>35529.370000000003</v>
      </c>
      <c r="H721" s="110">
        <v>45317</v>
      </c>
      <c r="J721" s="30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6">
        <f t="shared" si="35"/>
        <v>14139.64</v>
      </c>
    </row>
    <row r="722" spans="1:14" ht="15" hidden="1" customHeight="1" thickBot="1">
      <c r="A722" s="11" t="str">
        <f t="shared" si="34"/>
        <v>P587729 23</v>
      </c>
      <c r="B722" s="3" t="s">
        <v>129</v>
      </c>
      <c r="C722" s="152">
        <v>23</v>
      </c>
      <c r="D722" s="154">
        <v>14139.64</v>
      </c>
      <c r="E722" s="108">
        <v>20785.27</v>
      </c>
      <c r="F722" s="109" t="s">
        <v>92</v>
      </c>
      <c r="G722" s="108">
        <v>34924.910000000003</v>
      </c>
      <c r="H722" s="110">
        <v>45338</v>
      </c>
      <c r="J722" s="30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6">
        <f t="shared" si="35"/>
        <v>14139.64</v>
      </c>
    </row>
    <row r="723" spans="1:14" ht="15" hidden="1" customHeight="1" thickBot="1">
      <c r="A723" s="11" t="str">
        <f t="shared" si="34"/>
        <v>P587729 23</v>
      </c>
      <c r="B723" s="3" t="s">
        <v>129</v>
      </c>
      <c r="C723" s="153"/>
      <c r="D723" s="155"/>
      <c r="E723" s="108">
        <v>20785.27</v>
      </c>
      <c r="F723" s="109">
        <v>389.99</v>
      </c>
      <c r="G723" s="108">
        <v>35314.9</v>
      </c>
      <c r="H723" s="110">
        <v>45348</v>
      </c>
      <c r="J723" s="30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6">
        <f t="shared" si="35"/>
        <v>14139.64</v>
      </c>
    </row>
    <row r="724" spans="1:14" ht="15" hidden="1" customHeight="1" thickBot="1">
      <c r="A724" s="11" t="str">
        <f t="shared" si="34"/>
        <v>P587729 24</v>
      </c>
      <c r="B724" s="3" t="s">
        <v>129</v>
      </c>
      <c r="C724" s="152">
        <v>24</v>
      </c>
      <c r="D724" s="154">
        <v>14139.64</v>
      </c>
      <c r="E724" s="108">
        <v>20573.18</v>
      </c>
      <c r="F724" s="109" t="s">
        <v>92</v>
      </c>
      <c r="G724" s="108">
        <v>34712.82</v>
      </c>
      <c r="H724" s="110">
        <v>45367</v>
      </c>
      <c r="J724" s="30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6">
        <f t="shared" si="35"/>
        <v>14139.64</v>
      </c>
    </row>
    <row r="725" spans="1:14" ht="15" hidden="1" customHeight="1" thickBot="1">
      <c r="A725" s="11" t="str">
        <f t="shared" si="34"/>
        <v>P587729 24</v>
      </c>
      <c r="B725" s="3" t="s">
        <v>129</v>
      </c>
      <c r="C725" s="153"/>
      <c r="D725" s="155"/>
      <c r="E725" s="108">
        <v>20573.18</v>
      </c>
      <c r="F725" s="109">
        <v>387.63</v>
      </c>
      <c r="G725" s="108">
        <v>35100.449999999997</v>
      </c>
      <c r="H725" s="110">
        <v>45377</v>
      </c>
      <c r="J725" s="30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6">
        <f t="shared" si="35"/>
        <v>14139.64</v>
      </c>
    </row>
    <row r="726" spans="1:14" ht="15" hidden="1" customHeight="1" thickBot="1">
      <c r="A726" s="11" t="str">
        <f t="shared" si="34"/>
        <v>P587729 25</v>
      </c>
      <c r="B726" s="3" t="s">
        <v>129</v>
      </c>
      <c r="C726" s="152">
        <v>25</v>
      </c>
      <c r="D726" s="154">
        <v>14139.64</v>
      </c>
      <c r="E726" s="108">
        <v>20361.080000000002</v>
      </c>
      <c r="F726" s="109" t="s">
        <v>92</v>
      </c>
      <c r="G726" s="108">
        <v>34500.720000000001</v>
      </c>
      <c r="H726" s="110">
        <v>45398</v>
      </c>
      <c r="J726" s="30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6">
        <f t="shared" si="35"/>
        <v>14139.64</v>
      </c>
    </row>
    <row r="727" spans="1:14" ht="15" hidden="1" customHeight="1" thickBot="1">
      <c r="A727" s="11" t="str">
        <f t="shared" si="34"/>
        <v>P587729 25</v>
      </c>
      <c r="B727" s="3" t="s">
        <v>129</v>
      </c>
      <c r="C727" s="153"/>
      <c r="D727" s="155"/>
      <c r="E727" s="108">
        <v>20361.080000000002</v>
      </c>
      <c r="F727" s="109">
        <v>385.26</v>
      </c>
      <c r="G727" s="108">
        <v>34885.980000000003</v>
      </c>
      <c r="H727" s="110">
        <v>45408</v>
      </c>
      <c r="J727" s="30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6">
        <f t="shared" si="35"/>
        <v>14139.64</v>
      </c>
    </row>
    <row r="728" spans="1:14" ht="15" hidden="1" customHeight="1" thickBot="1">
      <c r="A728" s="11" t="str">
        <f t="shared" si="34"/>
        <v>P587729 26</v>
      </c>
      <c r="B728" s="3" t="s">
        <v>129</v>
      </c>
      <c r="C728" s="152">
        <v>26</v>
      </c>
      <c r="D728" s="154">
        <v>14139.64</v>
      </c>
      <c r="E728" s="108">
        <v>20148.990000000002</v>
      </c>
      <c r="F728" s="109" t="s">
        <v>92</v>
      </c>
      <c r="G728" s="108">
        <v>34288.629999999997</v>
      </c>
      <c r="H728" s="110">
        <v>45428</v>
      </c>
      <c r="J728" s="30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6">
        <f t="shared" si="35"/>
        <v>14139.64</v>
      </c>
    </row>
    <row r="729" spans="1:14" ht="15" hidden="1" customHeight="1" thickBot="1">
      <c r="A729" s="11" t="str">
        <f t="shared" si="34"/>
        <v>P587729 26</v>
      </c>
      <c r="B729" s="3" t="s">
        <v>129</v>
      </c>
      <c r="C729" s="153"/>
      <c r="D729" s="155"/>
      <c r="E729" s="108">
        <v>20148.990000000002</v>
      </c>
      <c r="F729" s="109">
        <v>382.89</v>
      </c>
      <c r="G729" s="108">
        <v>34671.519999999997</v>
      </c>
      <c r="H729" s="110">
        <v>45438</v>
      </c>
      <c r="J729" s="30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6">
        <f t="shared" si="35"/>
        <v>14139.64</v>
      </c>
    </row>
    <row r="730" spans="1:14" ht="15" hidden="1" customHeight="1" thickBot="1">
      <c r="A730" s="11" t="str">
        <f t="shared" si="34"/>
        <v>P587729 27</v>
      </c>
      <c r="B730" s="3" t="s">
        <v>129</v>
      </c>
      <c r="C730" s="152">
        <v>27</v>
      </c>
      <c r="D730" s="154">
        <v>14139.64</v>
      </c>
      <c r="E730" s="108">
        <v>19936.89</v>
      </c>
      <c r="F730" s="109" t="s">
        <v>92</v>
      </c>
      <c r="G730" s="108">
        <v>34076.53</v>
      </c>
      <c r="H730" s="110">
        <v>45459</v>
      </c>
      <c r="J730" s="30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6">
        <f t="shared" si="35"/>
        <v>14139.64</v>
      </c>
    </row>
    <row r="731" spans="1:14" ht="15" hidden="1" customHeight="1" thickBot="1">
      <c r="A731" s="11" t="str">
        <f t="shared" si="34"/>
        <v>P587729 27</v>
      </c>
      <c r="B731" s="3" t="s">
        <v>129</v>
      </c>
      <c r="C731" s="153"/>
      <c r="D731" s="155"/>
      <c r="E731" s="108">
        <v>19936.89</v>
      </c>
      <c r="F731" s="109">
        <v>380.52</v>
      </c>
      <c r="G731" s="108">
        <v>34457.050000000003</v>
      </c>
      <c r="H731" s="110">
        <v>45469</v>
      </c>
      <c r="J731" s="30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6">
        <f t="shared" si="35"/>
        <v>14139.64</v>
      </c>
    </row>
    <row r="732" spans="1:14" ht="15" hidden="1" customHeight="1" thickBot="1">
      <c r="A732" s="11" t="str">
        <f t="shared" si="34"/>
        <v>P587729 28</v>
      </c>
      <c r="B732" s="3" t="s">
        <v>129</v>
      </c>
      <c r="C732" s="152">
        <v>28</v>
      </c>
      <c r="D732" s="154">
        <v>14139.64</v>
      </c>
      <c r="E732" s="108">
        <v>19724.8</v>
      </c>
      <c r="F732" s="109" t="s">
        <v>92</v>
      </c>
      <c r="G732" s="108">
        <v>33864.44</v>
      </c>
      <c r="H732" s="110">
        <v>45489</v>
      </c>
      <c r="J732" s="30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6">
        <f t="shared" si="35"/>
        <v>14139.64</v>
      </c>
    </row>
    <row r="733" spans="1:14" ht="15" hidden="1" customHeight="1" thickBot="1">
      <c r="A733" s="11" t="str">
        <f t="shared" si="34"/>
        <v>P587729 28</v>
      </c>
      <c r="B733" s="3" t="s">
        <v>129</v>
      </c>
      <c r="C733" s="153"/>
      <c r="D733" s="155"/>
      <c r="E733" s="108">
        <v>19724.8</v>
      </c>
      <c r="F733" s="109">
        <v>378.15</v>
      </c>
      <c r="G733" s="108">
        <v>34242.589999999997</v>
      </c>
      <c r="H733" s="110">
        <v>45499</v>
      </c>
      <c r="J733" s="30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6">
        <f t="shared" si="35"/>
        <v>14139.64</v>
      </c>
    </row>
    <row r="734" spans="1:14" ht="15" hidden="1" customHeight="1" thickBot="1">
      <c r="A734" s="11" t="str">
        <f t="shared" si="34"/>
        <v>P587729 29</v>
      </c>
      <c r="B734" s="3" t="s">
        <v>129</v>
      </c>
      <c r="C734" s="152">
        <v>29</v>
      </c>
      <c r="D734" s="154">
        <v>14139.64</v>
      </c>
      <c r="E734" s="108">
        <v>19512.7</v>
      </c>
      <c r="F734" s="109" t="s">
        <v>92</v>
      </c>
      <c r="G734" s="108">
        <v>33652.339999999997</v>
      </c>
      <c r="H734" s="110">
        <v>45520</v>
      </c>
      <c r="J734" s="30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6">
        <f t="shared" si="35"/>
        <v>14139.64</v>
      </c>
    </row>
    <row r="735" spans="1:14" ht="15" hidden="1" customHeight="1" thickBot="1">
      <c r="A735" s="11" t="str">
        <f t="shared" si="34"/>
        <v>P587729 29</v>
      </c>
      <c r="B735" s="3" t="s">
        <v>129</v>
      </c>
      <c r="C735" s="153"/>
      <c r="D735" s="155"/>
      <c r="E735" s="108">
        <v>19512.7</v>
      </c>
      <c r="F735" s="109">
        <v>375.78</v>
      </c>
      <c r="G735" s="108">
        <v>34028.120000000003</v>
      </c>
      <c r="H735" s="110">
        <v>45530</v>
      </c>
      <c r="J735" s="30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6">
        <f t="shared" si="35"/>
        <v>14139.64</v>
      </c>
    </row>
    <row r="736" spans="1:14" ht="15" hidden="1" customHeight="1" thickBot="1">
      <c r="A736" s="11" t="str">
        <f t="shared" si="34"/>
        <v>P587729 30</v>
      </c>
      <c r="B736" s="3" t="s">
        <v>129</v>
      </c>
      <c r="C736" s="152">
        <v>30</v>
      </c>
      <c r="D736" s="154">
        <v>14139.64</v>
      </c>
      <c r="E736" s="108">
        <v>19300.61</v>
      </c>
      <c r="F736" s="109" t="s">
        <v>92</v>
      </c>
      <c r="G736" s="108">
        <v>33440.25</v>
      </c>
      <c r="H736" s="110">
        <v>45551</v>
      </c>
      <c r="J736" s="30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6">
        <f t="shared" si="35"/>
        <v>14139.64</v>
      </c>
    </row>
    <row r="737" spans="1:14" ht="15" hidden="1" customHeight="1" thickBot="1">
      <c r="A737" s="11" t="str">
        <f t="shared" si="34"/>
        <v>P587729 30</v>
      </c>
      <c r="B737" s="3" t="s">
        <v>129</v>
      </c>
      <c r="C737" s="153"/>
      <c r="D737" s="155"/>
      <c r="E737" s="108">
        <v>19300.61</v>
      </c>
      <c r="F737" s="109">
        <v>373.42</v>
      </c>
      <c r="G737" s="108">
        <v>33813.67</v>
      </c>
      <c r="H737" s="110">
        <v>45561</v>
      </c>
      <c r="J737" s="30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6">
        <f t="shared" si="35"/>
        <v>14139.64</v>
      </c>
    </row>
    <row r="738" spans="1:14" ht="15" hidden="1" customHeight="1" thickBot="1">
      <c r="A738" s="11" t="str">
        <f t="shared" si="34"/>
        <v>P587729 31</v>
      </c>
      <c r="B738" s="3" t="s">
        <v>129</v>
      </c>
      <c r="C738" s="152">
        <v>31</v>
      </c>
      <c r="D738" s="154">
        <v>14139.64</v>
      </c>
      <c r="E738" s="108">
        <v>19088.52</v>
      </c>
      <c r="F738" s="109" t="s">
        <v>92</v>
      </c>
      <c r="G738" s="108">
        <v>33228.160000000003</v>
      </c>
      <c r="H738" s="110">
        <v>45581</v>
      </c>
      <c r="J738" s="30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6">
        <f t="shared" si="35"/>
        <v>14139.64</v>
      </c>
    </row>
    <row r="739" spans="1:14" ht="15" hidden="1" customHeight="1" thickBot="1">
      <c r="A739" s="11" t="str">
        <f t="shared" si="34"/>
        <v>P587729 31</v>
      </c>
      <c r="B739" s="3" t="s">
        <v>129</v>
      </c>
      <c r="C739" s="153"/>
      <c r="D739" s="155"/>
      <c r="E739" s="108">
        <v>19088.52</v>
      </c>
      <c r="F739" s="109">
        <v>371.05</v>
      </c>
      <c r="G739" s="108">
        <v>33599.21</v>
      </c>
      <c r="H739" s="110">
        <v>45591</v>
      </c>
      <c r="J739" s="30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6">
        <f t="shared" si="35"/>
        <v>14139.64</v>
      </c>
    </row>
    <row r="740" spans="1:14" ht="15" hidden="1" customHeight="1" thickBot="1">
      <c r="A740" s="11" t="str">
        <f t="shared" si="34"/>
        <v>P587729 32</v>
      </c>
      <c r="B740" s="3" t="s">
        <v>129</v>
      </c>
      <c r="C740" s="152">
        <v>32</v>
      </c>
      <c r="D740" s="154">
        <v>14139.64</v>
      </c>
      <c r="E740" s="108">
        <v>18876.419999999998</v>
      </c>
      <c r="F740" s="109" t="s">
        <v>92</v>
      </c>
      <c r="G740" s="108">
        <v>33016.06</v>
      </c>
      <c r="H740" s="110">
        <v>45612</v>
      </c>
      <c r="J740" s="30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6">
        <f t="shared" si="35"/>
        <v>14139.64</v>
      </c>
    </row>
    <row r="741" spans="1:14" ht="15" hidden="1" customHeight="1" thickBot="1">
      <c r="A741" s="11" t="str">
        <f t="shared" si="34"/>
        <v>P587729 32</v>
      </c>
      <c r="B741" s="3" t="s">
        <v>129</v>
      </c>
      <c r="C741" s="153"/>
      <c r="D741" s="155"/>
      <c r="E741" s="108">
        <v>18876.419999999998</v>
      </c>
      <c r="F741" s="109">
        <v>368.68</v>
      </c>
      <c r="G741" s="108">
        <v>33384.74</v>
      </c>
      <c r="H741" s="110">
        <v>45622</v>
      </c>
      <c r="J741" s="30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6">
        <f t="shared" si="35"/>
        <v>14139.64</v>
      </c>
    </row>
    <row r="742" spans="1:14" ht="15" hidden="1" customHeight="1" thickBot="1">
      <c r="A742" s="11" t="str">
        <f t="shared" si="34"/>
        <v>P587729 33</v>
      </c>
      <c r="B742" s="3" t="s">
        <v>129</v>
      </c>
      <c r="C742" s="152">
        <v>33</v>
      </c>
      <c r="D742" s="154">
        <v>14139.64</v>
      </c>
      <c r="E742" s="108">
        <v>18664.330000000002</v>
      </c>
      <c r="F742" s="109" t="s">
        <v>92</v>
      </c>
      <c r="G742" s="108">
        <v>32803.97</v>
      </c>
      <c r="H742" s="110">
        <v>45642</v>
      </c>
      <c r="J742" s="30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6">
        <f t="shared" si="35"/>
        <v>14139.64</v>
      </c>
    </row>
    <row r="743" spans="1:14" ht="15" hidden="1" customHeight="1" thickBot="1">
      <c r="A743" s="11" t="str">
        <f t="shared" si="34"/>
        <v>P587729 33</v>
      </c>
      <c r="B743" s="3" t="s">
        <v>129</v>
      </c>
      <c r="C743" s="153"/>
      <c r="D743" s="155"/>
      <c r="E743" s="108">
        <v>18664.330000000002</v>
      </c>
      <c r="F743" s="109">
        <v>366.31</v>
      </c>
      <c r="G743" s="108">
        <v>33170.28</v>
      </c>
      <c r="H743" s="110">
        <v>45652</v>
      </c>
      <c r="J743" s="30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6">
        <f t="shared" si="35"/>
        <v>14139.64</v>
      </c>
    </row>
    <row r="744" spans="1:14" ht="15" hidden="1" customHeight="1" thickBot="1">
      <c r="A744" s="11" t="str">
        <f t="shared" si="34"/>
        <v>P587729 34</v>
      </c>
      <c r="B744" s="3" t="s">
        <v>129</v>
      </c>
      <c r="C744" s="152">
        <v>34</v>
      </c>
      <c r="D744" s="154">
        <v>14139.64</v>
      </c>
      <c r="E744" s="108">
        <v>18452.23</v>
      </c>
      <c r="F744" s="109" t="s">
        <v>92</v>
      </c>
      <c r="G744" s="108">
        <v>32591.87</v>
      </c>
      <c r="H744" s="110">
        <v>45673</v>
      </c>
      <c r="J744" s="30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6">
        <f t="shared" si="35"/>
        <v>14139.64</v>
      </c>
    </row>
    <row r="745" spans="1:14" ht="15" hidden="1" customHeight="1" thickBot="1">
      <c r="A745" s="11" t="str">
        <f t="shared" si="34"/>
        <v>P587729 34</v>
      </c>
      <c r="B745" s="3" t="s">
        <v>129</v>
      </c>
      <c r="C745" s="153"/>
      <c r="D745" s="155"/>
      <c r="E745" s="108">
        <v>18452.23</v>
      </c>
      <c r="F745" s="109">
        <v>363.94</v>
      </c>
      <c r="G745" s="108">
        <v>32955.81</v>
      </c>
      <c r="H745" s="110">
        <v>45683</v>
      </c>
      <c r="J745" s="30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6">
        <f t="shared" si="35"/>
        <v>14139.64</v>
      </c>
    </row>
    <row r="746" spans="1:14" ht="15" hidden="1" customHeight="1" thickBot="1">
      <c r="A746" s="11" t="str">
        <f t="shared" ref="A746:A809" si="37">B746&amp;" "&amp;IF(C746="",C745,C746)</f>
        <v>P587729 35</v>
      </c>
      <c r="B746" s="3" t="s">
        <v>129</v>
      </c>
      <c r="C746" s="152">
        <v>35</v>
      </c>
      <c r="D746" s="154">
        <v>14139.64</v>
      </c>
      <c r="E746" s="108">
        <v>18240.14</v>
      </c>
      <c r="F746" s="109" t="s">
        <v>92</v>
      </c>
      <c r="G746" s="108">
        <v>32379.78</v>
      </c>
      <c r="H746" s="110">
        <v>45704</v>
      </c>
      <c r="J746" s="30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6">
        <f t="shared" si="35"/>
        <v>14139.64</v>
      </c>
    </row>
    <row r="747" spans="1:14" ht="15" hidden="1" customHeight="1" thickBot="1">
      <c r="A747" s="11" t="str">
        <f t="shared" si="37"/>
        <v>P587729 35</v>
      </c>
      <c r="B747" s="3" t="s">
        <v>129</v>
      </c>
      <c r="C747" s="153"/>
      <c r="D747" s="155"/>
      <c r="E747" s="108">
        <v>18240.14</v>
      </c>
      <c r="F747" s="109">
        <v>361.57</v>
      </c>
      <c r="G747" s="108">
        <v>32741.35</v>
      </c>
      <c r="H747" s="110">
        <v>45714</v>
      </c>
      <c r="J747" s="30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6">
        <f t="shared" si="35"/>
        <v>14139.64</v>
      </c>
    </row>
    <row r="748" spans="1:14" ht="15" hidden="1" customHeight="1" thickBot="1">
      <c r="A748" s="11" t="str">
        <f t="shared" si="37"/>
        <v>P587729 36</v>
      </c>
      <c r="B748" s="3" t="s">
        <v>129</v>
      </c>
      <c r="C748" s="152">
        <v>36</v>
      </c>
      <c r="D748" s="154">
        <v>14139.64</v>
      </c>
      <c r="E748" s="108">
        <v>18028.04</v>
      </c>
      <c r="F748" s="109" t="s">
        <v>92</v>
      </c>
      <c r="G748" s="108">
        <v>32167.68</v>
      </c>
      <c r="H748" s="110">
        <v>45732</v>
      </c>
      <c r="J748" s="30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6">
        <f t="shared" si="35"/>
        <v>14139.64</v>
      </c>
    </row>
    <row r="749" spans="1:14" ht="15" hidden="1" customHeight="1" thickBot="1">
      <c r="A749" s="11" t="str">
        <f t="shared" si="37"/>
        <v>P587729 36</v>
      </c>
      <c r="B749" s="3" t="s">
        <v>129</v>
      </c>
      <c r="C749" s="153"/>
      <c r="D749" s="155"/>
      <c r="E749" s="108">
        <v>18028.04</v>
      </c>
      <c r="F749" s="109">
        <v>359.21</v>
      </c>
      <c r="G749" s="108">
        <v>32526.89</v>
      </c>
      <c r="H749" s="110">
        <v>45742</v>
      </c>
      <c r="J749" s="30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6">
        <f t="shared" si="35"/>
        <v>14139.64</v>
      </c>
    </row>
    <row r="750" spans="1:14" ht="15" hidden="1" customHeight="1" thickBot="1">
      <c r="A750" s="11" t="str">
        <f t="shared" si="37"/>
        <v>P587729 37</v>
      </c>
      <c r="B750" s="3" t="s">
        <v>129</v>
      </c>
      <c r="C750" s="152">
        <v>37</v>
      </c>
      <c r="D750" s="154">
        <v>14139.64</v>
      </c>
      <c r="E750" s="108">
        <v>17815.95</v>
      </c>
      <c r="F750" s="109" t="s">
        <v>92</v>
      </c>
      <c r="G750" s="108">
        <v>31955.59</v>
      </c>
      <c r="H750" s="110">
        <v>45763</v>
      </c>
      <c r="J750" s="30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6">
        <f t="shared" si="35"/>
        <v>14139.64</v>
      </c>
    </row>
    <row r="751" spans="1:14" ht="15" hidden="1" customHeight="1" thickBot="1">
      <c r="A751" s="11" t="str">
        <f t="shared" si="37"/>
        <v>P587729 37</v>
      </c>
      <c r="B751" s="3" t="s">
        <v>129</v>
      </c>
      <c r="C751" s="153"/>
      <c r="D751" s="155"/>
      <c r="E751" s="108">
        <v>17815.95</v>
      </c>
      <c r="F751" s="109">
        <v>356.84</v>
      </c>
      <c r="G751" s="108">
        <v>32312.43</v>
      </c>
      <c r="H751" s="110">
        <v>45773</v>
      </c>
      <c r="J751" s="30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6">
        <f t="shared" si="35"/>
        <v>14139.64</v>
      </c>
    </row>
    <row r="752" spans="1:14" ht="15" hidden="1" customHeight="1" thickBot="1">
      <c r="A752" s="11" t="str">
        <f t="shared" si="37"/>
        <v>P587729 38</v>
      </c>
      <c r="B752" s="3" t="s">
        <v>129</v>
      </c>
      <c r="C752" s="152">
        <v>38</v>
      </c>
      <c r="D752" s="154">
        <v>14139.64</v>
      </c>
      <c r="E752" s="108">
        <v>17603.849999999999</v>
      </c>
      <c r="F752" s="109" t="s">
        <v>92</v>
      </c>
      <c r="G752" s="108">
        <v>31743.49</v>
      </c>
      <c r="H752" s="110">
        <v>45793</v>
      </c>
      <c r="J752" s="30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6">
        <f t="shared" si="35"/>
        <v>14139.64</v>
      </c>
    </row>
    <row r="753" spans="1:14" ht="15" hidden="1" customHeight="1" thickBot="1">
      <c r="A753" s="11" t="str">
        <f t="shared" si="37"/>
        <v>P587729 38</v>
      </c>
      <c r="B753" s="3" t="s">
        <v>129</v>
      </c>
      <c r="C753" s="153"/>
      <c r="D753" s="155"/>
      <c r="E753" s="108">
        <v>17603.849999999999</v>
      </c>
      <c r="F753" s="109">
        <v>354.47</v>
      </c>
      <c r="G753" s="108">
        <v>32097.96</v>
      </c>
      <c r="H753" s="110">
        <v>45803</v>
      </c>
      <c r="J753" s="30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6">
        <f t="shared" si="35"/>
        <v>14139.64</v>
      </c>
    </row>
    <row r="754" spans="1:14" ht="15" hidden="1" customHeight="1" thickBot="1">
      <c r="A754" s="11" t="str">
        <f t="shared" si="37"/>
        <v>P587729 39</v>
      </c>
      <c r="B754" s="3" t="s">
        <v>129</v>
      </c>
      <c r="C754" s="152">
        <v>39</v>
      </c>
      <c r="D754" s="154">
        <v>14139.64</v>
      </c>
      <c r="E754" s="108">
        <v>17391.759999999998</v>
      </c>
      <c r="F754" s="109" t="s">
        <v>92</v>
      </c>
      <c r="G754" s="108">
        <v>31531.4</v>
      </c>
      <c r="H754" s="110">
        <v>45824</v>
      </c>
      <c r="J754" s="30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6">
        <f t="shared" si="35"/>
        <v>14139.64</v>
      </c>
    </row>
    <row r="755" spans="1:14" ht="15" hidden="1" customHeight="1" thickBot="1">
      <c r="A755" s="11" t="str">
        <f t="shared" si="37"/>
        <v>P587729 39</v>
      </c>
      <c r="B755" s="3" t="s">
        <v>129</v>
      </c>
      <c r="C755" s="153"/>
      <c r="D755" s="155"/>
      <c r="E755" s="108">
        <v>17391.759999999998</v>
      </c>
      <c r="F755" s="109">
        <v>352.1</v>
      </c>
      <c r="G755" s="108">
        <v>31883.5</v>
      </c>
      <c r="H755" s="110">
        <v>45834</v>
      </c>
      <c r="J755" s="30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6">
        <f t="shared" si="35"/>
        <v>14139.64</v>
      </c>
    </row>
    <row r="756" spans="1:14" ht="15" hidden="1" customHeight="1" thickBot="1">
      <c r="A756" s="11" t="str">
        <f t="shared" si="37"/>
        <v>P587729 40</v>
      </c>
      <c r="B756" s="3" t="s">
        <v>129</v>
      </c>
      <c r="C756" s="152">
        <v>40</v>
      </c>
      <c r="D756" s="154">
        <v>14139.64</v>
      </c>
      <c r="E756" s="108">
        <v>17179.66</v>
      </c>
      <c r="F756" s="109" t="s">
        <v>92</v>
      </c>
      <c r="G756" s="108">
        <v>31319.3</v>
      </c>
      <c r="H756" s="110">
        <v>45854</v>
      </c>
      <c r="J756" s="30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6">
        <f t="shared" si="35"/>
        <v>14139.64</v>
      </c>
    </row>
    <row r="757" spans="1:14" ht="15" hidden="1" customHeight="1" thickBot="1">
      <c r="A757" s="11" t="str">
        <f t="shared" si="37"/>
        <v>P587729 40</v>
      </c>
      <c r="B757" s="3" t="s">
        <v>129</v>
      </c>
      <c r="C757" s="153"/>
      <c r="D757" s="155"/>
      <c r="E757" s="108">
        <v>17179.66</v>
      </c>
      <c r="F757" s="109">
        <v>349.73</v>
      </c>
      <c r="G757" s="108">
        <v>31669.03</v>
      </c>
      <c r="H757" s="110">
        <v>45864</v>
      </c>
      <c r="J757" s="30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6">
        <f t="shared" si="35"/>
        <v>14139.64</v>
      </c>
    </row>
    <row r="758" spans="1:14" ht="15" hidden="1" customHeight="1" thickBot="1">
      <c r="A758" s="11" t="str">
        <f t="shared" si="37"/>
        <v>P587729 41</v>
      </c>
      <c r="B758" s="3" t="s">
        <v>129</v>
      </c>
      <c r="C758" s="152">
        <v>41</v>
      </c>
      <c r="D758" s="154">
        <v>14139.64</v>
      </c>
      <c r="E758" s="108">
        <v>16967.57</v>
      </c>
      <c r="F758" s="109" t="s">
        <v>92</v>
      </c>
      <c r="G758" s="108">
        <v>31107.21</v>
      </c>
      <c r="H758" s="110">
        <v>45885</v>
      </c>
      <c r="J758" s="30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6">
        <f t="shared" si="35"/>
        <v>14139.64</v>
      </c>
    </row>
    <row r="759" spans="1:14" ht="15" hidden="1" customHeight="1" thickBot="1">
      <c r="A759" s="11" t="str">
        <f t="shared" si="37"/>
        <v>P587729 41</v>
      </c>
      <c r="B759" s="3" t="s">
        <v>129</v>
      </c>
      <c r="C759" s="153"/>
      <c r="D759" s="155"/>
      <c r="E759" s="108">
        <v>16967.57</v>
      </c>
      <c r="F759" s="109">
        <v>347.36</v>
      </c>
      <c r="G759" s="108">
        <v>31454.57</v>
      </c>
      <c r="H759" s="110">
        <v>45895</v>
      </c>
      <c r="J759" s="30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6">
        <f t="shared" si="35"/>
        <v>14139.64</v>
      </c>
    </row>
    <row r="760" spans="1:14" ht="15" hidden="1" customHeight="1" thickBot="1">
      <c r="A760" s="11" t="str">
        <f t="shared" si="37"/>
        <v>P587729 42</v>
      </c>
      <c r="B760" s="3" t="s">
        <v>129</v>
      </c>
      <c r="C760" s="152">
        <v>42</v>
      </c>
      <c r="D760" s="154">
        <v>14139.64</v>
      </c>
      <c r="E760" s="108">
        <v>16755.47</v>
      </c>
      <c r="F760" s="109" t="s">
        <v>92</v>
      </c>
      <c r="G760" s="108">
        <v>30895.11</v>
      </c>
      <c r="H760" s="110">
        <v>45916</v>
      </c>
      <c r="J760" s="30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6">
        <f t="shared" si="35"/>
        <v>14139.64</v>
      </c>
    </row>
    <row r="761" spans="1:14" ht="15" hidden="1" customHeight="1" thickBot="1">
      <c r="A761" s="11" t="str">
        <f t="shared" si="37"/>
        <v>P587729 42</v>
      </c>
      <c r="B761" s="3" t="s">
        <v>129</v>
      </c>
      <c r="C761" s="153"/>
      <c r="D761" s="155"/>
      <c r="E761" s="108">
        <v>16755.47</v>
      </c>
      <c r="F761" s="109">
        <v>345</v>
      </c>
      <c r="G761" s="108">
        <v>31240.11</v>
      </c>
      <c r="H761" s="110">
        <v>45926</v>
      </c>
      <c r="J761" s="30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6">
        <f t="shared" si="35"/>
        <v>14139.64</v>
      </c>
    </row>
    <row r="762" spans="1:14" ht="15" hidden="1" customHeight="1" thickBot="1">
      <c r="A762" s="11" t="str">
        <f t="shared" si="37"/>
        <v>P587729 43</v>
      </c>
      <c r="B762" s="3" t="s">
        <v>129</v>
      </c>
      <c r="C762" s="152">
        <v>43</v>
      </c>
      <c r="D762" s="154">
        <v>14139.64</v>
      </c>
      <c r="E762" s="108">
        <v>16543.38</v>
      </c>
      <c r="F762" s="109" t="s">
        <v>92</v>
      </c>
      <c r="G762" s="108">
        <v>30683.02</v>
      </c>
      <c r="H762" s="110">
        <v>45946</v>
      </c>
      <c r="J762" s="30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6">
        <f t="shared" si="35"/>
        <v>14139.64</v>
      </c>
    </row>
    <row r="763" spans="1:14" ht="15" hidden="1" customHeight="1" thickBot="1">
      <c r="A763" s="11" t="str">
        <f t="shared" si="37"/>
        <v>P587729 43</v>
      </c>
      <c r="B763" s="3" t="s">
        <v>129</v>
      </c>
      <c r="C763" s="153"/>
      <c r="D763" s="155"/>
      <c r="E763" s="108">
        <v>16543.38</v>
      </c>
      <c r="F763" s="109">
        <v>342.63</v>
      </c>
      <c r="G763" s="108">
        <v>31025.65</v>
      </c>
      <c r="H763" s="110">
        <v>45956</v>
      </c>
      <c r="J763" s="30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6">
        <f t="shared" si="35"/>
        <v>14139.64</v>
      </c>
    </row>
    <row r="764" spans="1:14" ht="15" hidden="1" customHeight="1" thickBot="1">
      <c r="A764" s="11" t="str">
        <f t="shared" si="37"/>
        <v>P587729 44</v>
      </c>
      <c r="B764" s="3" t="s">
        <v>129</v>
      </c>
      <c r="C764" s="152">
        <v>44</v>
      </c>
      <c r="D764" s="154">
        <v>14139.64</v>
      </c>
      <c r="E764" s="108">
        <v>16331.29</v>
      </c>
      <c r="F764" s="109" t="s">
        <v>92</v>
      </c>
      <c r="G764" s="108">
        <v>30470.93</v>
      </c>
      <c r="H764" s="110">
        <v>45977</v>
      </c>
      <c r="J764" s="30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6">
        <f t="shared" si="35"/>
        <v>14139.64</v>
      </c>
    </row>
    <row r="765" spans="1:14" ht="15" hidden="1" customHeight="1" thickBot="1">
      <c r="A765" s="11" t="str">
        <f t="shared" si="37"/>
        <v>P587729 44</v>
      </c>
      <c r="B765" s="3" t="s">
        <v>129</v>
      </c>
      <c r="C765" s="153"/>
      <c r="D765" s="155"/>
      <c r="E765" s="108">
        <v>16331.29</v>
      </c>
      <c r="F765" s="109">
        <v>340.26</v>
      </c>
      <c r="G765" s="108">
        <v>30811.19</v>
      </c>
      <c r="H765" s="110">
        <v>45987</v>
      </c>
      <c r="J765" s="30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6">
        <f t="shared" si="35"/>
        <v>14139.64</v>
      </c>
    </row>
    <row r="766" spans="1:14" ht="15" hidden="1" customHeight="1" thickBot="1">
      <c r="A766" s="11" t="str">
        <f t="shared" si="37"/>
        <v>P587729 45</v>
      </c>
      <c r="B766" s="3" t="s">
        <v>129</v>
      </c>
      <c r="C766" s="152">
        <v>45</v>
      </c>
      <c r="D766" s="154">
        <v>14139.64</v>
      </c>
      <c r="E766" s="108">
        <v>16119.19</v>
      </c>
      <c r="F766" s="109" t="s">
        <v>92</v>
      </c>
      <c r="G766" s="108">
        <v>30258.83</v>
      </c>
      <c r="H766" s="110">
        <v>46007</v>
      </c>
      <c r="J766" s="30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6">
        <f t="shared" si="35"/>
        <v>14139.64</v>
      </c>
    </row>
    <row r="767" spans="1:14" ht="15" hidden="1" customHeight="1" thickBot="1">
      <c r="A767" s="11" t="str">
        <f t="shared" si="37"/>
        <v>P587729 45</v>
      </c>
      <c r="B767" s="3" t="s">
        <v>129</v>
      </c>
      <c r="C767" s="153"/>
      <c r="D767" s="155"/>
      <c r="E767" s="108">
        <v>16119.19</v>
      </c>
      <c r="F767" s="109">
        <v>337.89</v>
      </c>
      <c r="G767" s="108">
        <v>30596.720000000001</v>
      </c>
      <c r="H767" s="110">
        <v>46017</v>
      </c>
      <c r="J767" s="30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6">
        <f t="shared" si="35"/>
        <v>14139.64</v>
      </c>
    </row>
    <row r="768" spans="1:14" ht="15" hidden="1" customHeight="1" thickBot="1">
      <c r="A768" s="11" t="str">
        <f t="shared" si="37"/>
        <v>P587729 46</v>
      </c>
      <c r="B768" s="3" t="s">
        <v>129</v>
      </c>
      <c r="C768" s="152">
        <v>46</v>
      </c>
      <c r="D768" s="154">
        <v>14139.64</v>
      </c>
      <c r="E768" s="108">
        <v>15907.1</v>
      </c>
      <c r="F768" s="109" t="s">
        <v>92</v>
      </c>
      <c r="G768" s="108">
        <v>30046.74</v>
      </c>
      <c r="H768" s="110">
        <v>46038</v>
      </c>
      <c r="J768" s="30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6">
        <f t="shared" si="35"/>
        <v>14139.64</v>
      </c>
    </row>
    <row r="769" spans="1:14" ht="15" hidden="1" customHeight="1" thickBot="1">
      <c r="A769" s="11" t="str">
        <f t="shared" si="37"/>
        <v>P587729 46</v>
      </c>
      <c r="B769" s="3" t="s">
        <v>129</v>
      </c>
      <c r="C769" s="153"/>
      <c r="D769" s="155"/>
      <c r="E769" s="108">
        <v>15907.1</v>
      </c>
      <c r="F769" s="109">
        <v>335.52</v>
      </c>
      <c r="G769" s="108">
        <v>30382.26</v>
      </c>
      <c r="H769" s="110">
        <v>46048</v>
      </c>
      <c r="J769" s="30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6">
        <f t="shared" si="35"/>
        <v>14139.64</v>
      </c>
    </row>
    <row r="770" spans="1:14" ht="15" hidden="1" customHeight="1" thickBot="1">
      <c r="A770" s="11" t="str">
        <f t="shared" si="37"/>
        <v>P587729 47</v>
      </c>
      <c r="B770" s="3" t="s">
        <v>129</v>
      </c>
      <c r="C770" s="152">
        <v>47</v>
      </c>
      <c r="D770" s="154">
        <v>14139.64</v>
      </c>
      <c r="E770" s="108">
        <v>15695</v>
      </c>
      <c r="F770" s="109" t="s">
        <v>92</v>
      </c>
      <c r="G770" s="108">
        <v>29834.639999999999</v>
      </c>
      <c r="H770" s="110">
        <v>46069</v>
      </c>
      <c r="J770" s="30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6">
        <f t="shared" si="35"/>
        <v>14139.64</v>
      </c>
    </row>
    <row r="771" spans="1:14" ht="15" hidden="1" customHeight="1" thickBot="1">
      <c r="A771" s="11" t="str">
        <f t="shared" si="37"/>
        <v>P587729 47</v>
      </c>
      <c r="B771" s="3" t="s">
        <v>129</v>
      </c>
      <c r="C771" s="153"/>
      <c r="D771" s="155"/>
      <c r="E771" s="108">
        <v>15695</v>
      </c>
      <c r="F771" s="109">
        <v>333.15</v>
      </c>
      <c r="G771" s="108">
        <v>30167.79</v>
      </c>
      <c r="H771" s="110">
        <v>46079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6">
        <f t="shared" si="35"/>
        <v>14139.64</v>
      </c>
    </row>
    <row r="772" spans="1:14" ht="15" hidden="1" customHeight="1" thickBot="1">
      <c r="A772" s="11" t="str">
        <f t="shared" si="37"/>
        <v>P587729 48</v>
      </c>
      <c r="B772" s="3" t="s">
        <v>129</v>
      </c>
      <c r="C772" s="152">
        <v>48</v>
      </c>
      <c r="D772" s="154">
        <v>14139.64</v>
      </c>
      <c r="E772" s="108">
        <v>15482.91</v>
      </c>
      <c r="F772" s="109" t="s">
        <v>92</v>
      </c>
      <c r="G772" s="108">
        <v>29622.55</v>
      </c>
      <c r="H772" s="110">
        <v>46097</v>
      </c>
      <c r="J772" s="30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6">
        <f t="shared" ref="N772:N835" si="38">IF(D772=0,D771,D772)</f>
        <v>14139.64</v>
      </c>
    </row>
    <row r="773" spans="1:14" ht="15" hidden="1" customHeight="1" thickBot="1">
      <c r="A773" s="11" t="str">
        <f t="shared" si="37"/>
        <v>P587729 48</v>
      </c>
      <c r="B773" s="3" t="s">
        <v>129</v>
      </c>
      <c r="C773" s="153"/>
      <c r="D773" s="155"/>
      <c r="E773" s="108">
        <v>15482.91</v>
      </c>
      <c r="F773" s="109">
        <v>330.79</v>
      </c>
      <c r="G773" s="108">
        <v>29953.34</v>
      </c>
      <c r="H773" s="110">
        <v>46107</v>
      </c>
      <c r="J773" s="30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6">
        <f t="shared" si="38"/>
        <v>14139.64</v>
      </c>
    </row>
    <row r="774" spans="1:14" ht="15" hidden="1" customHeight="1" thickBot="1">
      <c r="A774" s="11" t="str">
        <f t="shared" si="37"/>
        <v>P587729 49</v>
      </c>
      <c r="B774" s="3" t="s">
        <v>129</v>
      </c>
      <c r="C774" s="152">
        <v>49</v>
      </c>
      <c r="D774" s="154">
        <v>14139.64</v>
      </c>
      <c r="E774" s="108">
        <v>15270.81</v>
      </c>
      <c r="F774" s="109" t="s">
        <v>92</v>
      </c>
      <c r="G774" s="108">
        <v>29410.45</v>
      </c>
      <c r="H774" s="110">
        <v>46128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6">
        <f t="shared" si="38"/>
        <v>14139.64</v>
      </c>
    </row>
    <row r="775" spans="1:14" ht="15" hidden="1" customHeight="1" thickBot="1">
      <c r="A775" s="11" t="str">
        <f t="shared" si="37"/>
        <v>P587729 49</v>
      </c>
      <c r="B775" s="3" t="s">
        <v>129</v>
      </c>
      <c r="C775" s="153"/>
      <c r="D775" s="155"/>
      <c r="E775" s="108">
        <v>15270.81</v>
      </c>
      <c r="F775" s="109">
        <v>328.42</v>
      </c>
      <c r="G775" s="108">
        <v>29738.87</v>
      </c>
      <c r="H775" s="110">
        <v>46138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6">
        <f t="shared" si="38"/>
        <v>14139.64</v>
      </c>
    </row>
    <row r="776" spans="1:14" ht="15" hidden="1" customHeight="1" thickBot="1">
      <c r="A776" s="11" t="str">
        <f t="shared" si="37"/>
        <v>P587729 50</v>
      </c>
      <c r="B776" s="3" t="s">
        <v>129</v>
      </c>
      <c r="C776" s="152">
        <v>50</v>
      </c>
      <c r="D776" s="154">
        <v>14139.64</v>
      </c>
      <c r="E776" s="108">
        <v>15058.72</v>
      </c>
      <c r="F776" s="109" t="s">
        <v>92</v>
      </c>
      <c r="G776" s="108">
        <v>29198.36</v>
      </c>
      <c r="H776" s="110">
        <v>46158</v>
      </c>
      <c r="J776" s="30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6">
        <f t="shared" si="38"/>
        <v>14139.64</v>
      </c>
    </row>
    <row r="777" spans="1:14" ht="15" hidden="1" customHeight="1" thickBot="1">
      <c r="A777" s="11" t="str">
        <f t="shared" si="37"/>
        <v>P587729 50</v>
      </c>
      <c r="B777" s="3" t="s">
        <v>129</v>
      </c>
      <c r="C777" s="153"/>
      <c r="D777" s="155"/>
      <c r="E777" s="108">
        <v>15058.72</v>
      </c>
      <c r="F777" s="109">
        <v>326.05</v>
      </c>
      <c r="G777" s="108">
        <v>29524.41</v>
      </c>
      <c r="H777" s="110">
        <v>46168</v>
      </c>
      <c r="J777" s="30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6">
        <f t="shared" si="38"/>
        <v>14139.64</v>
      </c>
    </row>
    <row r="778" spans="1:14" ht="15" hidden="1" customHeight="1" thickBot="1">
      <c r="A778" s="11" t="str">
        <f t="shared" si="37"/>
        <v>P587729 51</v>
      </c>
      <c r="B778" s="3" t="s">
        <v>129</v>
      </c>
      <c r="C778" s="152">
        <v>51</v>
      </c>
      <c r="D778" s="154">
        <v>14139.64</v>
      </c>
      <c r="E778" s="108">
        <v>14846.62</v>
      </c>
      <c r="F778" s="109" t="s">
        <v>92</v>
      </c>
      <c r="G778" s="108">
        <v>28986.26</v>
      </c>
      <c r="H778" s="110">
        <v>46189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6">
        <f t="shared" si="38"/>
        <v>14139.64</v>
      </c>
    </row>
    <row r="779" spans="1:14" ht="15" hidden="1" customHeight="1" thickBot="1">
      <c r="A779" s="11" t="str">
        <f t="shared" si="37"/>
        <v>P587729 51</v>
      </c>
      <c r="B779" s="3" t="s">
        <v>129</v>
      </c>
      <c r="C779" s="153"/>
      <c r="D779" s="155"/>
      <c r="E779" s="108">
        <v>14846.62</v>
      </c>
      <c r="F779" s="109">
        <v>323.68</v>
      </c>
      <c r="G779" s="108">
        <v>29309.94</v>
      </c>
      <c r="H779" s="110">
        <v>46199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6">
        <f t="shared" si="38"/>
        <v>14139.64</v>
      </c>
    </row>
    <row r="780" spans="1:14" ht="15" hidden="1" customHeight="1" thickBot="1">
      <c r="A780" s="11" t="str">
        <f t="shared" si="37"/>
        <v>P587729 52</v>
      </c>
      <c r="B780" s="3" t="s">
        <v>129</v>
      </c>
      <c r="C780" s="152">
        <v>52</v>
      </c>
      <c r="D780" s="154">
        <v>14139.64</v>
      </c>
      <c r="E780" s="108">
        <v>14634.53</v>
      </c>
      <c r="F780" s="109" t="s">
        <v>92</v>
      </c>
      <c r="G780" s="108">
        <v>28774.17</v>
      </c>
      <c r="H780" s="110">
        <v>46219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6">
        <f t="shared" si="38"/>
        <v>14139.64</v>
      </c>
    </row>
    <row r="781" spans="1:14" ht="15" hidden="1" customHeight="1" thickBot="1">
      <c r="A781" s="11" t="str">
        <f t="shared" si="37"/>
        <v>P587729 52</v>
      </c>
      <c r="B781" s="3" t="s">
        <v>129</v>
      </c>
      <c r="C781" s="153"/>
      <c r="D781" s="155"/>
      <c r="E781" s="108">
        <v>14634.53</v>
      </c>
      <c r="F781" s="109">
        <v>321.31</v>
      </c>
      <c r="G781" s="108">
        <v>29095.48</v>
      </c>
      <c r="H781" s="110">
        <v>46229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6">
        <f t="shared" si="38"/>
        <v>14139.64</v>
      </c>
    </row>
    <row r="782" spans="1:14" ht="15" hidden="1" customHeight="1" thickBot="1">
      <c r="A782" s="11" t="str">
        <f t="shared" si="37"/>
        <v>P587729 53</v>
      </c>
      <c r="B782" s="3" t="s">
        <v>129</v>
      </c>
      <c r="C782" s="152">
        <v>53</v>
      </c>
      <c r="D782" s="154">
        <v>14139.64</v>
      </c>
      <c r="E782" s="108">
        <v>14422.43</v>
      </c>
      <c r="F782" s="109" t="s">
        <v>92</v>
      </c>
      <c r="G782" s="108">
        <v>28562.07</v>
      </c>
      <c r="H782" s="110">
        <v>46250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6">
        <f t="shared" si="38"/>
        <v>14139.64</v>
      </c>
    </row>
    <row r="783" spans="1:14" ht="15" hidden="1" customHeight="1" thickBot="1">
      <c r="A783" s="11" t="str">
        <f t="shared" si="37"/>
        <v>P587729 53</v>
      </c>
      <c r="B783" s="3" t="s">
        <v>129</v>
      </c>
      <c r="C783" s="153"/>
      <c r="D783" s="155"/>
      <c r="E783" s="108">
        <v>14422.43</v>
      </c>
      <c r="F783" s="109">
        <v>318.94</v>
      </c>
      <c r="G783" s="108">
        <v>28881.01</v>
      </c>
      <c r="H783" s="110">
        <v>46260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6">
        <f t="shared" si="38"/>
        <v>14139.64</v>
      </c>
    </row>
    <row r="784" spans="1:14" ht="15" hidden="1" customHeight="1" thickBot="1">
      <c r="A784" s="11" t="str">
        <f t="shared" si="37"/>
        <v>P587729 54</v>
      </c>
      <c r="B784" s="3" t="s">
        <v>129</v>
      </c>
      <c r="C784" s="152">
        <v>54</v>
      </c>
      <c r="D784" s="154">
        <v>14139.64</v>
      </c>
      <c r="E784" s="108">
        <v>14210.34</v>
      </c>
      <c r="F784" s="109" t="s">
        <v>92</v>
      </c>
      <c r="G784" s="108">
        <v>28349.98</v>
      </c>
      <c r="H784" s="110">
        <v>46281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6">
        <f t="shared" si="38"/>
        <v>14139.64</v>
      </c>
    </row>
    <row r="785" spans="1:14" ht="15" hidden="1" customHeight="1" thickBot="1">
      <c r="A785" s="11" t="str">
        <f t="shared" si="37"/>
        <v>P587729 54</v>
      </c>
      <c r="B785" s="3" t="s">
        <v>129</v>
      </c>
      <c r="C785" s="153"/>
      <c r="D785" s="155"/>
      <c r="E785" s="108">
        <v>14210.34</v>
      </c>
      <c r="F785" s="109">
        <v>316.57</v>
      </c>
      <c r="G785" s="108">
        <v>28666.55</v>
      </c>
      <c r="H785" s="110">
        <v>46291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6">
        <f t="shared" si="38"/>
        <v>14139.64</v>
      </c>
    </row>
    <row r="786" spans="1:14" ht="15" hidden="1" customHeight="1" thickBot="1">
      <c r="A786" s="11" t="str">
        <f t="shared" si="37"/>
        <v>P587729 55</v>
      </c>
      <c r="B786" s="3" t="s">
        <v>129</v>
      </c>
      <c r="C786" s="152">
        <v>55</v>
      </c>
      <c r="D786" s="154">
        <v>14139.64</v>
      </c>
      <c r="E786" s="108">
        <v>13998.25</v>
      </c>
      <c r="F786" s="109" t="s">
        <v>92</v>
      </c>
      <c r="G786" s="108">
        <v>28137.89</v>
      </c>
      <c r="H786" s="110">
        <v>46311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6">
        <f t="shared" si="38"/>
        <v>14139.64</v>
      </c>
    </row>
    <row r="787" spans="1:14" ht="15" hidden="1" customHeight="1" thickBot="1">
      <c r="A787" s="11" t="str">
        <f t="shared" si="37"/>
        <v>P587729 55</v>
      </c>
      <c r="B787" s="3" t="s">
        <v>129</v>
      </c>
      <c r="C787" s="153"/>
      <c r="D787" s="155"/>
      <c r="E787" s="108">
        <v>13998.25</v>
      </c>
      <c r="F787" s="109">
        <v>314.20999999999998</v>
      </c>
      <c r="G787" s="108">
        <v>28452.1</v>
      </c>
      <c r="H787" s="110">
        <v>46321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6">
        <f t="shared" si="38"/>
        <v>14139.64</v>
      </c>
    </row>
    <row r="788" spans="1:14" ht="15" hidden="1" customHeight="1" thickBot="1">
      <c r="A788" s="11" t="str">
        <f t="shared" si="37"/>
        <v>P587729 56</v>
      </c>
      <c r="B788" s="3" t="s">
        <v>129</v>
      </c>
      <c r="C788" s="152">
        <v>56</v>
      </c>
      <c r="D788" s="154">
        <v>14139.64</v>
      </c>
      <c r="E788" s="108">
        <v>13786.15</v>
      </c>
      <c r="F788" s="109" t="s">
        <v>92</v>
      </c>
      <c r="G788" s="108">
        <v>27925.79</v>
      </c>
      <c r="H788" s="110">
        <v>46342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6">
        <f t="shared" si="38"/>
        <v>14139.64</v>
      </c>
    </row>
    <row r="789" spans="1:14" ht="15" hidden="1" customHeight="1" thickBot="1">
      <c r="A789" s="11" t="str">
        <f t="shared" si="37"/>
        <v>P587729 56</v>
      </c>
      <c r="B789" s="3" t="s">
        <v>129</v>
      </c>
      <c r="C789" s="153"/>
      <c r="D789" s="155"/>
      <c r="E789" s="108">
        <v>13786.15</v>
      </c>
      <c r="F789" s="109">
        <v>311.83999999999997</v>
      </c>
      <c r="G789" s="108">
        <v>28237.63</v>
      </c>
      <c r="H789" s="110">
        <v>46352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6">
        <f t="shared" si="38"/>
        <v>14139.64</v>
      </c>
    </row>
    <row r="790" spans="1:14" ht="15" hidden="1" customHeight="1" thickBot="1">
      <c r="A790" s="11" t="str">
        <f t="shared" si="37"/>
        <v>P587729 57</v>
      </c>
      <c r="B790" s="3" t="s">
        <v>129</v>
      </c>
      <c r="C790" s="152">
        <v>57</v>
      </c>
      <c r="D790" s="154">
        <v>14139.64</v>
      </c>
      <c r="E790" s="108">
        <v>13574.06</v>
      </c>
      <c r="F790" s="109" t="s">
        <v>92</v>
      </c>
      <c r="G790" s="108">
        <v>27713.7</v>
      </c>
      <c r="H790" s="110">
        <v>46372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6">
        <f t="shared" si="38"/>
        <v>14139.64</v>
      </c>
    </row>
    <row r="791" spans="1:14" ht="15" hidden="1" customHeight="1" thickBot="1">
      <c r="A791" s="11" t="str">
        <f t="shared" si="37"/>
        <v>P587729 57</v>
      </c>
      <c r="B791" s="3" t="s">
        <v>129</v>
      </c>
      <c r="C791" s="153"/>
      <c r="D791" s="155"/>
      <c r="E791" s="108">
        <v>13574.06</v>
      </c>
      <c r="F791" s="109">
        <v>309.47000000000003</v>
      </c>
      <c r="G791" s="108">
        <v>28023.17</v>
      </c>
      <c r="H791" s="110">
        <v>46382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6">
        <f t="shared" si="38"/>
        <v>14139.64</v>
      </c>
    </row>
    <row r="792" spans="1:14" ht="15" hidden="1" customHeight="1" thickBot="1">
      <c r="A792" s="11" t="str">
        <f t="shared" si="37"/>
        <v>P587729 58</v>
      </c>
      <c r="B792" s="3" t="s">
        <v>129</v>
      </c>
      <c r="C792" s="152">
        <v>58</v>
      </c>
      <c r="D792" s="154">
        <v>14139.64</v>
      </c>
      <c r="E792" s="108">
        <v>13361.96</v>
      </c>
      <c r="F792" s="109" t="s">
        <v>92</v>
      </c>
      <c r="G792" s="108">
        <v>27501.599999999999</v>
      </c>
      <c r="H792" s="110">
        <v>46403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6">
        <f t="shared" si="38"/>
        <v>14139.64</v>
      </c>
    </row>
    <row r="793" spans="1:14" ht="15" hidden="1" customHeight="1" thickBot="1">
      <c r="A793" s="11" t="str">
        <f t="shared" si="37"/>
        <v>P587729 58</v>
      </c>
      <c r="B793" s="3" t="s">
        <v>129</v>
      </c>
      <c r="C793" s="153"/>
      <c r="D793" s="155"/>
      <c r="E793" s="108">
        <v>13361.96</v>
      </c>
      <c r="F793" s="109">
        <v>307.10000000000002</v>
      </c>
      <c r="G793" s="108">
        <v>27808.7</v>
      </c>
      <c r="H793" s="110">
        <v>46413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6">
        <f t="shared" si="38"/>
        <v>14139.64</v>
      </c>
    </row>
    <row r="794" spans="1:14" ht="15" hidden="1" customHeight="1" thickBot="1">
      <c r="A794" s="11" t="str">
        <f t="shared" si="37"/>
        <v>P587729 59</v>
      </c>
      <c r="B794" s="3" t="s">
        <v>129</v>
      </c>
      <c r="C794" s="152">
        <v>59</v>
      </c>
      <c r="D794" s="154">
        <v>14139.64</v>
      </c>
      <c r="E794" s="108">
        <v>13149.87</v>
      </c>
      <c r="F794" s="109" t="s">
        <v>92</v>
      </c>
      <c r="G794" s="108">
        <v>27289.51</v>
      </c>
      <c r="H794" s="110">
        <v>46434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6">
        <f t="shared" si="38"/>
        <v>14139.64</v>
      </c>
    </row>
    <row r="795" spans="1:14" ht="15" hidden="1" customHeight="1" thickBot="1">
      <c r="A795" s="11" t="str">
        <f t="shared" si="37"/>
        <v>P587729 59</v>
      </c>
      <c r="B795" s="3" t="s">
        <v>129</v>
      </c>
      <c r="C795" s="153"/>
      <c r="D795" s="155"/>
      <c r="E795" s="108">
        <v>13149.87</v>
      </c>
      <c r="F795" s="109">
        <v>304.73</v>
      </c>
      <c r="G795" s="108">
        <v>27594.240000000002</v>
      </c>
      <c r="H795" s="110">
        <v>46444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6">
        <f t="shared" si="38"/>
        <v>14139.64</v>
      </c>
    </row>
    <row r="796" spans="1:14" ht="15" hidden="1" customHeight="1" thickBot="1">
      <c r="A796" s="11" t="str">
        <f t="shared" si="37"/>
        <v>P587729 60</v>
      </c>
      <c r="B796" s="3" t="s">
        <v>129</v>
      </c>
      <c r="C796" s="152">
        <v>60</v>
      </c>
      <c r="D796" s="154">
        <v>14139.64</v>
      </c>
      <c r="E796" s="108">
        <v>12937.77</v>
      </c>
      <c r="F796" s="109" t="s">
        <v>92</v>
      </c>
      <c r="G796" s="108">
        <v>27077.41</v>
      </c>
      <c r="H796" s="110">
        <v>46462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6">
        <f t="shared" si="38"/>
        <v>14139.64</v>
      </c>
    </row>
    <row r="797" spans="1:14" ht="15" hidden="1" customHeight="1" thickBot="1">
      <c r="A797" s="11" t="str">
        <f t="shared" si="37"/>
        <v>P587729 60</v>
      </c>
      <c r="B797" s="3" t="s">
        <v>129</v>
      </c>
      <c r="C797" s="153"/>
      <c r="D797" s="155"/>
      <c r="E797" s="108">
        <v>12937.77</v>
      </c>
      <c r="F797" s="109">
        <v>302.36</v>
      </c>
      <c r="G797" s="108">
        <v>27379.77</v>
      </c>
      <c r="H797" s="110">
        <v>46472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6">
        <f t="shared" si="38"/>
        <v>14139.64</v>
      </c>
    </row>
    <row r="798" spans="1:14" ht="15" hidden="1" customHeight="1" thickBot="1">
      <c r="A798" s="11" t="str">
        <f t="shared" si="37"/>
        <v>P587729 61</v>
      </c>
      <c r="B798" s="3" t="s">
        <v>129</v>
      </c>
      <c r="C798" s="152">
        <v>61</v>
      </c>
      <c r="D798" s="154">
        <v>14139.64</v>
      </c>
      <c r="E798" s="108">
        <v>12725.68</v>
      </c>
      <c r="F798" s="109" t="s">
        <v>92</v>
      </c>
      <c r="G798" s="108">
        <v>26865.32</v>
      </c>
      <c r="H798" s="110">
        <v>46493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6">
        <f t="shared" si="38"/>
        <v>14139.64</v>
      </c>
    </row>
    <row r="799" spans="1:14" ht="15" hidden="1" customHeight="1" thickBot="1">
      <c r="A799" s="11" t="str">
        <f t="shared" si="37"/>
        <v>P587729 61</v>
      </c>
      <c r="B799" s="3" t="s">
        <v>129</v>
      </c>
      <c r="C799" s="153"/>
      <c r="D799" s="155"/>
      <c r="E799" s="108">
        <v>12725.68</v>
      </c>
      <c r="F799" s="109">
        <v>300</v>
      </c>
      <c r="G799" s="108">
        <v>27165.32</v>
      </c>
      <c r="H799" s="110">
        <v>46503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6">
        <f t="shared" si="38"/>
        <v>14139.64</v>
      </c>
    </row>
    <row r="800" spans="1:14" ht="15" hidden="1" customHeight="1" thickBot="1">
      <c r="A800" s="11" t="str">
        <f t="shared" si="37"/>
        <v>P587729 62</v>
      </c>
      <c r="B800" s="3" t="s">
        <v>129</v>
      </c>
      <c r="C800" s="152">
        <v>62</v>
      </c>
      <c r="D800" s="154">
        <v>14139.64</v>
      </c>
      <c r="E800" s="108">
        <v>12513.58</v>
      </c>
      <c r="F800" s="109" t="s">
        <v>92</v>
      </c>
      <c r="G800" s="108">
        <v>26653.22</v>
      </c>
      <c r="H800" s="110">
        <v>46523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6">
        <f t="shared" si="38"/>
        <v>14139.64</v>
      </c>
    </row>
    <row r="801" spans="1:14" ht="15" hidden="1" customHeight="1" thickBot="1">
      <c r="A801" s="11" t="str">
        <f t="shared" si="37"/>
        <v>P587729 62</v>
      </c>
      <c r="B801" s="3" t="s">
        <v>129</v>
      </c>
      <c r="C801" s="153"/>
      <c r="D801" s="155"/>
      <c r="E801" s="108">
        <v>12513.58</v>
      </c>
      <c r="F801" s="109">
        <v>297.63</v>
      </c>
      <c r="G801" s="108">
        <v>26950.85</v>
      </c>
      <c r="H801" s="110">
        <v>46533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6">
        <f t="shared" si="38"/>
        <v>14139.64</v>
      </c>
    </row>
    <row r="802" spans="1:14" ht="15" hidden="1" customHeight="1" thickBot="1">
      <c r="A802" s="11" t="str">
        <f t="shared" si="37"/>
        <v>P587729 63</v>
      </c>
      <c r="B802" s="3" t="s">
        <v>129</v>
      </c>
      <c r="C802" s="152">
        <v>63</v>
      </c>
      <c r="D802" s="154">
        <v>14139.64</v>
      </c>
      <c r="E802" s="108">
        <v>12301.49</v>
      </c>
      <c r="F802" s="109" t="s">
        <v>92</v>
      </c>
      <c r="G802" s="108">
        <v>26441.13</v>
      </c>
      <c r="H802" s="110">
        <v>46554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6">
        <f t="shared" si="38"/>
        <v>14139.64</v>
      </c>
    </row>
    <row r="803" spans="1:14" ht="15" hidden="1" customHeight="1" thickBot="1">
      <c r="A803" s="11" t="str">
        <f t="shared" si="37"/>
        <v>P587729 63</v>
      </c>
      <c r="B803" s="3" t="s">
        <v>129</v>
      </c>
      <c r="C803" s="153"/>
      <c r="D803" s="155"/>
      <c r="E803" s="108">
        <v>12301.49</v>
      </c>
      <c r="F803" s="109">
        <v>295.26</v>
      </c>
      <c r="G803" s="108">
        <v>26736.39</v>
      </c>
      <c r="H803" s="110">
        <v>46564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6">
        <f t="shared" si="38"/>
        <v>14139.64</v>
      </c>
    </row>
    <row r="804" spans="1:14" ht="15" hidden="1" customHeight="1" thickBot="1">
      <c r="A804" s="11" t="str">
        <f t="shared" si="37"/>
        <v>P587729 64</v>
      </c>
      <c r="B804" s="3" t="s">
        <v>129</v>
      </c>
      <c r="C804" s="152">
        <v>64</v>
      </c>
      <c r="D804" s="154">
        <v>14139.64</v>
      </c>
      <c r="E804" s="108">
        <v>12089.39</v>
      </c>
      <c r="F804" s="109" t="s">
        <v>92</v>
      </c>
      <c r="G804" s="108">
        <v>26229.03</v>
      </c>
      <c r="H804" s="110">
        <v>46584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6">
        <f t="shared" si="38"/>
        <v>14139.64</v>
      </c>
    </row>
    <row r="805" spans="1:14" ht="15" hidden="1" customHeight="1" thickBot="1">
      <c r="A805" s="11" t="str">
        <f t="shared" si="37"/>
        <v>P587729 64</v>
      </c>
      <c r="B805" s="3" t="s">
        <v>129</v>
      </c>
      <c r="C805" s="153"/>
      <c r="D805" s="155"/>
      <c r="E805" s="108">
        <v>12089.39</v>
      </c>
      <c r="F805" s="109">
        <v>292.89</v>
      </c>
      <c r="G805" s="108">
        <v>26521.919999999998</v>
      </c>
      <c r="H805" s="110">
        <v>46594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6">
        <f t="shared" si="38"/>
        <v>14139.64</v>
      </c>
    </row>
    <row r="806" spans="1:14" ht="15" hidden="1" customHeight="1" thickBot="1">
      <c r="A806" s="11" t="str">
        <f t="shared" si="37"/>
        <v>P587729 65</v>
      </c>
      <c r="B806" s="3" t="s">
        <v>129</v>
      </c>
      <c r="C806" s="152">
        <v>65</v>
      </c>
      <c r="D806" s="154">
        <v>14139.64</v>
      </c>
      <c r="E806" s="108">
        <v>11877.3</v>
      </c>
      <c r="F806" s="109" t="s">
        <v>92</v>
      </c>
      <c r="G806" s="108">
        <v>26016.94</v>
      </c>
      <c r="H806" s="110">
        <v>46615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6">
        <f t="shared" si="38"/>
        <v>14139.64</v>
      </c>
    </row>
    <row r="807" spans="1:14" ht="15" hidden="1" customHeight="1" thickBot="1">
      <c r="A807" s="11" t="str">
        <f t="shared" si="37"/>
        <v>P587729 65</v>
      </c>
      <c r="B807" s="3" t="s">
        <v>129</v>
      </c>
      <c r="C807" s="153"/>
      <c r="D807" s="155"/>
      <c r="E807" s="108">
        <v>11877.3</v>
      </c>
      <c r="F807" s="109">
        <v>290.52</v>
      </c>
      <c r="G807" s="108">
        <v>26307.46</v>
      </c>
      <c r="H807" s="110">
        <v>46625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6">
        <f t="shared" si="38"/>
        <v>14139.64</v>
      </c>
    </row>
    <row r="808" spans="1:14" ht="15" hidden="1" customHeight="1" thickBot="1">
      <c r="A808" s="11" t="str">
        <f t="shared" si="37"/>
        <v>P587729 66</v>
      </c>
      <c r="B808" s="3" t="s">
        <v>129</v>
      </c>
      <c r="C808" s="152">
        <v>66</v>
      </c>
      <c r="D808" s="154">
        <v>14139.64</v>
      </c>
      <c r="E808" s="108">
        <v>11665.2</v>
      </c>
      <c r="F808" s="109" t="s">
        <v>92</v>
      </c>
      <c r="G808" s="108">
        <v>25804.84</v>
      </c>
      <c r="H808" s="110">
        <v>46646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6">
        <f t="shared" si="38"/>
        <v>14139.64</v>
      </c>
    </row>
    <row r="809" spans="1:14" ht="15" hidden="1" customHeight="1" thickBot="1">
      <c r="A809" s="11" t="str">
        <f t="shared" si="37"/>
        <v>P587729 66</v>
      </c>
      <c r="B809" s="3" t="s">
        <v>129</v>
      </c>
      <c r="C809" s="153"/>
      <c r="D809" s="155"/>
      <c r="E809" s="108">
        <v>11665.2</v>
      </c>
      <c r="F809" s="109">
        <v>288.14999999999998</v>
      </c>
      <c r="G809" s="108">
        <v>26092.99</v>
      </c>
      <c r="H809" s="110">
        <v>46656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6">
        <f t="shared" si="38"/>
        <v>14139.64</v>
      </c>
    </row>
    <row r="810" spans="1:14" ht="15" hidden="1" customHeight="1" thickBot="1">
      <c r="A810" s="11" t="str">
        <f t="shared" ref="A810:A873" si="40">B810&amp;" "&amp;IF(C810="",C809,C810)</f>
        <v>P587729 67</v>
      </c>
      <c r="B810" s="3" t="s">
        <v>129</v>
      </c>
      <c r="C810" s="152">
        <v>67</v>
      </c>
      <c r="D810" s="154">
        <v>14139.64</v>
      </c>
      <c r="E810" s="108">
        <v>11453.11</v>
      </c>
      <c r="F810" s="109" t="s">
        <v>92</v>
      </c>
      <c r="G810" s="108">
        <v>25592.75</v>
      </c>
      <c r="H810" s="110">
        <v>46676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6">
        <f t="shared" si="38"/>
        <v>14139.64</v>
      </c>
    </row>
    <row r="811" spans="1:14" ht="15" hidden="1" customHeight="1" thickBot="1">
      <c r="A811" s="11" t="str">
        <f t="shared" si="40"/>
        <v>P587729 67</v>
      </c>
      <c r="B811" s="3" t="s">
        <v>129</v>
      </c>
      <c r="C811" s="153"/>
      <c r="D811" s="155"/>
      <c r="E811" s="108">
        <v>11453.11</v>
      </c>
      <c r="F811" s="109">
        <v>285.79000000000002</v>
      </c>
      <c r="G811" s="108">
        <v>25878.54</v>
      </c>
      <c r="H811" s="110">
        <v>46686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6">
        <f t="shared" si="38"/>
        <v>14139.64</v>
      </c>
    </row>
    <row r="812" spans="1:14" ht="15" hidden="1" customHeight="1" thickBot="1">
      <c r="A812" s="11" t="str">
        <f t="shared" si="40"/>
        <v>P587729 68</v>
      </c>
      <c r="B812" s="3" t="s">
        <v>129</v>
      </c>
      <c r="C812" s="152">
        <v>68</v>
      </c>
      <c r="D812" s="154">
        <v>14139.64</v>
      </c>
      <c r="E812" s="108">
        <v>11241.02</v>
      </c>
      <c r="F812" s="109" t="s">
        <v>92</v>
      </c>
      <c r="G812" s="108">
        <v>25380.66</v>
      </c>
      <c r="H812" s="110">
        <v>46707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6">
        <f t="shared" si="38"/>
        <v>14139.64</v>
      </c>
    </row>
    <row r="813" spans="1:14" ht="15" hidden="1" customHeight="1" thickBot="1">
      <c r="A813" s="11" t="str">
        <f t="shared" si="40"/>
        <v>P587729 68</v>
      </c>
      <c r="B813" s="3" t="s">
        <v>129</v>
      </c>
      <c r="C813" s="153"/>
      <c r="D813" s="155"/>
      <c r="E813" s="108">
        <v>11241.02</v>
      </c>
      <c r="F813" s="109">
        <v>283.42</v>
      </c>
      <c r="G813" s="108">
        <v>25664.080000000002</v>
      </c>
      <c r="H813" s="110">
        <v>46717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6">
        <f t="shared" si="38"/>
        <v>14139.64</v>
      </c>
    </row>
    <row r="814" spans="1:14" ht="15" hidden="1" customHeight="1" thickBot="1">
      <c r="A814" s="11" t="str">
        <f t="shared" si="40"/>
        <v>P587729 69</v>
      </c>
      <c r="B814" s="3" t="s">
        <v>129</v>
      </c>
      <c r="C814" s="152">
        <v>69</v>
      </c>
      <c r="D814" s="154">
        <v>14139.64</v>
      </c>
      <c r="E814" s="108">
        <v>11028.92</v>
      </c>
      <c r="F814" s="109" t="s">
        <v>92</v>
      </c>
      <c r="G814" s="108">
        <v>25168.560000000001</v>
      </c>
      <c r="H814" s="110">
        <v>46737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6">
        <f t="shared" si="38"/>
        <v>14139.64</v>
      </c>
    </row>
    <row r="815" spans="1:14" ht="15" hidden="1" customHeight="1" thickBot="1">
      <c r="A815" s="11" t="str">
        <f t="shared" si="40"/>
        <v>P587729 69</v>
      </c>
      <c r="B815" s="3" t="s">
        <v>129</v>
      </c>
      <c r="C815" s="153"/>
      <c r="D815" s="155"/>
      <c r="E815" s="108">
        <v>11028.92</v>
      </c>
      <c r="F815" s="109">
        <v>281.05</v>
      </c>
      <c r="G815" s="108">
        <v>25449.61</v>
      </c>
      <c r="H815" s="110">
        <v>46747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6">
        <f t="shared" si="38"/>
        <v>14139.64</v>
      </c>
    </row>
    <row r="816" spans="1:14" ht="15" hidden="1" customHeight="1" thickBot="1">
      <c r="A816" s="11" t="str">
        <f t="shared" si="40"/>
        <v>P587729 70</v>
      </c>
      <c r="B816" s="3" t="s">
        <v>129</v>
      </c>
      <c r="C816" s="152">
        <v>70</v>
      </c>
      <c r="D816" s="154">
        <v>14139.64</v>
      </c>
      <c r="E816" s="108">
        <v>10816.83</v>
      </c>
      <c r="F816" s="109" t="s">
        <v>92</v>
      </c>
      <c r="G816" s="108">
        <v>24956.47</v>
      </c>
      <c r="H816" s="110">
        <v>46768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6">
        <f t="shared" si="38"/>
        <v>14139.64</v>
      </c>
    </row>
    <row r="817" spans="1:14" ht="15" hidden="1" customHeight="1" thickBot="1">
      <c r="A817" s="11" t="str">
        <f t="shared" si="40"/>
        <v>P587729 70</v>
      </c>
      <c r="B817" s="3" t="s">
        <v>129</v>
      </c>
      <c r="C817" s="153"/>
      <c r="D817" s="155"/>
      <c r="E817" s="108">
        <v>10816.83</v>
      </c>
      <c r="F817" s="109">
        <v>278.68</v>
      </c>
      <c r="G817" s="108">
        <v>25235.15</v>
      </c>
      <c r="H817" s="110">
        <v>46778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6">
        <f t="shared" si="38"/>
        <v>14139.64</v>
      </c>
    </row>
    <row r="818" spans="1:14" ht="15" hidden="1" customHeight="1" thickBot="1">
      <c r="A818" s="11" t="str">
        <f t="shared" si="40"/>
        <v>P587729 71</v>
      </c>
      <c r="B818" s="3" t="s">
        <v>129</v>
      </c>
      <c r="C818" s="152">
        <v>71</v>
      </c>
      <c r="D818" s="154">
        <v>14139.64</v>
      </c>
      <c r="E818" s="108">
        <v>10604.73</v>
      </c>
      <c r="F818" s="109" t="s">
        <v>92</v>
      </c>
      <c r="G818" s="108">
        <v>24744.37</v>
      </c>
      <c r="H818" s="110">
        <v>46799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6">
        <f t="shared" si="38"/>
        <v>14139.64</v>
      </c>
    </row>
    <row r="819" spans="1:14" ht="15" hidden="1" customHeight="1" thickBot="1">
      <c r="A819" s="11" t="str">
        <f t="shared" si="40"/>
        <v>P587729 71</v>
      </c>
      <c r="B819" s="3" t="s">
        <v>129</v>
      </c>
      <c r="C819" s="153"/>
      <c r="D819" s="155"/>
      <c r="E819" s="108">
        <v>10604.73</v>
      </c>
      <c r="F819" s="109">
        <v>276.31</v>
      </c>
      <c r="G819" s="108">
        <v>25020.68</v>
      </c>
      <c r="H819" s="110">
        <v>46809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6">
        <f t="shared" si="38"/>
        <v>14139.64</v>
      </c>
    </row>
    <row r="820" spans="1:14" ht="15" hidden="1" customHeight="1" thickBot="1">
      <c r="A820" s="11" t="str">
        <f t="shared" si="40"/>
        <v>P587729 72</v>
      </c>
      <c r="B820" s="3" t="s">
        <v>129</v>
      </c>
      <c r="C820" s="152">
        <v>72</v>
      </c>
      <c r="D820" s="154">
        <v>14139.64</v>
      </c>
      <c r="E820" s="108">
        <v>10392.64</v>
      </c>
      <c r="F820" s="109" t="s">
        <v>92</v>
      </c>
      <c r="G820" s="108">
        <v>24532.28</v>
      </c>
      <c r="H820" s="110">
        <v>46828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6">
        <f t="shared" si="38"/>
        <v>14139.64</v>
      </c>
    </row>
    <row r="821" spans="1:14" ht="15" hidden="1" customHeight="1" thickBot="1">
      <c r="A821" s="11" t="str">
        <f t="shared" si="40"/>
        <v>P587729 72</v>
      </c>
      <c r="B821" s="3" t="s">
        <v>129</v>
      </c>
      <c r="C821" s="153"/>
      <c r="D821" s="155"/>
      <c r="E821" s="108">
        <v>10392.64</v>
      </c>
      <c r="F821" s="109">
        <v>273.94</v>
      </c>
      <c r="G821" s="108">
        <v>24806.22</v>
      </c>
      <c r="H821" s="110">
        <v>46838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6">
        <f t="shared" si="38"/>
        <v>14139.64</v>
      </c>
    </row>
    <row r="822" spans="1:14" ht="15" hidden="1" customHeight="1" thickBot="1">
      <c r="A822" s="11" t="str">
        <f t="shared" si="40"/>
        <v>P587729 73</v>
      </c>
      <c r="B822" s="3" t="s">
        <v>129</v>
      </c>
      <c r="C822" s="152">
        <v>73</v>
      </c>
      <c r="D822" s="154">
        <v>14139.64</v>
      </c>
      <c r="E822" s="108">
        <v>10180.540000000001</v>
      </c>
      <c r="F822" s="109" t="s">
        <v>92</v>
      </c>
      <c r="G822" s="108">
        <v>24320.18</v>
      </c>
      <c r="H822" s="110">
        <v>46859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6">
        <f t="shared" si="38"/>
        <v>14139.64</v>
      </c>
    </row>
    <row r="823" spans="1:14" ht="15" hidden="1" customHeight="1" thickBot="1">
      <c r="A823" s="11" t="str">
        <f t="shared" si="40"/>
        <v>P587729 73</v>
      </c>
      <c r="B823" s="3" t="s">
        <v>129</v>
      </c>
      <c r="C823" s="153"/>
      <c r="D823" s="155"/>
      <c r="E823" s="108">
        <v>10180.540000000001</v>
      </c>
      <c r="F823" s="109">
        <v>271.58</v>
      </c>
      <c r="G823" s="108">
        <v>24591.759999999998</v>
      </c>
      <c r="H823" s="110">
        <v>46869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6">
        <f t="shared" si="38"/>
        <v>14139.64</v>
      </c>
    </row>
    <row r="824" spans="1:14" ht="15" hidden="1" customHeight="1" thickBot="1">
      <c r="A824" s="11" t="str">
        <f t="shared" si="40"/>
        <v>P587729 74</v>
      </c>
      <c r="B824" s="3" t="s">
        <v>129</v>
      </c>
      <c r="C824" s="152">
        <v>74</v>
      </c>
      <c r="D824" s="154">
        <v>14139.64</v>
      </c>
      <c r="E824" s="108">
        <v>9968.4500000000007</v>
      </c>
      <c r="F824" s="109" t="s">
        <v>92</v>
      </c>
      <c r="G824" s="108">
        <v>24108.09</v>
      </c>
      <c r="H824" s="110">
        <v>46889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6">
        <f t="shared" si="38"/>
        <v>14139.64</v>
      </c>
    </row>
    <row r="825" spans="1:14" ht="15" hidden="1" customHeight="1" thickBot="1">
      <c r="A825" s="11" t="str">
        <f t="shared" si="40"/>
        <v>P587729 74</v>
      </c>
      <c r="B825" s="3" t="s">
        <v>129</v>
      </c>
      <c r="C825" s="153"/>
      <c r="D825" s="155"/>
      <c r="E825" s="108">
        <v>9968.4500000000007</v>
      </c>
      <c r="F825" s="109">
        <v>269.20999999999998</v>
      </c>
      <c r="G825" s="108">
        <v>24377.3</v>
      </c>
      <c r="H825" s="110">
        <v>46899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6">
        <f t="shared" si="38"/>
        <v>14139.64</v>
      </c>
    </row>
    <row r="826" spans="1:14" ht="15" hidden="1" customHeight="1" thickBot="1">
      <c r="A826" s="11" t="str">
        <f t="shared" si="40"/>
        <v>P587729 75</v>
      </c>
      <c r="B826" s="3" t="s">
        <v>129</v>
      </c>
      <c r="C826" s="152">
        <v>75</v>
      </c>
      <c r="D826" s="154">
        <v>14139.64</v>
      </c>
      <c r="E826" s="108">
        <v>9756.35</v>
      </c>
      <c r="F826" s="109" t="s">
        <v>92</v>
      </c>
      <c r="G826" s="108">
        <v>23895.99</v>
      </c>
      <c r="H826" s="110">
        <v>46920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6">
        <f t="shared" si="38"/>
        <v>14139.64</v>
      </c>
    </row>
    <row r="827" spans="1:14" ht="15" hidden="1" customHeight="1" thickBot="1">
      <c r="A827" s="11" t="str">
        <f t="shared" si="40"/>
        <v>P587729 75</v>
      </c>
      <c r="B827" s="3" t="s">
        <v>129</v>
      </c>
      <c r="C827" s="153"/>
      <c r="D827" s="155"/>
      <c r="E827" s="108">
        <v>9756.35</v>
      </c>
      <c r="F827" s="109">
        <v>266.83999999999997</v>
      </c>
      <c r="G827" s="108">
        <v>24162.83</v>
      </c>
      <c r="H827" s="110">
        <v>46930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6">
        <f t="shared" si="38"/>
        <v>14139.64</v>
      </c>
    </row>
    <row r="828" spans="1:14" ht="15" hidden="1" customHeight="1" thickBot="1">
      <c r="A828" s="11" t="str">
        <f t="shared" si="40"/>
        <v>P587729 76</v>
      </c>
      <c r="B828" s="3" t="s">
        <v>129</v>
      </c>
      <c r="C828" s="152">
        <v>76</v>
      </c>
      <c r="D828" s="154">
        <v>14139.64</v>
      </c>
      <c r="E828" s="108">
        <v>9544.26</v>
      </c>
      <c r="F828" s="109" t="s">
        <v>92</v>
      </c>
      <c r="G828" s="108">
        <v>23683.9</v>
      </c>
      <c r="H828" s="110">
        <v>46950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6">
        <f t="shared" si="38"/>
        <v>14139.64</v>
      </c>
    </row>
    <row r="829" spans="1:14" ht="15" hidden="1" customHeight="1" thickBot="1">
      <c r="A829" s="11" t="str">
        <f t="shared" si="40"/>
        <v>P587729 76</v>
      </c>
      <c r="B829" s="3" t="s">
        <v>129</v>
      </c>
      <c r="C829" s="153"/>
      <c r="D829" s="155"/>
      <c r="E829" s="108">
        <v>9544.26</v>
      </c>
      <c r="F829" s="109">
        <v>264.47000000000003</v>
      </c>
      <c r="G829" s="108">
        <v>23948.37</v>
      </c>
      <c r="H829" s="110">
        <v>46960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6">
        <f t="shared" si="38"/>
        <v>14139.64</v>
      </c>
    </row>
    <row r="830" spans="1:14" ht="15" hidden="1" customHeight="1" thickBot="1">
      <c r="A830" s="11" t="str">
        <f t="shared" si="40"/>
        <v>P587729 77</v>
      </c>
      <c r="B830" s="3" t="s">
        <v>129</v>
      </c>
      <c r="C830" s="152">
        <v>77</v>
      </c>
      <c r="D830" s="154">
        <v>14139.64</v>
      </c>
      <c r="E830" s="108">
        <v>9332.16</v>
      </c>
      <c r="F830" s="109" t="s">
        <v>92</v>
      </c>
      <c r="G830" s="108">
        <v>23471.8</v>
      </c>
      <c r="H830" s="110">
        <v>46981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6">
        <f t="shared" si="38"/>
        <v>14139.64</v>
      </c>
    </row>
    <row r="831" spans="1:14" ht="15" hidden="1" customHeight="1" thickBot="1">
      <c r="A831" s="11" t="str">
        <f t="shared" si="40"/>
        <v>P587729 77</v>
      </c>
      <c r="B831" s="3" t="s">
        <v>129</v>
      </c>
      <c r="C831" s="153"/>
      <c r="D831" s="155"/>
      <c r="E831" s="108">
        <v>9332.16</v>
      </c>
      <c r="F831" s="109">
        <v>262.10000000000002</v>
      </c>
      <c r="G831" s="108">
        <v>23733.9</v>
      </c>
      <c r="H831" s="110">
        <v>46991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6">
        <f t="shared" si="38"/>
        <v>14139.64</v>
      </c>
    </row>
    <row r="832" spans="1:14" ht="15" hidden="1" customHeight="1" thickBot="1">
      <c r="A832" s="11" t="str">
        <f t="shared" si="40"/>
        <v>P587729 78</v>
      </c>
      <c r="B832" s="3" t="s">
        <v>129</v>
      </c>
      <c r="C832" s="152">
        <v>78</v>
      </c>
      <c r="D832" s="154">
        <v>14139.64</v>
      </c>
      <c r="E832" s="108">
        <v>9120.07</v>
      </c>
      <c r="F832" s="109" t="s">
        <v>92</v>
      </c>
      <c r="G832" s="108">
        <v>23259.71</v>
      </c>
      <c r="H832" s="110">
        <v>47012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6">
        <f t="shared" si="38"/>
        <v>14139.64</v>
      </c>
    </row>
    <row r="833" spans="1:14" ht="15" hidden="1" customHeight="1" thickBot="1">
      <c r="A833" s="11" t="str">
        <f t="shared" si="40"/>
        <v>P587729 78</v>
      </c>
      <c r="B833" s="3" t="s">
        <v>129</v>
      </c>
      <c r="C833" s="153"/>
      <c r="D833" s="155"/>
      <c r="E833" s="108">
        <v>9120.07</v>
      </c>
      <c r="F833" s="109">
        <v>259.73</v>
      </c>
      <c r="G833" s="108">
        <v>23519.439999999999</v>
      </c>
      <c r="H833" s="110">
        <v>47022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6">
        <f t="shared" si="38"/>
        <v>14139.64</v>
      </c>
    </row>
    <row r="834" spans="1:14" ht="15" hidden="1" customHeight="1" thickBot="1">
      <c r="A834" s="11" t="str">
        <f t="shared" si="40"/>
        <v>P587729 79</v>
      </c>
      <c r="B834" s="3" t="s">
        <v>129</v>
      </c>
      <c r="C834" s="152">
        <v>79</v>
      </c>
      <c r="D834" s="154">
        <v>14139.64</v>
      </c>
      <c r="E834" s="108">
        <v>8907.9699999999993</v>
      </c>
      <c r="F834" s="109" t="s">
        <v>92</v>
      </c>
      <c r="G834" s="108">
        <v>23047.61</v>
      </c>
      <c r="H834" s="110">
        <v>47042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6">
        <f t="shared" si="38"/>
        <v>14139.64</v>
      </c>
    </row>
    <row r="835" spans="1:14" ht="15" hidden="1" customHeight="1" thickBot="1">
      <c r="A835" s="11" t="str">
        <f t="shared" si="40"/>
        <v>P587729 79</v>
      </c>
      <c r="B835" s="3" t="s">
        <v>129</v>
      </c>
      <c r="C835" s="153"/>
      <c r="D835" s="155"/>
      <c r="E835" s="108">
        <v>8907.9699999999993</v>
      </c>
      <c r="F835" s="109">
        <v>257.36</v>
      </c>
      <c r="G835" s="108">
        <v>23304.97</v>
      </c>
      <c r="H835" s="110">
        <v>47052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6">
        <f t="shared" si="38"/>
        <v>14139.64</v>
      </c>
    </row>
    <row r="836" spans="1:14" ht="15" hidden="1" customHeight="1" thickBot="1">
      <c r="A836" s="11" t="str">
        <f t="shared" si="40"/>
        <v>P587729 80</v>
      </c>
      <c r="B836" s="3" t="s">
        <v>129</v>
      </c>
      <c r="C836" s="152">
        <v>80</v>
      </c>
      <c r="D836" s="154">
        <v>14139.64</v>
      </c>
      <c r="E836" s="108">
        <v>8695.8799999999992</v>
      </c>
      <c r="F836" s="109" t="s">
        <v>92</v>
      </c>
      <c r="G836" s="108">
        <v>22835.52</v>
      </c>
      <c r="H836" s="110">
        <v>47073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6">
        <f t="shared" ref="N836:N899" si="41">IF(D836=0,D835,D836)</f>
        <v>14139.64</v>
      </c>
    </row>
    <row r="837" spans="1:14" ht="15" hidden="1" customHeight="1" thickBot="1">
      <c r="A837" s="11" t="str">
        <f t="shared" si="40"/>
        <v>P587729 80</v>
      </c>
      <c r="B837" s="3" t="s">
        <v>129</v>
      </c>
      <c r="C837" s="153"/>
      <c r="D837" s="155"/>
      <c r="E837" s="108">
        <v>8695.8799999999992</v>
      </c>
      <c r="F837" s="109">
        <v>255</v>
      </c>
      <c r="G837" s="108">
        <v>23090.52</v>
      </c>
      <c r="H837" s="110">
        <v>47083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6">
        <f t="shared" si="41"/>
        <v>14139.64</v>
      </c>
    </row>
    <row r="838" spans="1:14" ht="15" hidden="1" customHeight="1" thickBot="1">
      <c r="A838" s="11" t="str">
        <f t="shared" si="40"/>
        <v>P587729 81</v>
      </c>
      <c r="B838" s="3" t="s">
        <v>129</v>
      </c>
      <c r="C838" s="152">
        <v>81</v>
      </c>
      <c r="D838" s="154">
        <v>14139.64</v>
      </c>
      <c r="E838" s="108">
        <v>8483.7900000000009</v>
      </c>
      <c r="F838" s="109" t="s">
        <v>92</v>
      </c>
      <c r="G838" s="108">
        <v>22623.43</v>
      </c>
      <c r="H838" s="110">
        <v>47103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6">
        <f t="shared" si="41"/>
        <v>14139.64</v>
      </c>
    </row>
    <row r="839" spans="1:14" ht="15" hidden="1" customHeight="1" thickBot="1">
      <c r="A839" s="11" t="str">
        <f t="shared" si="40"/>
        <v>P587729 81</v>
      </c>
      <c r="B839" s="3" t="s">
        <v>129</v>
      </c>
      <c r="C839" s="153"/>
      <c r="D839" s="155"/>
      <c r="E839" s="108">
        <v>8483.7900000000009</v>
      </c>
      <c r="F839" s="109">
        <v>252.63</v>
      </c>
      <c r="G839" s="108">
        <v>22876.06</v>
      </c>
      <c r="H839" s="110">
        <v>47113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6">
        <f t="shared" si="41"/>
        <v>14139.64</v>
      </c>
    </row>
    <row r="840" spans="1:14" ht="15" hidden="1" customHeight="1" thickBot="1">
      <c r="A840" s="11" t="str">
        <f t="shared" si="40"/>
        <v>P587729 82</v>
      </c>
      <c r="B840" s="3" t="s">
        <v>129</v>
      </c>
      <c r="C840" s="152">
        <v>82</v>
      </c>
      <c r="D840" s="154">
        <v>14139.64</v>
      </c>
      <c r="E840" s="108">
        <v>8271.69</v>
      </c>
      <c r="F840" s="109" t="s">
        <v>92</v>
      </c>
      <c r="G840" s="108">
        <v>22411.33</v>
      </c>
      <c r="H840" s="110">
        <v>47134</v>
      </c>
      <c r="J840" s="30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6">
        <f t="shared" si="41"/>
        <v>14139.64</v>
      </c>
    </row>
    <row r="841" spans="1:14" ht="15" hidden="1" customHeight="1" thickBot="1">
      <c r="A841" s="11" t="str">
        <f t="shared" si="40"/>
        <v>P587729 82</v>
      </c>
      <c r="B841" s="3" t="s">
        <v>129</v>
      </c>
      <c r="C841" s="153"/>
      <c r="D841" s="155"/>
      <c r="E841" s="108">
        <v>8271.69</v>
      </c>
      <c r="F841" s="109">
        <v>250.26</v>
      </c>
      <c r="G841" s="108">
        <v>22661.59</v>
      </c>
      <c r="H841" s="110">
        <v>47144</v>
      </c>
      <c r="J841" s="30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6">
        <f t="shared" si="41"/>
        <v>14139.64</v>
      </c>
    </row>
    <row r="842" spans="1:14" ht="15" hidden="1" customHeight="1" thickBot="1">
      <c r="A842" s="11" t="str">
        <f t="shared" si="40"/>
        <v>P587729 83</v>
      </c>
      <c r="B842" s="3" t="s">
        <v>129</v>
      </c>
      <c r="C842" s="152">
        <v>83</v>
      </c>
      <c r="D842" s="154">
        <v>14139.64</v>
      </c>
      <c r="E842" s="108">
        <v>8059.6</v>
      </c>
      <c r="F842" s="109" t="s">
        <v>92</v>
      </c>
      <c r="G842" s="108">
        <v>22199.24</v>
      </c>
      <c r="H842" s="110">
        <v>47165</v>
      </c>
      <c r="J842" s="30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6">
        <f t="shared" si="41"/>
        <v>14139.64</v>
      </c>
    </row>
    <row r="843" spans="1:14" ht="15" hidden="1" customHeight="1" thickBot="1">
      <c r="A843" s="11" t="str">
        <f t="shared" si="40"/>
        <v>P587729 83</v>
      </c>
      <c r="B843" s="3" t="s">
        <v>129</v>
      </c>
      <c r="C843" s="153"/>
      <c r="D843" s="155"/>
      <c r="E843" s="108">
        <v>8059.6</v>
      </c>
      <c r="F843" s="109">
        <v>247.89</v>
      </c>
      <c r="G843" s="108">
        <v>22447.13</v>
      </c>
      <c r="H843" s="110">
        <v>47175</v>
      </c>
      <c r="J843" s="30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6">
        <f t="shared" si="41"/>
        <v>14139.64</v>
      </c>
    </row>
    <row r="844" spans="1:14" ht="15" hidden="1" customHeight="1" thickBot="1">
      <c r="A844" s="11" t="str">
        <f t="shared" si="40"/>
        <v>P587729 84</v>
      </c>
      <c r="B844" s="3" t="s">
        <v>129</v>
      </c>
      <c r="C844" s="152">
        <v>84</v>
      </c>
      <c r="D844" s="154">
        <v>14139.64</v>
      </c>
      <c r="E844" s="108">
        <v>7847.5</v>
      </c>
      <c r="F844" s="109" t="s">
        <v>92</v>
      </c>
      <c r="G844" s="108">
        <v>21987.14</v>
      </c>
      <c r="H844" s="110">
        <v>47193</v>
      </c>
      <c r="J844" s="30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6">
        <f t="shared" si="41"/>
        <v>14139.64</v>
      </c>
    </row>
    <row r="845" spans="1:14" ht="15" hidden="1" customHeight="1" thickBot="1">
      <c r="A845" s="11" t="str">
        <f t="shared" si="40"/>
        <v>P587729 84</v>
      </c>
      <c r="B845" s="3" t="s">
        <v>129</v>
      </c>
      <c r="C845" s="153"/>
      <c r="D845" s="155"/>
      <c r="E845" s="108">
        <v>7847.5</v>
      </c>
      <c r="F845" s="109">
        <v>245.52</v>
      </c>
      <c r="G845" s="108">
        <v>22232.66</v>
      </c>
      <c r="H845" s="110">
        <v>47203</v>
      </c>
      <c r="J845" s="30" t="str">
        <f t="shared" si="39"/>
        <v/>
      </c>
      <c r="L845" s="11" t="str">
        <f>IF(I845&lt;&gt;"",IF(SUMIF(Planes!BA:BA,'Control de pagos'!A845,Planes!BC:BC)=0,"",SUMIF(Planes!BA:BA,'Control de pagos'!A845,Planes!BC:BC)),"")</f>
        <v/>
      </c>
      <c r="N845" s="66">
        <f t="shared" si="41"/>
        <v>14139.64</v>
      </c>
    </row>
    <row r="846" spans="1:14" ht="15" hidden="1" customHeight="1" thickBot="1">
      <c r="A846" s="11" t="str">
        <f t="shared" si="40"/>
        <v>P587729 85</v>
      </c>
      <c r="B846" s="3" t="s">
        <v>129</v>
      </c>
      <c r="C846" s="152">
        <v>85</v>
      </c>
      <c r="D846" s="154">
        <v>14139.64</v>
      </c>
      <c r="E846" s="108">
        <v>7635.41</v>
      </c>
      <c r="F846" s="109" t="s">
        <v>92</v>
      </c>
      <c r="G846" s="108">
        <v>21775.05</v>
      </c>
      <c r="H846" s="110">
        <v>47224</v>
      </c>
      <c r="J846" s="30" t="str">
        <f t="shared" si="39"/>
        <v/>
      </c>
      <c r="L846" s="11" t="str">
        <f>IF(I846&lt;&gt;"",IF(SUMIF(Planes!BA:BA,'Control de pagos'!A846,Planes!BC:BC)=0,"",SUMIF(Planes!BA:BA,'Control de pagos'!A846,Planes!BC:BC)),"")</f>
        <v/>
      </c>
      <c r="N846" s="66">
        <f t="shared" si="41"/>
        <v>14139.64</v>
      </c>
    </row>
    <row r="847" spans="1:14" ht="15" hidden="1" customHeight="1" thickBot="1">
      <c r="A847" s="11" t="str">
        <f t="shared" si="40"/>
        <v>P587729 85</v>
      </c>
      <c r="B847" s="3" t="s">
        <v>129</v>
      </c>
      <c r="C847" s="153"/>
      <c r="D847" s="155"/>
      <c r="E847" s="108">
        <v>7635.41</v>
      </c>
      <c r="F847" s="109">
        <v>243.15</v>
      </c>
      <c r="G847" s="108">
        <v>22018.2</v>
      </c>
      <c r="H847" s="110">
        <v>47234</v>
      </c>
      <c r="J847" s="30" t="str">
        <f t="shared" si="39"/>
        <v/>
      </c>
      <c r="L847" s="11" t="str">
        <f>IF(I847&lt;&gt;"",IF(SUMIF(Planes!BA:BA,'Control de pagos'!A847,Planes!BC:BC)=0,"",SUMIF(Planes!BA:BA,'Control de pagos'!A847,Planes!BC:BC)),"")</f>
        <v/>
      </c>
      <c r="N847" s="66">
        <f t="shared" si="41"/>
        <v>14139.64</v>
      </c>
    </row>
    <row r="848" spans="1:14" ht="15" hidden="1" customHeight="1" thickBot="1">
      <c r="A848" s="11" t="str">
        <f t="shared" si="40"/>
        <v>P587729 86</v>
      </c>
      <c r="B848" s="3" t="s">
        <v>129</v>
      </c>
      <c r="C848" s="152">
        <v>86</v>
      </c>
      <c r="D848" s="154">
        <v>14139.64</v>
      </c>
      <c r="E848" s="108">
        <v>7423.31</v>
      </c>
      <c r="F848" s="109" t="s">
        <v>92</v>
      </c>
      <c r="G848" s="108">
        <v>21562.95</v>
      </c>
      <c r="H848" s="110">
        <v>47254</v>
      </c>
      <c r="J848" s="30" t="str">
        <f t="shared" si="39"/>
        <v/>
      </c>
      <c r="L848" s="11" t="str">
        <f>IF(I848&lt;&gt;"",IF(SUMIF(Planes!BA:BA,'Control de pagos'!A848,Planes!BC:BC)=0,"",SUMIF(Planes!BA:BA,'Control de pagos'!A848,Planes!BC:BC)),"")</f>
        <v/>
      </c>
      <c r="N848" s="66">
        <f t="shared" si="41"/>
        <v>14139.64</v>
      </c>
    </row>
    <row r="849" spans="1:14" ht="15" hidden="1" customHeight="1" thickBot="1">
      <c r="A849" s="11" t="str">
        <f t="shared" si="40"/>
        <v>P587729 86</v>
      </c>
      <c r="B849" s="3" t="s">
        <v>129</v>
      </c>
      <c r="C849" s="153"/>
      <c r="D849" s="155"/>
      <c r="E849" s="108">
        <v>7423.31</v>
      </c>
      <c r="F849" s="109">
        <v>240.79</v>
      </c>
      <c r="G849" s="108">
        <v>21803.74</v>
      </c>
      <c r="H849" s="110">
        <v>47264</v>
      </c>
      <c r="J849" s="30" t="str">
        <f t="shared" ref="J849:J912" si="42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6">
        <f t="shared" si="41"/>
        <v>14139.64</v>
      </c>
    </row>
    <row r="850" spans="1:14" ht="15" hidden="1" customHeight="1" thickBot="1">
      <c r="A850" s="11" t="str">
        <f t="shared" si="40"/>
        <v>P587729 87</v>
      </c>
      <c r="B850" s="3" t="s">
        <v>129</v>
      </c>
      <c r="C850" s="152">
        <v>87</v>
      </c>
      <c r="D850" s="154">
        <v>14139.64</v>
      </c>
      <c r="E850" s="108">
        <v>7211.22</v>
      </c>
      <c r="F850" s="109" t="s">
        <v>92</v>
      </c>
      <c r="G850" s="108">
        <v>21350.86</v>
      </c>
      <c r="H850" s="110">
        <v>47285</v>
      </c>
      <c r="J850" s="30" t="str">
        <f t="shared" si="42"/>
        <v/>
      </c>
      <c r="L850" s="11" t="str">
        <f>IF(I850&lt;&gt;"",IF(SUMIF(Planes!BA:BA,'Control de pagos'!A850,Planes!BC:BC)=0,"",SUMIF(Planes!BA:BA,'Control de pagos'!A850,Planes!BC:BC)),"")</f>
        <v/>
      </c>
      <c r="N850" s="66">
        <f t="shared" si="41"/>
        <v>14139.64</v>
      </c>
    </row>
    <row r="851" spans="1:14" ht="15" hidden="1" customHeight="1" thickBot="1">
      <c r="A851" s="11" t="str">
        <f t="shared" si="40"/>
        <v>P587729 87</v>
      </c>
      <c r="B851" s="3" t="s">
        <v>129</v>
      </c>
      <c r="C851" s="153"/>
      <c r="D851" s="155"/>
      <c r="E851" s="108">
        <v>7211.22</v>
      </c>
      <c r="F851" s="109">
        <v>238.42</v>
      </c>
      <c r="G851" s="108">
        <v>21589.279999999999</v>
      </c>
      <c r="H851" s="110">
        <v>47295</v>
      </c>
      <c r="J851" s="30" t="str">
        <f t="shared" si="42"/>
        <v/>
      </c>
      <c r="L851" s="11" t="str">
        <f>IF(I851&lt;&gt;"",IF(SUMIF(Planes!BA:BA,'Control de pagos'!A851,Planes!BC:BC)=0,"",SUMIF(Planes!BA:BA,'Control de pagos'!A851,Planes!BC:BC)),"")</f>
        <v/>
      </c>
      <c r="N851" s="66">
        <f t="shared" si="41"/>
        <v>14139.64</v>
      </c>
    </row>
    <row r="852" spans="1:14" ht="15" hidden="1" customHeight="1" thickBot="1">
      <c r="A852" s="11" t="str">
        <f t="shared" si="40"/>
        <v>P587729 88</v>
      </c>
      <c r="B852" s="3" t="s">
        <v>129</v>
      </c>
      <c r="C852" s="152">
        <v>88</v>
      </c>
      <c r="D852" s="154">
        <v>14139.64</v>
      </c>
      <c r="E852" s="108">
        <v>6999.12</v>
      </c>
      <c r="F852" s="109" t="s">
        <v>92</v>
      </c>
      <c r="G852" s="108">
        <v>21138.76</v>
      </c>
      <c r="H852" s="110">
        <v>47315</v>
      </c>
      <c r="J852" s="30" t="str">
        <f t="shared" si="42"/>
        <v/>
      </c>
      <c r="L852" s="11" t="str">
        <f>IF(I852&lt;&gt;"",IF(SUMIF(Planes!BA:BA,'Control de pagos'!A852,Planes!BC:BC)=0,"",SUMIF(Planes!BA:BA,'Control de pagos'!A852,Planes!BC:BC)),"")</f>
        <v/>
      </c>
      <c r="N852" s="66">
        <f t="shared" si="41"/>
        <v>14139.64</v>
      </c>
    </row>
    <row r="853" spans="1:14" ht="15" hidden="1" customHeight="1" thickBot="1">
      <c r="A853" s="11" t="str">
        <f t="shared" si="40"/>
        <v>P587729 88</v>
      </c>
      <c r="B853" s="3" t="s">
        <v>129</v>
      </c>
      <c r="C853" s="153"/>
      <c r="D853" s="155"/>
      <c r="E853" s="108">
        <v>6999.12</v>
      </c>
      <c r="F853" s="109">
        <v>236.05</v>
      </c>
      <c r="G853" s="108">
        <v>21374.81</v>
      </c>
      <c r="H853" s="110">
        <v>47325</v>
      </c>
      <c r="J853" s="30" t="str">
        <f t="shared" si="42"/>
        <v/>
      </c>
      <c r="L853" s="11" t="str">
        <f>IF(I853&lt;&gt;"",IF(SUMIF(Planes!BA:BA,'Control de pagos'!A853,Planes!BC:BC)=0,"",SUMIF(Planes!BA:BA,'Control de pagos'!A853,Planes!BC:BC)),"")</f>
        <v/>
      </c>
      <c r="N853" s="66">
        <f t="shared" si="41"/>
        <v>14139.64</v>
      </c>
    </row>
    <row r="854" spans="1:14" ht="15" hidden="1" customHeight="1" thickBot="1">
      <c r="A854" s="11" t="str">
        <f t="shared" si="40"/>
        <v>P587729 89</v>
      </c>
      <c r="B854" s="3" t="s">
        <v>129</v>
      </c>
      <c r="C854" s="152">
        <v>89</v>
      </c>
      <c r="D854" s="154">
        <v>14139.64</v>
      </c>
      <c r="E854" s="108">
        <v>6787.03</v>
      </c>
      <c r="F854" s="109" t="s">
        <v>92</v>
      </c>
      <c r="G854" s="108">
        <v>20926.669999999998</v>
      </c>
      <c r="H854" s="110">
        <v>47346</v>
      </c>
      <c r="J854" s="30" t="str">
        <f t="shared" si="42"/>
        <v/>
      </c>
      <c r="L854" s="11" t="str">
        <f>IF(I854&lt;&gt;"",IF(SUMIF(Planes!BA:BA,'Control de pagos'!A854,Planes!BC:BC)=0,"",SUMIF(Planes!BA:BA,'Control de pagos'!A854,Planes!BC:BC)),"")</f>
        <v/>
      </c>
      <c r="N854" s="66">
        <f t="shared" si="41"/>
        <v>14139.64</v>
      </c>
    </row>
    <row r="855" spans="1:14" ht="15" hidden="1" customHeight="1" thickBot="1">
      <c r="A855" s="11" t="str">
        <f t="shared" si="40"/>
        <v>P587729 89</v>
      </c>
      <c r="B855" s="3" t="s">
        <v>129</v>
      </c>
      <c r="C855" s="153"/>
      <c r="D855" s="155"/>
      <c r="E855" s="108">
        <v>6787.03</v>
      </c>
      <c r="F855" s="109">
        <v>233.68</v>
      </c>
      <c r="G855" s="108">
        <v>21160.35</v>
      </c>
      <c r="H855" s="110">
        <v>47356</v>
      </c>
      <c r="J855" s="30" t="str">
        <f t="shared" si="42"/>
        <v/>
      </c>
      <c r="L855" s="11" t="str">
        <f>IF(I855&lt;&gt;"",IF(SUMIF(Planes!BA:BA,'Control de pagos'!A855,Planes!BC:BC)=0,"",SUMIF(Planes!BA:BA,'Control de pagos'!A855,Planes!BC:BC)),"")</f>
        <v/>
      </c>
      <c r="N855" s="66">
        <f t="shared" si="41"/>
        <v>14139.64</v>
      </c>
    </row>
    <row r="856" spans="1:14" ht="15" hidden="1" customHeight="1" thickBot="1">
      <c r="A856" s="11" t="str">
        <f t="shared" si="40"/>
        <v>P587729 90</v>
      </c>
      <c r="B856" s="3" t="s">
        <v>129</v>
      </c>
      <c r="C856" s="152">
        <v>90</v>
      </c>
      <c r="D856" s="154">
        <v>14139.64</v>
      </c>
      <c r="E856" s="108">
        <v>6574.93</v>
      </c>
      <c r="F856" s="109" t="s">
        <v>92</v>
      </c>
      <c r="G856" s="108">
        <v>20714.57</v>
      </c>
      <c r="H856" s="110">
        <v>47377</v>
      </c>
      <c r="J856" s="30" t="str">
        <f t="shared" si="42"/>
        <v/>
      </c>
      <c r="L856" s="11" t="str">
        <f>IF(I856&lt;&gt;"",IF(SUMIF(Planes!BA:BA,'Control de pagos'!A856,Planes!BC:BC)=0,"",SUMIF(Planes!BA:BA,'Control de pagos'!A856,Planes!BC:BC)),"")</f>
        <v/>
      </c>
      <c r="N856" s="66">
        <f t="shared" si="41"/>
        <v>14139.64</v>
      </c>
    </row>
    <row r="857" spans="1:14" ht="15" hidden="1" customHeight="1" thickBot="1">
      <c r="A857" s="11" t="str">
        <f t="shared" si="40"/>
        <v>P587729 90</v>
      </c>
      <c r="B857" s="3" t="s">
        <v>129</v>
      </c>
      <c r="C857" s="153"/>
      <c r="D857" s="155"/>
      <c r="E857" s="108">
        <v>6574.93</v>
      </c>
      <c r="F857" s="109">
        <v>231.31</v>
      </c>
      <c r="G857" s="108">
        <v>20945.88</v>
      </c>
      <c r="H857" s="110">
        <v>47387</v>
      </c>
      <c r="J857" s="30" t="str">
        <f t="shared" si="42"/>
        <v/>
      </c>
      <c r="L857" s="11" t="str">
        <f>IF(I857&lt;&gt;"",IF(SUMIF(Planes!BA:BA,'Control de pagos'!A857,Planes!BC:BC)=0,"",SUMIF(Planes!BA:BA,'Control de pagos'!A857,Planes!BC:BC)),"")</f>
        <v/>
      </c>
      <c r="N857" s="66">
        <f t="shared" si="41"/>
        <v>14139.64</v>
      </c>
    </row>
    <row r="858" spans="1:14" ht="15" hidden="1" customHeight="1" thickBot="1">
      <c r="A858" s="11" t="str">
        <f t="shared" si="40"/>
        <v>P587729 91</v>
      </c>
      <c r="B858" s="3" t="s">
        <v>129</v>
      </c>
      <c r="C858" s="152">
        <v>91</v>
      </c>
      <c r="D858" s="154">
        <v>14139.64</v>
      </c>
      <c r="E858" s="108">
        <v>6362.84</v>
      </c>
      <c r="F858" s="109" t="s">
        <v>92</v>
      </c>
      <c r="G858" s="108">
        <v>20502.48</v>
      </c>
      <c r="H858" s="110">
        <v>47407</v>
      </c>
      <c r="J858" s="30" t="str">
        <f t="shared" si="42"/>
        <v/>
      </c>
      <c r="L858" s="11" t="str">
        <f>IF(I858&lt;&gt;"",IF(SUMIF(Planes!BA:BA,'Control de pagos'!A858,Planes!BC:BC)=0,"",SUMIF(Planes!BA:BA,'Control de pagos'!A858,Planes!BC:BC)),"")</f>
        <v/>
      </c>
      <c r="N858" s="66">
        <f t="shared" si="41"/>
        <v>14139.64</v>
      </c>
    </row>
    <row r="859" spans="1:14" ht="15" hidden="1" customHeight="1" thickBot="1">
      <c r="A859" s="11" t="str">
        <f t="shared" si="40"/>
        <v>P587729 91</v>
      </c>
      <c r="B859" s="3" t="s">
        <v>129</v>
      </c>
      <c r="C859" s="153"/>
      <c r="D859" s="155"/>
      <c r="E859" s="108">
        <v>6362.84</v>
      </c>
      <c r="F859" s="109">
        <v>228.94</v>
      </c>
      <c r="G859" s="108">
        <v>20731.419999999998</v>
      </c>
      <c r="H859" s="110">
        <v>47417</v>
      </c>
      <c r="J859" s="30" t="str">
        <f t="shared" si="42"/>
        <v/>
      </c>
      <c r="L859" s="11" t="str">
        <f>IF(I859&lt;&gt;"",IF(SUMIF(Planes!BA:BA,'Control de pagos'!A859,Planes!BC:BC)=0,"",SUMIF(Planes!BA:BA,'Control de pagos'!A859,Planes!BC:BC)),"")</f>
        <v/>
      </c>
      <c r="N859" s="66">
        <f t="shared" si="41"/>
        <v>14139.64</v>
      </c>
    </row>
    <row r="860" spans="1:14" ht="15" hidden="1" customHeight="1" thickBot="1">
      <c r="A860" s="11" t="str">
        <f t="shared" si="40"/>
        <v>P587729 92</v>
      </c>
      <c r="B860" s="3" t="s">
        <v>129</v>
      </c>
      <c r="C860" s="152">
        <v>92</v>
      </c>
      <c r="D860" s="154">
        <v>14139.64</v>
      </c>
      <c r="E860" s="108">
        <v>6150.74</v>
      </c>
      <c r="F860" s="109" t="s">
        <v>92</v>
      </c>
      <c r="G860" s="108">
        <v>20290.38</v>
      </c>
      <c r="H860" s="110">
        <v>47438</v>
      </c>
      <c r="J860" s="30" t="str">
        <f t="shared" si="42"/>
        <v/>
      </c>
      <c r="L860" s="11" t="str">
        <f>IF(I860&lt;&gt;"",IF(SUMIF(Planes!BA:BA,'Control de pagos'!A860,Planes!BC:BC)=0,"",SUMIF(Planes!BA:BA,'Control de pagos'!A860,Planes!BC:BC)),"")</f>
        <v/>
      </c>
      <c r="N860" s="66">
        <f t="shared" si="41"/>
        <v>14139.64</v>
      </c>
    </row>
    <row r="861" spans="1:14" ht="15" hidden="1" customHeight="1" thickBot="1">
      <c r="A861" s="11" t="str">
        <f t="shared" si="40"/>
        <v>P587729 92</v>
      </c>
      <c r="B861" s="3" t="s">
        <v>129</v>
      </c>
      <c r="C861" s="153"/>
      <c r="D861" s="155"/>
      <c r="E861" s="108">
        <v>6150.74</v>
      </c>
      <c r="F861" s="109">
        <v>226.58</v>
      </c>
      <c r="G861" s="108">
        <v>20516.96</v>
      </c>
      <c r="H861" s="110">
        <v>47448</v>
      </c>
      <c r="J861" s="30" t="str">
        <f t="shared" si="42"/>
        <v/>
      </c>
      <c r="L861" s="11" t="str">
        <f>IF(I861&lt;&gt;"",IF(SUMIF(Planes!BA:BA,'Control de pagos'!A861,Planes!BC:BC)=0,"",SUMIF(Planes!BA:BA,'Control de pagos'!A861,Planes!BC:BC)),"")</f>
        <v/>
      </c>
      <c r="N861" s="66">
        <f t="shared" si="41"/>
        <v>14139.64</v>
      </c>
    </row>
    <row r="862" spans="1:14" ht="15" hidden="1" customHeight="1" thickBot="1">
      <c r="A862" s="11" t="str">
        <f t="shared" si="40"/>
        <v>P587729 93</v>
      </c>
      <c r="B862" s="3" t="s">
        <v>129</v>
      </c>
      <c r="C862" s="152">
        <v>93</v>
      </c>
      <c r="D862" s="154">
        <v>14139.64</v>
      </c>
      <c r="E862" s="108">
        <v>5938.65</v>
      </c>
      <c r="F862" s="109" t="s">
        <v>92</v>
      </c>
      <c r="G862" s="108">
        <v>20078.29</v>
      </c>
      <c r="H862" s="110">
        <v>47468</v>
      </c>
      <c r="J862" s="30" t="str">
        <f t="shared" si="42"/>
        <v/>
      </c>
      <c r="L862" s="11" t="str">
        <f>IF(I862&lt;&gt;"",IF(SUMIF(Planes!BA:BA,'Control de pagos'!A862,Planes!BC:BC)=0,"",SUMIF(Planes!BA:BA,'Control de pagos'!A862,Planes!BC:BC)),"")</f>
        <v/>
      </c>
      <c r="N862" s="66">
        <f t="shared" si="41"/>
        <v>14139.64</v>
      </c>
    </row>
    <row r="863" spans="1:14" ht="15" hidden="1" customHeight="1" thickBot="1">
      <c r="A863" s="11" t="str">
        <f t="shared" si="40"/>
        <v>P587729 93</v>
      </c>
      <c r="B863" s="3" t="s">
        <v>129</v>
      </c>
      <c r="C863" s="153"/>
      <c r="D863" s="155"/>
      <c r="E863" s="108">
        <v>5938.65</v>
      </c>
      <c r="F863" s="109">
        <v>224.21</v>
      </c>
      <c r="G863" s="108">
        <v>20302.5</v>
      </c>
      <c r="H863" s="110">
        <v>47478</v>
      </c>
      <c r="J863" s="30" t="str">
        <f t="shared" si="42"/>
        <v/>
      </c>
      <c r="L863" s="11" t="str">
        <f>IF(I863&lt;&gt;"",IF(SUMIF(Planes!BA:BA,'Control de pagos'!A863,Planes!BC:BC)=0,"",SUMIF(Planes!BA:BA,'Control de pagos'!A863,Planes!BC:BC)),"")</f>
        <v/>
      </c>
      <c r="N863" s="66">
        <f t="shared" si="41"/>
        <v>14139.64</v>
      </c>
    </row>
    <row r="864" spans="1:14" ht="15" hidden="1" customHeight="1" thickBot="1">
      <c r="A864" s="11" t="str">
        <f t="shared" si="40"/>
        <v>P587729 94</v>
      </c>
      <c r="B864" s="3" t="s">
        <v>129</v>
      </c>
      <c r="C864" s="152">
        <v>94</v>
      </c>
      <c r="D864" s="154">
        <v>14139.64</v>
      </c>
      <c r="E864" s="108">
        <v>5726.56</v>
      </c>
      <c r="F864" s="109" t="s">
        <v>92</v>
      </c>
      <c r="G864" s="108">
        <v>19866.2</v>
      </c>
      <c r="H864" s="110">
        <v>47499</v>
      </c>
      <c r="J864" s="30" t="str">
        <f t="shared" si="42"/>
        <v/>
      </c>
      <c r="L864" s="11" t="str">
        <f>IF(I864&lt;&gt;"",IF(SUMIF(Planes!BA:BA,'Control de pagos'!A864,Planes!BC:BC)=0,"",SUMIF(Planes!BA:BA,'Control de pagos'!A864,Planes!BC:BC)),"")</f>
        <v/>
      </c>
      <c r="N864" s="66">
        <f t="shared" si="41"/>
        <v>14139.64</v>
      </c>
    </row>
    <row r="865" spans="1:14" ht="15" hidden="1" customHeight="1" thickBot="1">
      <c r="A865" s="11" t="str">
        <f t="shared" si="40"/>
        <v>P587729 94</v>
      </c>
      <c r="B865" s="3" t="s">
        <v>129</v>
      </c>
      <c r="C865" s="153"/>
      <c r="D865" s="155"/>
      <c r="E865" s="108">
        <v>5726.56</v>
      </c>
      <c r="F865" s="109">
        <v>221.84</v>
      </c>
      <c r="G865" s="108">
        <v>20088.04</v>
      </c>
      <c r="H865" s="110">
        <v>47509</v>
      </c>
      <c r="J865" s="30" t="str">
        <f t="shared" si="42"/>
        <v/>
      </c>
      <c r="L865" s="11" t="str">
        <f>IF(I865&lt;&gt;"",IF(SUMIF(Planes!BA:BA,'Control de pagos'!A865,Planes!BC:BC)=0,"",SUMIF(Planes!BA:BA,'Control de pagos'!A865,Planes!BC:BC)),"")</f>
        <v/>
      </c>
      <c r="N865" s="66">
        <f t="shared" si="41"/>
        <v>14139.64</v>
      </c>
    </row>
    <row r="866" spans="1:14" ht="15" hidden="1" customHeight="1" thickBot="1">
      <c r="A866" s="11" t="str">
        <f t="shared" si="40"/>
        <v>P587729 95</v>
      </c>
      <c r="B866" s="3" t="s">
        <v>129</v>
      </c>
      <c r="C866" s="152">
        <v>95</v>
      </c>
      <c r="D866" s="154">
        <v>14139.64</v>
      </c>
      <c r="E866" s="108">
        <v>5514.46</v>
      </c>
      <c r="F866" s="109" t="s">
        <v>92</v>
      </c>
      <c r="G866" s="108">
        <v>19654.099999999999</v>
      </c>
      <c r="H866" s="110">
        <v>47530</v>
      </c>
      <c r="J866" s="30" t="str">
        <f t="shared" si="42"/>
        <v/>
      </c>
      <c r="L866" s="11" t="str">
        <f>IF(I866&lt;&gt;"",IF(SUMIF(Planes!BA:BA,'Control de pagos'!A866,Planes!BC:BC)=0,"",SUMIF(Planes!BA:BA,'Control de pagos'!A866,Planes!BC:BC)),"")</f>
        <v/>
      </c>
      <c r="N866" s="66">
        <f t="shared" si="41"/>
        <v>14139.64</v>
      </c>
    </row>
    <row r="867" spans="1:14" ht="15" hidden="1" customHeight="1" thickBot="1">
      <c r="A867" s="11" t="str">
        <f t="shared" si="40"/>
        <v>P587729 95</v>
      </c>
      <c r="B867" s="3" t="s">
        <v>129</v>
      </c>
      <c r="C867" s="153"/>
      <c r="D867" s="155"/>
      <c r="E867" s="108">
        <v>5514.46</v>
      </c>
      <c r="F867" s="109">
        <v>219.47</v>
      </c>
      <c r="G867" s="108">
        <v>19873.57</v>
      </c>
      <c r="H867" s="110">
        <v>47540</v>
      </c>
      <c r="J867" s="30" t="str">
        <f t="shared" si="42"/>
        <v/>
      </c>
      <c r="L867" s="11" t="str">
        <f>IF(I867&lt;&gt;"",IF(SUMIF(Planes!BA:BA,'Control de pagos'!A867,Planes!BC:BC)=0,"",SUMIF(Planes!BA:BA,'Control de pagos'!A867,Planes!BC:BC)),"")</f>
        <v/>
      </c>
      <c r="N867" s="66">
        <f t="shared" si="41"/>
        <v>14139.64</v>
      </c>
    </row>
    <row r="868" spans="1:14" ht="15" hidden="1" customHeight="1" thickBot="1">
      <c r="A868" s="11" t="str">
        <f t="shared" si="40"/>
        <v>P587729 96</v>
      </c>
      <c r="B868" s="3" t="s">
        <v>129</v>
      </c>
      <c r="C868" s="152">
        <v>96</v>
      </c>
      <c r="D868" s="154">
        <v>14139.64</v>
      </c>
      <c r="E868" s="108">
        <v>5302.37</v>
      </c>
      <c r="F868" s="109" t="s">
        <v>92</v>
      </c>
      <c r="G868" s="108">
        <v>19442.009999999998</v>
      </c>
      <c r="H868" s="110">
        <v>47558</v>
      </c>
      <c r="J868" s="30" t="str">
        <f t="shared" si="42"/>
        <v/>
      </c>
      <c r="L868" s="11" t="str">
        <f>IF(I868&lt;&gt;"",IF(SUMIF(Planes!BA:BA,'Control de pagos'!A868,Planes!BC:BC)=0,"",SUMIF(Planes!BA:BA,'Control de pagos'!A868,Planes!BC:BC)),"")</f>
        <v/>
      </c>
      <c r="N868" s="66">
        <f t="shared" si="41"/>
        <v>14139.64</v>
      </c>
    </row>
    <row r="869" spans="1:14" ht="15" hidden="1" customHeight="1" thickBot="1">
      <c r="A869" s="11" t="str">
        <f t="shared" si="40"/>
        <v>P587729 96</v>
      </c>
      <c r="B869" s="3" t="s">
        <v>129</v>
      </c>
      <c r="C869" s="153"/>
      <c r="D869" s="155"/>
      <c r="E869" s="108">
        <v>5302.37</v>
      </c>
      <c r="F869" s="109">
        <v>217.1</v>
      </c>
      <c r="G869" s="108">
        <v>19659.11</v>
      </c>
      <c r="H869" s="110">
        <v>47568</v>
      </c>
      <c r="J869" s="30" t="str">
        <f t="shared" si="42"/>
        <v/>
      </c>
      <c r="L869" s="11" t="str">
        <f>IF(I869&lt;&gt;"",IF(SUMIF(Planes!BA:BA,'Control de pagos'!A869,Planes!BC:BC)=0,"",SUMIF(Planes!BA:BA,'Control de pagos'!A869,Planes!BC:BC)),"")</f>
        <v/>
      </c>
      <c r="N869" s="66">
        <f t="shared" si="41"/>
        <v>14139.64</v>
      </c>
    </row>
    <row r="870" spans="1:14" ht="15" hidden="1" customHeight="1" thickBot="1">
      <c r="A870" s="11" t="str">
        <f t="shared" si="40"/>
        <v>P587729 97</v>
      </c>
      <c r="B870" s="3" t="s">
        <v>129</v>
      </c>
      <c r="C870" s="152">
        <v>97</v>
      </c>
      <c r="D870" s="154">
        <v>14139.64</v>
      </c>
      <c r="E870" s="108">
        <v>5090.2700000000004</v>
      </c>
      <c r="F870" s="109" t="s">
        <v>92</v>
      </c>
      <c r="G870" s="108">
        <v>19229.91</v>
      </c>
      <c r="H870" s="110">
        <v>47589</v>
      </c>
      <c r="J870" s="30" t="str">
        <f t="shared" si="42"/>
        <v/>
      </c>
      <c r="L870" s="11" t="str">
        <f>IF(I870&lt;&gt;"",IF(SUMIF(Planes!BA:BA,'Control de pagos'!A870,Planes!BC:BC)=0,"",SUMIF(Planes!BA:BA,'Control de pagos'!A870,Planes!BC:BC)),"")</f>
        <v/>
      </c>
      <c r="N870" s="66">
        <f t="shared" si="41"/>
        <v>14139.64</v>
      </c>
    </row>
    <row r="871" spans="1:14" ht="15" hidden="1" customHeight="1" thickBot="1">
      <c r="A871" s="11" t="str">
        <f t="shared" si="40"/>
        <v>P587729 97</v>
      </c>
      <c r="B871" s="3" t="s">
        <v>129</v>
      </c>
      <c r="C871" s="153"/>
      <c r="D871" s="155"/>
      <c r="E871" s="108">
        <v>5090.2700000000004</v>
      </c>
      <c r="F871" s="109">
        <v>214.73</v>
      </c>
      <c r="G871" s="108">
        <v>19444.64</v>
      </c>
      <c r="H871" s="110">
        <v>47599</v>
      </c>
      <c r="J871" s="30" t="str">
        <f t="shared" si="42"/>
        <v/>
      </c>
      <c r="L871" s="11" t="str">
        <f>IF(I871&lt;&gt;"",IF(SUMIF(Planes!BA:BA,'Control de pagos'!A871,Planes!BC:BC)=0,"",SUMIF(Planes!BA:BA,'Control de pagos'!A871,Planes!BC:BC)),"")</f>
        <v/>
      </c>
      <c r="N871" s="66">
        <f t="shared" si="41"/>
        <v>14139.64</v>
      </c>
    </row>
    <row r="872" spans="1:14" ht="15" hidden="1" customHeight="1" thickBot="1">
      <c r="A872" s="11" t="str">
        <f t="shared" si="40"/>
        <v>P587729 98</v>
      </c>
      <c r="B872" s="3" t="s">
        <v>129</v>
      </c>
      <c r="C872" s="152">
        <v>98</v>
      </c>
      <c r="D872" s="154">
        <v>14139.64</v>
      </c>
      <c r="E872" s="108">
        <v>4878.18</v>
      </c>
      <c r="F872" s="109" t="s">
        <v>92</v>
      </c>
      <c r="G872" s="108">
        <v>19017.82</v>
      </c>
      <c r="H872" s="110">
        <v>47619</v>
      </c>
      <c r="J872" s="30" t="str">
        <f t="shared" si="42"/>
        <v/>
      </c>
      <c r="L872" s="11" t="str">
        <f>IF(I872&lt;&gt;"",IF(SUMIF(Planes!BA:BA,'Control de pagos'!A872,Planes!BC:BC)=0,"",SUMIF(Planes!BA:BA,'Control de pagos'!A872,Planes!BC:BC)),"")</f>
        <v/>
      </c>
      <c r="N872" s="66">
        <f t="shared" si="41"/>
        <v>14139.64</v>
      </c>
    </row>
    <row r="873" spans="1:14" ht="15" hidden="1" customHeight="1" thickBot="1">
      <c r="A873" s="11" t="str">
        <f t="shared" si="40"/>
        <v>P587729 98</v>
      </c>
      <c r="B873" s="3" t="s">
        <v>129</v>
      </c>
      <c r="C873" s="153"/>
      <c r="D873" s="155"/>
      <c r="E873" s="108">
        <v>4878.18</v>
      </c>
      <c r="F873" s="109">
        <v>212.37</v>
      </c>
      <c r="G873" s="108">
        <v>19230.189999999999</v>
      </c>
      <c r="H873" s="110">
        <v>47629</v>
      </c>
      <c r="J873" s="30" t="str">
        <f t="shared" si="42"/>
        <v/>
      </c>
      <c r="L873" s="11" t="str">
        <f>IF(I873&lt;&gt;"",IF(SUMIF(Planes!BA:BA,'Control de pagos'!A873,Planes!BC:BC)=0,"",SUMIF(Planes!BA:BA,'Control de pagos'!A873,Planes!BC:BC)),"")</f>
        <v/>
      </c>
      <c r="N873" s="66">
        <f t="shared" si="41"/>
        <v>14139.64</v>
      </c>
    </row>
    <row r="874" spans="1:14" ht="15" hidden="1" customHeight="1" thickBot="1">
      <c r="A874" s="11" t="str">
        <f t="shared" ref="A874:A937" si="43">B874&amp;" "&amp;IF(C874="",C873,C874)</f>
        <v>P587729 99</v>
      </c>
      <c r="B874" s="3" t="s">
        <v>129</v>
      </c>
      <c r="C874" s="152">
        <v>99</v>
      </c>
      <c r="D874" s="154">
        <v>14139.64</v>
      </c>
      <c r="E874" s="108">
        <v>4666.08</v>
      </c>
      <c r="F874" s="109" t="s">
        <v>92</v>
      </c>
      <c r="G874" s="108">
        <v>18805.72</v>
      </c>
      <c r="H874" s="110">
        <v>47650</v>
      </c>
      <c r="J874" s="30" t="str">
        <f t="shared" si="42"/>
        <v/>
      </c>
      <c r="L874" s="11" t="str">
        <f>IF(I874&lt;&gt;"",IF(SUMIF(Planes!BA:BA,'Control de pagos'!A874,Planes!BC:BC)=0,"",SUMIF(Planes!BA:BA,'Control de pagos'!A874,Planes!BC:BC)),"")</f>
        <v/>
      </c>
      <c r="N874" s="66">
        <f t="shared" si="41"/>
        <v>14139.64</v>
      </c>
    </row>
    <row r="875" spans="1:14" ht="15" hidden="1" customHeight="1" thickBot="1">
      <c r="A875" s="11" t="str">
        <f t="shared" si="43"/>
        <v>P587729 99</v>
      </c>
      <c r="B875" s="3" t="s">
        <v>129</v>
      </c>
      <c r="C875" s="153"/>
      <c r="D875" s="155"/>
      <c r="E875" s="108">
        <v>4666.08</v>
      </c>
      <c r="F875" s="109">
        <v>210</v>
      </c>
      <c r="G875" s="108">
        <v>19015.72</v>
      </c>
      <c r="H875" s="110">
        <v>47660</v>
      </c>
      <c r="J875" s="30" t="str">
        <f t="shared" si="42"/>
        <v/>
      </c>
      <c r="L875" s="11" t="str">
        <f>IF(I875&lt;&gt;"",IF(SUMIF(Planes!BA:BA,'Control de pagos'!A875,Planes!BC:BC)=0,"",SUMIF(Planes!BA:BA,'Control de pagos'!A875,Planes!BC:BC)),"")</f>
        <v/>
      </c>
      <c r="N875" s="66">
        <f t="shared" si="41"/>
        <v>14139.64</v>
      </c>
    </row>
    <row r="876" spans="1:14" ht="15" hidden="1" customHeight="1" thickBot="1">
      <c r="A876" s="11" t="str">
        <f t="shared" si="43"/>
        <v>P587729 100</v>
      </c>
      <c r="B876" s="3" t="s">
        <v>129</v>
      </c>
      <c r="C876" s="152">
        <v>100</v>
      </c>
      <c r="D876" s="154">
        <v>14139.64</v>
      </c>
      <c r="E876" s="108">
        <v>4453.99</v>
      </c>
      <c r="F876" s="109" t="s">
        <v>92</v>
      </c>
      <c r="G876" s="108">
        <v>18593.63</v>
      </c>
      <c r="H876" s="110">
        <v>47680</v>
      </c>
      <c r="J876" s="30" t="str">
        <f t="shared" si="42"/>
        <v/>
      </c>
      <c r="L876" s="11" t="str">
        <f>IF(I876&lt;&gt;"",IF(SUMIF(Planes!BA:BA,'Control de pagos'!A876,Planes!BC:BC)=0,"",SUMIF(Planes!BA:BA,'Control de pagos'!A876,Planes!BC:BC)),"")</f>
        <v/>
      </c>
      <c r="N876" s="66">
        <f t="shared" si="41"/>
        <v>14139.64</v>
      </c>
    </row>
    <row r="877" spans="1:14" ht="15" hidden="1" customHeight="1" thickBot="1">
      <c r="A877" s="11" t="str">
        <f t="shared" si="43"/>
        <v>P587729 100</v>
      </c>
      <c r="B877" s="3" t="s">
        <v>129</v>
      </c>
      <c r="C877" s="153"/>
      <c r="D877" s="155"/>
      <c r="E877" s="108">
        <v>4453.99</v>
      </c>
      <c r="F877" s="109">
        <v>207.63</v>
      </c>
      <c r="G877" s="108">
        <v>18801.259999999998</v>
      </c>
      <c r="H877" s="110">
        <v>47690</v>
      </c>
      <c r="J877" s="30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6">
        <f t="shared" si="41"/>
        <v>14139.64</v>
      </c>
    </row>
    <row r="878" spans="1:14" ht="15" hidden="1" customHeight="1" thickBot="1">
      <c r="A878" s="11" t="str">
        <f t="shared" si="43"/>
        <v>P587729 101</v>
      </c>
      <c r="B878" s="3" t="s">
        <v>129</v>
      </c>
      <c r="C878" s="152">
        <v>101</v>
      </c>
      <c r="D878" s="154">
        <v>14139.64</v>
      </c>
      <c r="E878" s="108">
        <v>4241.8900000000003</v>
      </c>
      <c r="F878" s="109" t="s">
        <v>92</v>
      </c>
      <c r="G878" s="108">
        <v>18381.53</v>
      </c>
      <c r="H878" s="110">
        <v>47711</v>
      </c>
      <c r="J878" s="30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6">
        <f t="shared" si="41"/>
        <v>14139.64</v>
      </c>
    </row>
    <row r="879" spans="1:14" ht="15" hidden="1" customHeight="1" thickBot="1">
      <c r="A879" s="11" t="str">
        <f t="shared" si="43"/>
        <v>P587729 101</v>
      </c>
      <c r="B879" s="3" t="s">
        <v>129</v>
      </c>
      <c r="C879" s="153"/>
      <c r="D879" s="155"/>
      <c r="E879" s="108">
        <v>4241.8900000000003</v>
      </c>
      <c r="F879" s="109">
        <v>205.26</v>
      </c>
      <c r="G879" s="108">
        <v>18586.79</v>
      </c>
      <c r="H879" s="110">
        <v>47721</v>
      </c>
      <c r="J879" s="30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6">
        <f t="shared" si="41"/>
        <v>14139.64</v>
      </c>
    </row>
    <row r="880" spans="1:14" ht="15" hidden="1" customHeight="1" thickBot="1">
      <c r="A880" s="11" t="str">
        <f t="shared" si="43"/>
        <v>P587729 102</v>
      </c>
      <c r="B880" s="3" t="s">
        <v>129</v>
      </c>
      <c r="C880" s="152">
        <v>102</v>
      </c>
      <c r="D880" s="154">
        <v>14139.64</v>
      </c>
      <c r="E880" s="108">
        <v>4029.8</v>
      </c>
      <c r="F880" s="109" t="s">
        <v>92</v>
      </c>
      <c r="G880" s="108">
        <v>18169.439999999999</v>
      </c>
      <c r="H880" s="110">
        <v>47742</v>
      </c>
      <c r="J880" s="30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6">
        <f t="shared" si="41"/>
        <v>14139.64</v>
      </c>
    </row>
    <row r="881" spans="1:14" ht="15" hidden="1" customHeight="1" thickBot="1">
      <c r="A881" s="11" t="str">
        <f t="shared" si="43"/>
        <v>P587729 102</v>
      </c>
      <c r="B881" s="3" t="s">
        <v>129</v>
      </c>
      <c r="C881" s="153"/>
      <c r="D881" s="155"/>
      <c r="E881" s="108">
        <v>4029.8</v>
      </c>
      <c r="F881" s="109">
        <v>202.89</v>
      </c>
      <c r="G881" s="108">
        <v>18372.330000000002</v>
      </c>
      <c r="H881" s="110">
        <v>47752</v>
      </c>
      <c r="J881" s="30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6">
        <f t="shared" si="41"/>
        <v>14139.64</v>
      </c>
    </row>
    <row r="882" spans="1:14" ht="15" hidden="1" customHeight="1" thickBot="1">
      <c r="A882" s="11" t="str">
        <f t="shared" si="43"/>
        <v>P587729 103</v>
      </c>
      <c r="B882" s="3" t="s">
        <v>129</v>
      </c>
      <c r="C882" s="152">
        <v>103</v>
      </c>
      <c r="D882" s="154">
        <v>14139.64</v>
      </c>
      <c r="E882" s="108">
        <v>3817.7</v>
      </c>
      <c r="F882" s="109" t="s">
        <v>92</v>
      </c>
      <c r="G882" s="108">
        <v>17957.34</v>
      </c>
      <c r="H882" s="110">
        <v>47772</v>
      </c>
      <c r="J882" s="30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6">
        <f t="shared" si="41"/>
        <v>14139.64</v>
      </c>
    </row>
    <row r="883" spans="1:14" ht="15" hidden="1" customHeight="1" thickBot="1">
      <c r="A883" s="11" t="str">
        <f t="shared" si="43"/>
        <v>P587729 103</v>
      </c>
      <c r="B883" s="3" t="s">
        <v>129</v>
      </c>
      <c r="C883" s="153"/>
      <c r="D883" s="155"/>
      <c r="E883" s="108">
        <v>3817.7</v>
      </c>
      <c r="F883" s="109">
        <v>200.52</v>
      </c>
      <c r="G883" s="108">
        <v>18157.86</v>
      </c>
      <c r="H883" s="110">
        <v>47782</v>
      </c>
      <c r="J883" s="30" t="str">
        <f t="shared" si="42"/>
        <v/>
      </c>
      <c r="L883" s="11" t="str">
        <f>IF(I883&lt;&gt;"",IF(SUMIF(Planes!BA:BA,'Control de pagos'!A883,Planes!BC:BC)=0,"",SUMIF(Planes!BA:BA,'Control de pagos'!A883,Planes!BC:BC)),"")</f>
        <v/>
      </c>
      <c r="N883" s="66">
        <f t="shared" si="41"/>
        <v>14139.64</v>
      </c>
    </row>
    <row r="884" spans="1:14" ht="15" hidden="1" customHeight="1" thickBot="1">
      <c r="A884" s="11" t="str">
        <f t="shared" si="43"/>
        <v>P587729 104</v>
      </c>
      <c r="B884" s="3" t="s">
        <v>129</v>
      </c>
      <c r="C884" s="152">
        <v>104</v>
      </c>
      <c r="D884" s="154">
        <v>14139.64</v>
      </c>
      <c r="E884" s="108">
        <v>3605.61</v>
      </c>
      <c r="F884" s="109" t="s">
        <v>92</v>
      </c>
      <c r="G884" s="108">
        <v>17745.25</v>
      </c>
      <c r="H884" s="110">
        <v>47803</v>
      </c>
      <c r="J884" s="30" t="str">
        <f t="shared" si="42"/>
        <v/>
      </c>
      <c r="L884" s="11" t="str">
        <f>IF(I884&lt;&gt;"",IF(SUMIF(Planes!BA:BA,'Control de pagos'!A884,Planes!BC:BC)=0,"",SUMIF(Planes!BA:BA,'Control de pagos'!A884,Planes!BC:BC)),"")</f>
        <v/>
      </c>
      <c r="N884" s="66">
        <f t="shared" si="41"/>
        <v>14139.64</v>
      </c>
    </row>
    <row r="885" spans="1:14" ht="15" hidden="1" customHeight="1" thickBot="1">
      <c r="A885" s="11" t="str">
        <f t="shared" si="43"/>
        <v>P587729 104</v>
      </c>
      <c r="B885" s="3" t="s">
        <v>129</v>
      </c>
      <c r="C885" s="153"/>
      <c r="D885" s="155"/>
      <c r="E885" s="108">
        <v>3605.61</v>
      </c>
      <c r="F885" s="109">
        <v>198.16</v>
      </c>
      <c r="G885" s="108">
        <v>17943.41</v>
      </c>
      <c r="H885" s="110">
        <v>47813</v>
      </c>
      <c r="J885" s="30" t="str">
        <f t="shared" si="42"/>
        <v/>
      </c>
      <c r="L885" s="11" t="str">
        <f>IF(I885&lt;&gt;"",IF(SUMIF(Planes!BA:BA,'Control de pagos'!A885,Planes!BC:BC)=0,"",SUMIF(Planes!BA:BA,'Control de pagos'!A885,Planes!BC:BC)),"")</f>
        <v/>
      </c>
      <c r="N885" s="66">
        <f t="shared" si="41"/>
        <v>14139.64</v>
      </c>
    </row>
    <row r="886" spans="1:14" ht="15" hidden="1" customHeight="1" thickBot="1">
      <c r="A886" s="11" t="str">
        <f t="shared" si="43"/>
        <v>P587729 105</v>
      </c>
      <c r="B886" s="3" t="s">
        <v>129</v>
      </c>
      <c r="C886" s="152">
        <v>105</v>
      </c>
      <c r="D886" s="154">
        <v>14139.64</v>
      </c>
      <c r="E886" s="108">
        <v>3393.52</v>
      </c>
      <c r="F886" s="109" t="s">
        <v>92</v>
      </c>
      <c r="G886" s="108">
        <v>17533.16</v>
      </c>
      <c r="H886" s="110">
        <v>47833</v>
      </c>
      <c r="J886" s="30" t="str">
        <f t="shared" si="42"/>
        <v/>
      </c>
      <c r="L886" s="11" t="str">
        <f>IF(I886&lt;&gt;"",IF(SUMIF(Planes!BA:BA,'Control de pagos'!A886,Planes!BC:BC)=0,"",SUMIF(Planes!BA:BA,'Control de pagos'!A886,Planes!BC:BC)),"")</f>
        <v/>
      </c>
      <c r="N886" s="66">
        <f t="shared" si="41"/>
        <v>14139.64</v>
      </c>
    </row>
    <row r="887" spans="1:14" ht="15" hidden="1" customHeight="1" thickBot="1">
      <c r="A887" s="11" t="str">
        <f t="shared" si="43"/>
        <v>P587729 105</v>
      </c>
      <c r="B887" s="3" t="s">
        <v>129</v>
      </c>
      <c r="C887" s="153"/>
      <c r="D887" s="155"/>
      <c r="E887" s="108">
        <v>3393.52</v>
      </c>
      <c r="F887" s="109">
        <v>195.79</v>
      </c>
      <c r="G887" s="108">
        <v>17728.95</v>
      </c>
      <c r="H887" s="110">
        <v>47843</v>
      </c>
      <c r="J887" s="30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6">
        <f t="shared" si="41"/>
        <v>14139.64</v>
      </c>
    </row>
    <row r="888" spans="1:14" ht="15" hidden="1" customHeight="1" thickBot="1">
      <c r="A888" s="11" t="str">
        <f t="shared" si="43"/>
        <v>P587729 106</v>
      </c>
      <c r="B888" s="3" t="s">
        <v>129</v>
      </c>
      <c r="C888" s="152">
        <v>106</v>
      </c>
      <c r="D888" s="154">
        <v>14139.64</v>
      </c>
      <c r="E888" s="108">
        <v>3181.42</v>
      </c>
      <c r="F888" s="109" t="s">
        <v>92</v>
      </c>
      <c r="G888" s="108">
        <v>17321.060000000001</v>
      </c>
      <c r="H888" s="110">
        <v>47864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6">
        <f t="shared" si="41"/>
        <v>14139.64</v>
      </c>
    </row>
    <row r="889" spans="1:14" ht="15" hidden="1" customHeight="1" thickBot="1">
      <c r="A889" s="11" t="str">
        <f t="shared" si="43"/>
        <v>P587729 106</v>
      </c>
      <c r="B889" s="3" t="s">
        <v>129</v>
      </c>
      <c r="C889" s="153"/>
      <c r="D889" s="155"/>
      <c r="E889" s="108">
        <v>3181.42</v>
      </c>
      <c r="F889" s="109">
        <v>193.42</v>
      </c>
      <c r="G889" s="108">
        <v>17514.48</v>
      </c>
      <c r="H889" s="110">
        <v>47874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6">
        <f t="shared" si="41"/>
        <v>14139.64</v>
      </c>
    </row>
    <row r="890" spans="1:14" ht="15" hidden="1" customHeight="1" thickBot="1">
      <c r="A890" s="11" t="str">
        <f t="shared" si="43"/>
        <v>P587729 107</v>
      </c>
      <c r="B890" s="3" t="s">
        <v>129</v>
      </c>
      <c r="C890" s="152">
        <v>107</v>
      </c>
      <c r="D890" s="154">
        <v>14139.64</v>
      </c>
      <c r="E890" s="108">
        <v>2969.33</v>
      </c>
      <c r="F890" s="109" t="s">
        <v>92</v>
      </c>
      <c r="G890" s="108">
        <v>17108.97</v>
      </c>
      <c r="H890" s="110">
        <v>47895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6">
        <f t="shared" si="41"/>
        <v>14139.64</v>
      </c>
    </row>
    <row r="891" spans="1:14" ht="15" hidden="1" customHeight="1" thickBot="1">
      <c r="A891" s="11" t="str">
        <f t="shared" si="43"/>
        <v>P587729 107</v>
      </c>
      <c r="B891" s="3" t="s">
        <v>129</v>
      </c>
      <c r="C891" s="153"/>
      <c r="D891" s="155"/>
      <c r="E891" s="108">
        <v>2969.33</v>
      </c>
      <c r="F891" s="109">
        <v>191.05</v>
      </c>
      <c r="G891" s="108">
        <v>17300.02</v>
      </c>
      <c r="H891" s="110">
        <v>47905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6">
        <f t="shared" si="41"/>
        <v>14139.64</v>
      </c>
    </row>
    <row r="892" spans="1:14" ht="15" hidden="1" customHeight="1" thickBot="1">
      <c r="A892" s="11" t="str">
        <f t="shared" si="43"/>
        <v>P587729 108</v>
      </c>
      <c r="B892" s="3" t="s">
        <v>129</v>
      </c>
      <c r="C892" s="152">
        <v>108</v>
      </c>
      <c r="D892" s="154">
        <v>14139.64</v>
      </c>
      <c r="E892" s="108">
        <v>2757.23</v>
      </c>
      <c r="F892" s="109" t="s">
        <v>92</v>
      </c>
      <c r="G892" s="108">
        <v>16896.87</v>
      </c>
      <c r="H892" s="110">
        <v>47923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6">
        <f t="shared" si="41"/>
        <v>14139.64</v>
      </c>
    </row>
    <row r="893" spans="1:14" ht="15" hidden="1" customHeight="1" thickBot="1">
      <c r="A893" s="11" t="str">
        <f t="shared" si="43"/>
        <v>P587729 108</v>
      </c>
      <c r="B893" s="3" t="s">
        <v>129</v>
      </c>
      <c r="C893" s="153"/>
      <c r="D893" s="155"/>
      <c r="E893" s="108">
        <v>2757.23</v>
      </c>
      <c r="F893" s="109">
        <v>188.68</v>
      </c>
      <c r="G893" s="108">
        <v>17085.55</v>
      </c>
      <c r="H893" s="110">
        <v>47933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6">
        <f t="shared" si="41"/>
        <v>14139.64</v>
      </c>
    </row>
    <row r="894" spans="1:14" ht="15" hidden="1" customHeight="1" thickBot="1">
      <c r="A894" s="11" t="str">
        <f t="shared" si="43"/>
        <v>P587729 109</v>
      </c>
      <c r="B894" s="3" t="s">
        <v>129</v>
      </c>
      <c r="C894" s="152">
        <v>109</v>
      </c>
      <c r="D894" s="154">
        <v>14139.64</v>
      </c>
      <c r="E894" s="108">
        <v>2545.14</v>
      </c>
      <c r="F894" s="109" t="s">
        <v>92</v>
      </c>
      <c r="G894" s="108">
        <v>16684.78</v>
      </c>
      <c r="H894" s="110">
        <v>47954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6">
        <f t="shared" si="41"/>
        <v>14139.64</v>
      </c>
    </row>
    <row r="895" spans="1:14" ht="15" hidden="1" customHeight="1" thickBot="1">
      <c r="A895" s="11" t="str">
        <f t="shared" si="43"/>
        <v>P587729 109</v>
      </c>
      <c r="B895" s="3" t="s">
        <v>129</v>
      </c>
      <c r="C895" s="153"/>
      <c r="D895" s="155"/>
      <c r="E895" s="108">
        <v>2545.14</v>
      </c>
      <c r="F895" s="109">
        <v>186.31</v>
      </c>
      <c r="G895" s="108">
        <v>16871.09</v>
      </c>
      <c r="H895" s="110">
        <v>47964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6">
        <f t="shared" si="41"/>
        <v>14139.64</v>
      </c>
    </row>
    <row r="896" spans="1:14" ht="15" hidden="1" customHeight="1" thickBot="1">
      <c r="A896" s="11" t="str">
        <f t="shared" si="43"/>
        <v>P587729 110</v>
      </c>
      <c r="B896" s="3" t="s">
        <v>129</v>
      </c>
      <c r="C896" s="152">
        <v>110</v>
      </c>
      <c r="D896" s="154">
        <v>14139.64</v>
      </c>
      <c r="E896" s="108">
        <v>2333.04</v>
      </c>
      <c r="F896" s="109" t="s">
        <v>92</v>
      </c>
      <c r="G896" s="108">
        <v>16472.68</v>
      </c>
      <c r="H896" s="110">
        <v>47984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6">
        <f t="shared" si="41"/>
        <v>14139.64</v>
      </c>
    </row>
    <row r="897" spans="1:14" ht="15" hidden="1" customHeight="1" thickBot="1">
      <c r="A897" s="11" t="str">
        <f t="shared" si="43"/>
        <v>P587729 110</v>
      </c>
      <c r="B897" s="3" t="s">
        <v>129</v>
      </c>
      <c r="C897" s="153"/>
      <c r="D897" s="155"/>
      <c r="E897" s="108">
        <v>2333.04</v>
      </c>
      <c r="F897" s="109">
        <v>183.94</v>
      </c>
      <c r="G897" s="108">
        <v>16656.62</v>
      </c>
      <c r="H897" s="110">
        <v>47994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6">
        <f t="shared" si="41"/>
        <v>14139.64</v>
      </c>
    </row>
    <row r="898" spans="1:14" ht="15" hidden="1" customHeight="1" thickBot="1">
      <c r="A898" s="11" t="str">
        <f t="shared" si="43"/>
        <v>P587729 111</v>
      </c>
      <c r="B898" s="3" t="s">
        <v>129</v>
      </c>
      <c r="C898" s="152">
        <v>111</v>
      </c>
      <c r="D898" s="154">
        <v>14139.64</v>
      </c>
      <c r="E898" s="108">
        <v>2120.9499999999998</v>
      </c>
      <c r="F898" s="109" t="s">
        <v>92</v>
      </c>
      <c r="G898" s="108">
        <v>16260.59</v>
      </c>
      <c r="H898" s="110">
        <v>48015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6">
        <f t="shared" si="41"/>
        <v>14139.64</v>
      </c>
    </row>
    <row r="899" spans="1:14" ht="15" hidden="1" customHeight="1" thickBot="1">
      <c r="A899" s="11" t="str">
        <f t="shared" si="43"/>
        <v>P587729 111</v>
      </c>
      <c r="B899" s="3" t="s">
        <v>129</v>
      </c>
      <c r="C899" s="153"/>
      <c r="D899" s="155"/>
      <c r="E899" s="108">
        <v>2120.9499999999998</v>
      </c>
      <c r="F899" s="109">
        <v>181.58</v>
      </c>
      <c r="G899" s="108">
        <v>16442.169999999998</v>
      </c>
      <c r="H899" s="110">
        <v>48025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6">
        <f t="shared" si="41"/>
        <v>14139.64</v>
      </c>
    </row>
    <row r="900" spans="1:14" ht="15" hidden="1" customHeight="1" thickBot="1">
      <c r="A900" s="11" t="str">
        <f t="shared" si="43"/>
        <v>P587729 112</v>
      </c>
      <c r="B900" s="3" t="s">
        <v>129</v>
      </c>
      <c r="C900" s="152">
        <v>112</v>
      </c>
      <c r="D900" s="154">
        <v>14139.64</v>
      </c>
      <c r="E900" s="108">
        <v>1908.85</v>
      </c>
      <c r="F900" s="109" t="s">
        <v>92</v>
      </c>
      <c r="G900" s="108">
        <v>16048.49</v>
      </c>
      <c r="H900" s="110">
        <v>48045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6">
        <f t="shared" ref="N900:N963" si="44">IF(D900=0,D899,D900)</f>
        <v>14139.64</v>
      </c>
    </row>
    <row r="901" spans="1:14" ht="15" hidden="1" customHeight="1" thickBot="1">
      <c r="A901" s="11" t="str">
        <f t="shared" si="43"/>
        <v>P587729 112</v>
      </c>
      <c r="B901" s="3" t="s">
        <v>129</v>
      </c>
      <c r="C901" s="153"/>
      <c r="D901" s="155"/>
      <c r="E901" s="108">
        <v>1908.85</v>
      </c>
      <c r="F901" s="109">
        <v>179.21</v>
      </c>
      <c r="G901" s="108">
        <v>16227.7</v>
      </c>
      <c r="H901" s="110">
        <v>48055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6">
        <f t="shared" si="44"/>
        <v>14139.64</v>
      </c>
    </row>
    <row r="902" spans="1:14" ht="15" hidden="1" customHeight="1" thickBot="1">
      <c r="A902" s="11" t="str">
        <f t="shared" si="43"/>
        <v>P587729 113</v>
      </c>
      <c r="B902" s="3" t="s">
        <v>129</v>
      </c>
      <c r="C902" s="152">
        <v>113</v>
      </c>
      <c r="D902" s="154">
        <v>14139.64</v>
      </c>
      <c r="E902" s="108">
        <v>1696.76</v>
      </c>
      <c r="F902" s="109" t="s">
        <v>92</v>
      </c>
      <c r="G902" s="108">
        <v>15836.4</v>
      </c>
      <c r="H902" s="110">
        <v>48076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6">
        <f t="shared" si="44"/>
        <v>14139.64</v>
      </c>
    </row>
    <row r="903" spans="1:14" ht="15" hidden="1" customHeight="1" thickBot="1">
      <c r="A903" s="11" t="str">
        <f t="shared" si="43"/>
        <v>P587729 113</v>
      </c>
      <c r="B903" s="3" t="s">
        <v>129</v>
      </c>
      <c r="C903" s="153"/>
      <c r="D903" s="155"/>
      <c r="E903" s="108">
        <v>1696.76</v>
      </c>
      <c r="F903" s="109">
        <v>176.84</v>
      </c>
      <c r="G903" s="108">
        <v>16013.24</v>
      </c>
      <c r="H903" s="110">
        <v>48086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6">
        <f t="shared" si="44"/>
        <v>14139.64</v>
      </c>
    </row>
    <row r="904" spans="1:14" ht="15" hidden="1" customHeight="1" thickBot="1">
      <c r="A904" s="11" t="str">
        <f t="shared" si="43"/>
        <v>P587729 114</v>
      </c>
      <c r="B904" s="3" t="s">
        <v>129</v>
      </c>
      <c r="C904" s="152">
        <v>114</v>
      </c>
      <c r="D904" s="154">
        <v>14139.64</v>
      </c>
      <c r="E904" s="108">
        <v>1484.66</v>
      </c>
      <c r="F904" s="109" t="s">
        <v>92</v>
      </c>
      <c r="G904" s="108">
        <v>15624.3</v>
      </c>
      <c r="H904" s="110">
        <v>48107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6">
        <f t="shared" si="44"/>
        <v>14139.64</v>
      </c>
    </row>
    <row r="905" spans="1:14" ht="15" hidden="1" customHeight="1" thickBot="1">
      <c r="A905" s="11" t="str">
        <f t="shared" si="43"/>
        <v>P587729 114</v>
      </c>
      <c r="B905" s="3" t="s">
        <v>129</v>
      </c>
      <c r="C905" s="153"/>
      <c r="D905" s="155"/>
      <c r="E905" s="108">
        <v>1484.66</v>
      </c>
      <c r="F905" s="109">
        <v>174.47</v>
      </c>
      <c r="G905" s="108">
        <v>15798.77</v>
      </c>
      <c r="H905" s="110">
        <v>48117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6">
        <f t="shared" si="44"/>
        <v>14139.64</v>
      </c>
    </row>
    <row r="906" spans="1:14" ht="15" hidden="1" customHeight="1" thickBot="1">
      <c r="A906" s="11" t="str">
        <f t="shared" si="43"/>
        <v>P587729 115</v>
      </c>
      <c r="B906" s="3" t="s">
        <v>129</v>
      </c>
      <c r="C906" s="152">
        <v>115</v>
      </c>
      <c r="D906" s="154">
        <v>14139.64</v>
      </c>
      <c r="E906" s="108">
        <v>1272.57</v>
      </c>
      <c r="F906" s="109" t="s">
        <v>92</v>
      </c>
      <c r="G906" s="108">
        <v>15412.21</v>
      </c>
      <c r="H906" s="110">
        <v>48137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6">
        <f t="shared" si="44"/>
        <v>14139.64</v>
      </c>
    </row>
    <row r="907" spans="1:14" ht="15" hidden="1" customHeight="1" thickBot="1">
      <c r="A907" s="11" t="str">
        <f t="shared" si="43"/>
        <v>P587729 115</v>
      </c>
      <c r="B907" s="3" t="s">
        <v>129</v>
      </c>
      <c r="C907" s="153"/>
      <c r="D907" s="155"/>
      <c r="E907" s="108">
        <v>1272.57</v>
      </c>
      <c r="F907" s="109">
        <v>172.1</v>
      </c>
      <c r="G907" s="108">
        <v>15584.31</v>
      </c>
      <c r="H907" s="110">
        <v>48147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6">
        <f t="shared" si="44"/>
        <v>14139.64</v>
      </c>
    </row>
    <row r="908" spans="1:14" ht="15" hidden="1" customHeight="1" thickBot="1">
      <c r="A908" s="11" t="str">
        <f t="shared" si="43"/>
        <v>P587729 116</v>
      </c>
      <c r="B908" s="3" t="s">
        <v>129</v>
      </c>
      <c r="C908" s="152">
        <v>116</v>
      </c>
      <c r="D908" s="154">
        <v>14139.64</v>
      </c>
      <c r="E908" s="108">
        <v>1060.47</v>
      </c>
      <c r="F908" s="109" t="s">
        <v>92</v>
      </c>
      <c r="G908" s="108">
        <v>15200.11</v>
      </c>
      <c r="H908" s="110">
        <v>48168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6">
        <f t="shared" si="44"/>
        <v>14139.64</v>
      </c>
    </row>
    <row r="909" spans="1:14" ht="15" hidden="1" customHeight="1" thickBot="1">
      <c r="A909" s="11" t="str">
        <f t="shared" si="43"/>
        <v>P587729 116</v>
      </c>
      <c r="B909" s="3" t="s">
        <v>129</v>
      </c>
      <c r="C909" s="153"/>
      <c r="D909" s="155"/>
      <c r="E909" s="108">
        <v>1060.47</v>
      </c>
      <c r="F909" s="109">
        <v>169.73</v>
      </c>
      <c r="G909" s="108">
        <v>15369.84</v>
      </c>
      <c r="H909" s="110">
        <v>48178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6">
        <f t="shared" si="44"/>
        <v>14139.64</v>
      </c>
    </row>
    <row r="910" spans="1:14" ht="15" hidden="1" customHeight="1" thickBot="1">
      <c r="A910" s="11" t="str">
        <f t="shared" si="43"/>
        <v>P587729 117</v>
      </c>
      <c r="B910" s="3" t="s">
        <v>129</v>
      </c>
      <c r="C910" s="152">
        <v>117</v>
      </c>
      <c r="D910" s="154">
        <v>14139.64</v>
      </c>
      <c r="E910" s="109">
        <v>848.38</v>
      </c>
      <c r="F910" s="109" t="s">
        <v>92</v>
      </c>
      <c r="G910" s="108">
        <v>14988.02</v>
      </c>
      <c r="H910" s="110">
        <v>48198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6">
        <f t="shared" si="44"/>
        <v>14139.64</v>
      </c>
    </row>
    <row r="911" spans="1:14" ht="15" hidden="1" customHeight="1" thickBot="1">
      <c r="A911" s="11" t="str">
        <f t="shared" si="43"/>
        <v>P587729 117</v>
      </c>
      <c r="B911" s="3" t="s">
        <v>129</v>
      </c>
      <c r="C911" s="153"/>
      <c r="D911" s="155"/>
      <c r="E911" s="109">
        <v>848.38</v>
      </c>
      <c r="F911" s="109">
        <v>167.37</v>
      </c>
      <c r="G911" s="108">
        <v>15155.39</v>
      </c>
      <c r="H911" s="110">
        <v>48208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6">
        <f t="shared" si="44"/>
        <v>14139.64</v>
      </c>
    </row>
    <row r="912" spans="1:14" ht="15" hidden="1" customHeight="1" thickBot="1">
      <c r="A912" s="11" t="str">
        <f t="shared" si="43"/>
        <v>P587729 118</v>
      </c>
      <c r="B912" s="3" t="s">
        <v>129</v>
      </c>
      <c r="C912" s="152">
        <v>118</v>
      </c>
      <c r="D912" s="154">
        <v>14139.64</v>
      </c>
      <c r="E912" s="109">
        <v>636.29</v>
      </c>
      <c r="F912" s="109" t="s">
        <v>92</v>
      </c>
      <c r="G912" s="108">
        <v>14775.93</v>
      </c>
      <c r="H912" s="110">
        <v>48229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6">
        <f t="shared" si="44"/>
        <v>14139.64</v>
      </c>
    </row>
    <row r="913" spans="1:14" ht="15" hidden="1" customHeight="1" thickBot="1">
      <c r="A913" s="11" t="str">
        <f t="shared" si="43"/>
        <v>P587729 118</v>
      </c>
      <c r="B913" s="3" t="s">
        <v>129</v>
      </c>
      <c r="C913" s="153"/>
      <c r="D913" s="155"/>
      <c r="E913" s="109">
        <v>636.29</v>
      </c>
      <c r="F913" s="109">
        <v>165</v>
      </c>
      <c r="G913" s="108">
        <v>14940.93</v>
      </c>
      <c r="H913" s="110">
        <v>48239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6">
        <f t="shared" si="44"/>
        <v>14139.64</v>
      </c>
    </row>
    <row r="914" spans="1:14" ht="15" hidden="1" customHeight="1" thickBot="1">
      <c r="A914" s="11" t="str">
        <f t="shared" si="43"/>
        <v>P587729 119</v>
      </c>
      <c r="B914" s="3" t="s">
        <v>129</v>
      </c>
      <c r="C914" s="152">
        <v>119</v>
      </c>
      <c r="D914" s="154">
        <v>14139.64</v>
      </c>
      <c r="E914" s="109">
        <v>424.19</v>
      </c>
      <c r="F914" s="109" t="s">
        <v>92</v>
      </c>
      <c r="G914" s="108">
        <v>14563.83</v>
      </c>
      <c r="H914" s="110">
        <v>48260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6">
        <f t="shared" si="44"/>
        <v>14139.64</v>
      </c>
    </row>
    <row r="915" spans="1:14" ht="15" hidden="1" customHeight="1" thickBot="1">
      <c r="A915" s="11" t="str">
        <f t="shared" si="43"/>
        <v>P587729 119</v>
      </c>
      <c r="B915" s="3" t="s">
        <v>129</v>
      </c>
      <c r="C915" s="153"/>
      <c r="D915" s="155"/>
      <c r="E915" s="109">
        <v>424.19</v>
      </c>
      <c r="F915" s="109">
        <v>162.63</v>
      </c>
      <c r="G915" s="108">
        <v>14726.46</v>
      </c>
      <c r="H915" s="110">
        <v>48270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6">
        <f t="shared" si="44"/>
        <v>14139.64</v>
      </c>
    </row>
    <row r="916" spans="1:14" ht="15" hidden="1" customHeight="1" thickBot="1">
      <c r="A916" s="11" t="str">
        <f t="shared" si="43"/>
        <v xml:space="preserve">P587729 </v>
      </c>
      <c r="B916" s="3" t="s">
        <v>129</v>
      </c>
      <c r="C916" s="123"/>
      <c r="D916" s="124"/>
      <c r="E916" s="124"/>
      <c r="F916" s="124"/>
      <c r="G916" s="124"/>
      <c r="H916" s="125"/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6">
        <f t="shared" si="44"/>
        <v>0</v>
      </c>
    </row>
    <row r="917" spans="1:14" ht="15" hidden="1" customHeight="1" thickBot="1">
      <c r="A917" s="11" t="str">
        <f t="shared" si="43"/>
        <v>P587729 120</v>
      </c>
      <c r="B917" s="3" t="s">
        <v>129</v>
      </c>
      <c r="C917" s="152">
        <v>120</v>
      </c>
      <c r="D917" s="154">
        <v>14139.74</v>
      </c>
      <c r="E917" s="109">
        <v>212.1</v>
      </c>
      <c r="F917" s="109" t="s">
        <v>92</v>
      </c>
      <c r="G917" s="108">
        <v>14351.84</v>
      </c>
      <c r="H917" s="110">
        <v>48289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6">
        <f t="shared" si="44"/>
        <v>14139.74</v>
      </c>
    </row>
    <row r="918" spans="1:14" ht="15" hidden="1" customHeight="1" thickBot="1">
      <c r="A918" s="11" t="str">
        <f t="shared" si="43"/>
        <v>P587729 120</v>
      </c>
      <c r="B918" s="3" t="s">
        <v>129</v>
      </c>
      <c r="C918" s="153"/>
      <c r="D918" s="155"/>
      <c r="E918" s="121">
        <v>212.1</v>
      </c>
      <c r="F918" s="121">
        <v>160.26</v>
      </c>
      <c r="G918" s="122">
        <v>14512.1</v>
      </c>
      <c r="H918" s="126">
        <v>48299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6">
        <f t="shared" si="44"/>
        <v>14139.74</v>
      </c>
    </row>
    <row r="919" spans="1:14" ht="15" hidden="1" customHeight="1" thickBot="1">
      <c r="A919" s="11" t="str">
        <f t="shared" si="43"/>
        <v xml:space="preserve">P587729 </v>
      </c>
      <c r="B919" s="3" t="s">
        <v>129</v>
      </c>
      <c r="C919" s="118"/>
      <c r="D919" s="118"/>
      <c r="E919" s="118"/>
      <c r="F919" s="118"/>
      <c r="G919" s="118"/>
      <c r="H919" s="120"/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6">
        <f t="shared" si="44"/>
        <v>0</v>
      </c>
    </row>
    <row r="920" spans="1:14" ht="15" hidden="1" customHeight="1" thickBot="1">
      <c r="A920" s="11" t="str">
        <f t="shared" si="43"/>
        <v xml:space="preserve"> 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6">
        <f t="shared" si="44"/>
        <v>0</v>
      </c>
    </row>
    <row r="921" spans="1:14" ht="15" hidden="1" customHeight="1" thickBot="1">
      <c r="A921" s="11" t="str">
        <f t="shared" si="43"/>
        <v>P542667 Pago a Cuenta</v>
      </c>
      <c r="B921" s="3" t="s">
        <v>130</v>
      </c>
      <c r="C921" s="130" t="s">
        <v>84</v>
      </c>
      <c r="D921" s="131">
        <v>20155.150000000001</v>
      </c>
      <c r="E921" s="132" t="s">
        <v>92</v>
      </c>
      <c r="F921" s="132" t="s">
        <v>92</v>
      </c>
      <c r="G921" s="131">
        <v>20155.150000000001</v>
      </c>
      <c r="H921" s="133">
        <v>44544</v>
      </c>
      <c r="I921" s="41">
        <v>44577</v>
      </c>
      <c r="J921" s="30">
        <f t="shared" si="45"/>
        <v>44562</v>
      </c>
      <c r="L921" s="11">
        <f>IF(I921&lt;&gt;"",IF(SUMIF(Planes!BA:BA,'Control de pagos'!A921,Planes!BC:BC)=0,"",SUMIF(Planes!BA:BA,'Control de pagos'!A921,Planes!BC:BC)),"")</f>
        <v>1008.2891999999998</v>
      </c>
      <c r="N921" s="66">
        <f t="shared" si="44"/>
        <v>20155.150000000001</v>
      </c>
    </row>
    <row r="922" spans="1:14" ht="15" hidden="1" customHeight="1" thickBot="1">
      <c r="A922" s="11" t="str">
        <f t="shared" si="43"/>
        <v>P542667 1</v>
      </c>
      <c r="B922" s="3" t="s">
        <v>130</v>
      </c>
      <c r="C922" s="156">
        <v>1</v>
      </c>
      <c r="D922" s="158">
        <v>16627.990000000002</v>
      </c>
      <c r="E922" s="131">
        <v>30429.24</v>
      </c>
      <c r="F922" s="132" t="s">
        <v>92</v>
      </c>
      <c r="G922" s="131">
        <v>47057.23</v>
      </c>
      <c r="H922" s="133">
        <v>44667</v>
      </c>
      <c r="I922" s="41">
        <v>44667</v>
      </c>
      <c r="J922" s="30">
        <f t="shared" si="45"/>
        <v>44652</v>
      </c>
      <c r="L922" s="11">
        <f>IF(I922&lt;&gt;"",IF(SUMIF(Planes!BA:BA,'Control de pagos'!A922,Planes!BC:BC)=0,"",SUMIF(Planes!BA:BA,'Control de pagos'!A922,Planes!BC:BC)),"")</f>
        <v>831.83879999999999</v>
      </c>
      <c r="N922" s="66">
        <f t="shared" si="44"/>
        <v>16627.990000000002</v>
      </c>
    </row>
    <row r="923" spans="1:14" ht="15" hidden="1" customHeight="1" thickBot="1">
      <c r="A923" s="11" t="str">
        <f t="shared" si="43"/>
        <v>P542667 1</v>
      </c>
      <c r="B923" s="3" t="s">
        <v>130</v>
      </c>
      <c r="C923" s="157"/>
      <c r="D923" s="159"/>
      <c r="E923" s="108">
        <v>30429.24</v>
      </c>
      <c r="F923" s="109">
        <v>525.47</v>
      </c>
      <c r="G923" s="108">
        <v>47582.7</v>
      </c>
      <c r="H923" s="110">
        <v>44677</v>
      </c>
      <c r="J923" s="30" t="str">
        <f t="shared" si="45"/>
        <v>-</v>
      </c>
      <c r="L923" s="11" t="str">
        <f>IF(I923&lt;&gt;"",IF(SUMIF(Planes!BA:BA,'Control de pagos'!A923,Planes!BC:BC)=0,"",SUMIF(Planes!BA:BA,'Control de pagos'!A923,Planes!BC:BC)),"")</f>
        <v/>
      </c>
      <c r="N923" s="66">
        <f t="shared" si="44"/>
        <v>16627.990000000002</v>
      </c>
    </row>
    <row r="924" spans="1:14" ht="15" hidden="1" customHeight="1" thickBot="1">
      <c r="A924" s="11" t="str">
        <f t="shared" si="43"/>
        <v>P542667 2</v>
      </c>
      <c r="B924" s="3" t="s">
        <v>130</v>
      </c>
      <c r="C924" s="156">
        <v>2</v>
      </c>
      <c r="D924" s="158">
        <v>16627.990000000002</v>
      </c>
      <c r="E924" s="131">
        <v>29680.98</v>
      </c>
      <c r="F924" s="132" t="s">
        <v>92</v>
      </c>
      <c r="G924" s="131">
        <v>46308.97</v>
      </c>
      <c r="H924" s="133">
        <v>44697</v>
      </c>
      <c r="I924" s="41">
        <v>44697</v>
      </c>
      <c r="J924" s="30">
        <f t="shared" si="45"/>
        <v>44682</v>
      </c>
      <c r="L924" s="11">
        <f>IF(I924&lt;&gt;"",IF(SUMIF(Planes!BA:BA,'Control de pagos'!A924,Planes!BC:BC)=0,"",SUMIF(Planes!BA:BA,'Control de pagos'!A924,Planes!BC:BC)),"")</f>
        <v>831.83879999999988</v>
      </c>
      <c r="N924" s="66">
        <f t="shared" si="44"/>
        <v>16627.990000000002</v>
      </c>
    </row>
    <row r="925" spans="1:14" ht="15" hidden="1" customHeight="1" thickBot="1">
      <c r="A925" s="11" t="str">
        <f t="shared" si="43"/>
        <v>P542667 2</v>
      </c>
      <c r="B925" s="3" t="s">
        <v>130</v>
      </c>
      <c r="C925" s="157"/>
      <c r="D925" s="159"/>
      <c r="E925" s="108">
        <v>29680.98</v>
      </c>
      <c r="F925" s="109">
        <v>517.12</v>
      </c>
      <c r="G925" s="108">
        <v>46826.09</v>
      </c>
      <c r="H925" s="110">
        <v>44707</v>
      </c>
      <c r="J925" s="30" t="str">
        <f t="shared" si="45"/>
        <v>-</v>
      </c>
      <c r="L925" s="11" t="str">
        <f>IF(I925&lt;&gt;"",IF(SUMIF(Planes!BA:BA,'Control de pagos'!A925,Planes!BC:BC)=0,"",SUMIF(Planes!BA:BA,'Control de pagos'!A925,Planes!BC:BC)),"")</f>
        <v/>
      </c>
      <c r="N925" s="66">
        <f t="shared" si="44"/>
        <v>16627.990000000002</v>
      </c>
    </row>
    <row r="926" spans="1:14" ht="15" hidden="1" customHeight="1" thickBot="1">
      <c r="A926" s="11" t="str">
        <f t="shared" si="43"/>
        <v>P542667 3</v>
      </c>
      <c r="B926" s="3" t="s">
        <v>130</v>
      </c>
      <c r="C926" s="156">
        <v>3</v>
      </c>
      <c r="D926" s="158">
        <v>16627.990000000002</v>
      </c>
      <c r="E926" s="131">
        <v>29431.56</v>
      </c>
      <c r="F926" s="132" t="s">
        <v>92</v>
      </c>
      <c r="G926" s="131">
        <v>46059.55</v>
      </c>
      <c r="H926" s="133">
        <v>44728</v>
      </c>
      <c r="I926" s="41">
        <v>44728</v>
      </c>
      <c r="J926" s="30">
        <f t="shared" si="45"/>
        <v>44713</v>
      </c>
      <c r="L926" s="11">
        <f>IF(I926&lt;&gt;"",IF(SUMIF(Planes!BA:BA,'Control de pagos'!A926,Planes!BC:BC)=0,"",SUMIF(Planes!BA:BA,'Control de pagos'!A926,Planes!BC:BC)),"")</f>
        <v>831.83879999999999</v>
      </c>
      <c r="N926" s="66">
        <f t="shared" si="44"/>
        <v>16627.990000000002</v>
      </c>
    </row>
    <row r="927" spans="1:14" ht="15" hidden="1" customHeight="1" thickBot="1">
      <c r="A927" s="11" t="str">
        <f t="shared" si="43"/>
        <v>P542667 3</v>
      </c>
      <c r="B927" s="3" t="s">
        <v>130</v>
      </c>
      <c r="C927" s="157"/>
      <c r="D927" s="159"/>
      <c r="E927" s="108">
        <v>29431.56</v>
      </c>
      <c r="F927" s="109">
        <v>514.33000000000004</v>
      </c>
      <c r="G927" s="108">
        <v>46573.88</v>
      </c>
      <c r="H927" s="110">
        <v>44738</v>
      </c>
      <c r="J927" s="30" t="str">
        <f t="shared" si="45"/>
        <v>-</v>
      </c>
      <c r="L927" s="11" t="str">
        <f>IF(I927&lt;&gt;"",IF(SUMIF(Planes!BA:BA,'Control de pagos'!A927,Planes!BC:BC)=0,"",SUMIF(Planes!BA:BA,'Control de pagos'!A927,Planes!BC:BC)),"")</f>
        <v/>
      </c>
      <c r="N927" s="66">
        <f t="shared" si="44"/>
        <v>16627.990000000002</v>
      </c>
    </row>
    <row r="928" spans="1:14" ht="15" hidden="1" customHeight="1" thickBot="1">
      <c r="A928" s="11" t="str">
        <f t="shared" si="43"/>
        <v>P542667 4</v>
      </c>
      <c r="B928" s="3" t="s">
        <v>130</v>
      </c>
      <c r="C928" s="156">
        <v>4</v>
      </c>
      <c r="D928" s="158">
        <v>16627.990000000002</v>
      </c>
      <c r="E928" s="131">
        <v>29182.14</v>
      </c>
      <c r="F928" s="132" t="s">
        <v>92</v>
      </c>
      <c r="G928" s="131">
        <v>45810.13</v>
      </c>
      <c r="H928" s="133">
        <v>44758</v>
      </c>
      <c r="I928" s="41">
        <v>44758</v>
      </c>
      <c r="J928" s="30">
        <f t="shared" si="45"/>
        <v>44743</v>
      </c>
      <c r="L928" s="11">
        <f>IF(I928&lt;&gt;"",IF(SUMIF(Planes!BA:BA,'Control de pagos'!A928,Planes!BC:BC)=0,"",SUMIF(Planes!BA:BA,'Control de pagos'!A928,Planes!BC:BC)),"")</f>
        <v>831.83879999999999</v>
      </c>
      <c r="N928" s="66">
        <f t="shared" si="44"/>
        <v>16627.990000000002</v>
      </c>
    </row>
    <row r="929" spans="1:14" ht="15" hidden="1" customHeight="1" thickBot="1">
      <c r="A929" s="11" t="str">
        <f t="shared" si="43"/>
        <v>P542667 4</v>
      </c>
      <c r="B929" s="3" t="s">
        <v>130</v>
      </c>
      <c r="C929" s="157"/>
      <c r="D929" s="159"/>
      <c r="E929" s="108">
        <v>29182.14</v>
      </c>
      <c r="F929" s="109">
        <v>511.55</v>
      </c>
      <c r="G929" s="108">
        <v>46321.68</v>
      </c>
      <c r="H929" s="110">
        <v>44768</v>
      </c>
      <c r="J929" s="30" t="str">
        <f t="shared" si="45"/>
        <v>-</v>
      </c>
      <c r="L929" s="11" t="str">
        <f>IF(I929&lt;&gt;"",IF(SUMIF(Planes!BA:BA,'Control de pagos'!A929,Planes!BC:BC)=0,"",SUMIF(Planes!BA:BA,'Control de pagos'!A929,Planes!BC:BC)),"")</f>
        <v/>
      </c>
      <c r="N929" s="66">
        <f t="shared" si="44"/>
        <v>16627.990000000002</v>
      </c>
    </row>
    <row r="930" spans="1:14" ht="15" hidden="1" customHeight="1" thickBot="1">
      <c r="A930" s="11" t="str">
        <f t="shared" si="43"/>
        <v>P542667 5</v>
      </c>
      <c r="B930" s="3" t="s">
        <v>130</v>
      </c>
      <c r="C930" s="152">
        <v>5</v>
      </c>
      <c r="D930" s="154">
        <v>16627.990000000002</v>
      </c>
      <c r="E930" s="108">
        <v>28932.720000000001</v>
      </c>
      <c r="F930" s="109" t="s">
        <v>92</v>
      </c>
      <c r="G930" s="108">
        <v>45560.71</v>
      </c>
      <c r="H930" s="110">
        <v>44789</v>
      </c>
      <c r="J930" s="30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6">
        <f t="shared" si="44"/>
        <v>16627.990000000002</v>
      </c>
    </row>
    <row r="931" spans="1:14" ht="15" hidden="1" customHeight="1" thickBot="1">
      <c r="A931" s="11" t="str">
        <f t="shared" si="43"/>
        <v>P542667 5</v>
      </c>
      <c r="B931" s="3" t="s">
        <v>130</v>
      </c>
      <c r="C931" s="153"/>
      <c r="D931" s="155"/>
      <c r="E931" s="108">
        <v>28932.720000000001</v>
      </c>
      <c r="F931" s="109">
        <v>508.77</v>
      </c>
      <c r="G931" s="108">
        <v>46069.48</v>
      </c>
      <c r="H931" s="110">
        <v>44799</v>
      </c>
      <c r="J931" s="30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6">
        <f t="shared" si="44"/>
        <v>16627.990000000002</v>
      </c>
    </row>
    <row r="932" spans="1:14" ht="15" hidden="1" customHeight="1" thickBot="1">
      <c r="A932" s="11" t="str">
        <f t="shared" si="43"/>
        <v>P542667 6</v>
      </c>
      <c r="B932" s="3" t="s">
        <v>130</v>
      </c>
      <c r="C932" s="152">
        <v>6</v>
      </c>
      <c r="D932" s="154">
        <v>16627.990000000002</v>
      </c>
      <c r="E932" s="108">
        <v>28683.3</v>
      </c>
      <c r="F932" s="109" t="s">
        <v>92</v>
      </c>
      <c r="G932" s="108">
        <v>45311.29</v>
      </c>
      <c r="H932" s="110">
        <v>44820</v>
      </c>
      <c r="J932" s="30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6">
        <f t="shared" si="44"/>
        <v>16627.990000000002</v>
      </c>
    </row>
    <row r="933" spans="1:14" ht="15" hidden="1" customHeight="1" thickBot="1">
      <c r="A933" s="11" t="str">
        <f t="shared" si="43"/>
        <v>P542667 6</v>
      </c>
      <c r="B933" s="3" t="s">
        <v>130</v>
      </c>
      <c r="C933" s="153"/>
      <c r="D933" s="155"/>
      <c r="E933" s="108">
        <v>28683.3</v>
      </c>
      <c r="F933" s="109">
        <v>505.97</v>
      </c>
      <c r="G933" s="108">
        <v>45817.26</v>
      </c>
      <c r="H933" s="110">
        <v>44830</v>
      </c>
      <c r="J933" s="30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6">
        <f t="shared" si="44"/>
        <v>16627.990000000002</v>
      </c>
    </row>
    <row r="934" spans="1:14" ht="15" hidden="1" customHeight="1" thickBot="1">
      <c r="A934" s="11" t="str">
        <f t="shared" si="43"/>
        <v>P542667 7</v>
      </c>
      <c r="B934" s="3" t="s">
        <v>130</v>
      </c>
      <c r="C934" s="152">
        <v>7</v>
      </c>
      <c r="D934" s="154">
        <v>16627.990000000002</v>
      </c>
      <c r="E934" s="108">
        <v>28433.88</v>
      </c>
      <c r="F934" s="109" t="s">
        <v>92</v>
      </c>
      <c r="G934" s="108">
        <v>45061.87</v>
      </c>
      <c r="H934" s="110">
        <v>44850</v>
      </c>
      <c r="J934" s="30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6">
        <f t="shared" si="44"/>
        <v>16627.990000000002</v>
      </c>
    </row>
    <row r="935" spans="1:14" ht="15" hidden="1" customHeight="1" thickBot="1">
      <c r="A935" s="11" t="str">
        <f t="shared" si="43"/>
        <v>P542667 7</v>
      </c>
      <c r="B935" s="3" t="s">
        <v>130</v>
      </c>
      <c r="C935" s="153"/>
      <c r="D935" s="155"/>
      <c r="E935" s="108">
        <v>28433.88</v>
      </c>
      <c r="F935" s="109">
        <v>503.19</v>
      </c>
      <c r="G935" s="108">
        <v>45565.06</v>
      </c>
      <c r="H935" s="110">
        <v>44860</v>
      </c>
      <c r="J935" s="30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6">
        <f t="shared" si="44"/>
        <v>16627.990000000002</v>
      </c>
    </row>
    <row r="936" spans="1:14" ht="15" hidden="1" customHeight="1" thickBot="1">
      <c r="A936" s="11" t="str">
        <f t="shared" si="43"/>
        <v>P542667 8</v>
      </c>
      <c r="B936" s="3" t="s">
        <v>130</v>
      </c>
      <c r="C936" s="152">
        <v>8</v>
      </c>
      <c r="D936" s="154">
        <v>16627.990000000002</v>
      </c>
      <c r="E936" s="108">
        <v>28184.46</v>
      </c>
      <c r="F936" s="109" t="s">
        <v>92</v>
      </c>
      <c r="G936" s="108">
        <v>44812.45</v>
      </c>
      <c r="H936" s="110">
        <v>44881</v>
      </c>
      <c r="J936" s="30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6">
        <f t="shared" si="44"/>
        <v>16627.990000000002</v>
      </c>
    </row>
    <row r="937" spans="1:14" ht="15" hidden="1" customHeight="1" thickBot="1">
      <c r="A937" s="11" t="str">
        <f t="shared" si="43"/>
        <v>P542667 8</v>
      </c>
      <c r="B937" s="3" t="s">
        <v>130</v>
      </c>
      <c r="C937" s="153"/>
      <c r="D937" s="155"/>
      <c r="E937" s="108">
        <v>28184.46</v>
      </c>
      <c r="F937" s="109">
        <v>500.4</v>
      </c>
      <c r="G937" s="108">
        <v>45312.85</v>
      </c>
      <c r="H937" s="110">
        <v>44891</v>
      </c>
      <c r="J937" s="30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6">
        <f t="shared" si="44"/>
        <v>16627.990000000002</v>
      </c>
    </row>
    <row r="938" spans="1:14" ht="15" hidden="1" customHeight="1" thickBot="1">
      <c r="A938" s="11" t="str">
        <f t="shared" ref="A938:A1001" si="46">B938&amp;" "&amp;IF(C938="",C937,C938)</f>
        <v>P542667 9</v>
      </c>
      <c r="B938" s="3" t="s">
        <v>130</v>
      </c>
      <c r="C938" s="152">
        <v>9</v>
      </c>
      <c r="D938" s="154">
        <v>16627.990000000002</v>
      </c>
      <c r="E938" s="108">
        <v>27935.040000000001</v>
      </c>
      <c r="F938" s="109" t="s">
        <v>92</v>
      </c>
      <c r="G938" s="108">
        <v>44563.03</v>
      </c>
      <c r="H938" s="110">
        <v>44911</v>
      </c>
      <c r="J938" s="30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6">
        <f t="shared" si="44"/>
        <v>16627.990000000002</v>
      </c>
    </row>
    <row r="939" spans="1:14" ht="15" hidden="1" customHeight="1" thickBot="1">
      <c r="A939" s="11" t="str">
        <f t="shared" si="46"/>
        <v>P542667 9</v>
      </c>
      <c r="B939" s="3" t="s">
        <v>130</v>
      </c>
      <c r="C939" s="153"/>
      <c r="D939" s="155"/>
      <c r="E939" s="108">
        <v>27935.040000000001</v>
      </c>
      <c r="F939" s="109">
        <v>497.62</v>
      </c>
      <c r="G939" s="108">
        <v>45060.65</v>
      </c>
      <c r="H939" s="110">
        <v>44921</v>
      </c>
      <c r="J939" s="30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6">
        <f t="shared" si="44"/>
        <v>16627.990000000002</v>
      </c>
    </row>
    <row r="940" spans="1:14" ht="15" hidden="1" customHeight="1" thickBot="1">
      <c r="A940" s="11" t="str">
        <f t="shared" si="46"/>
        <v>P542667 10</v>
      </c>
      <c r="B940" s="3" t="s">
        <v>130</v>
      </c>
      <c r="C940" s="152">
        <v>10</v>
      </c>
      <c r="D940" s="154">
        <v>16627.990000000002</v>
      </c>
      <c r="E940" s="108">
        <v>27685.62</v>
      </c>
      <c r="F940" s="109" t="s">
        <v>92</v>
      </c>
      <c r="G940" s="108">
        <v>44313.61</v>
      </c>
      <c r="H940" s="110">
        <v>44942</v>
      </c>
      <c r="J940" s="30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6">
        <f t="shared" si="44"/>
        <v>16627.990000000002</v>
      </c>
    </row>
    <row r="941" spans="1:14" ht="15" hidden="1" customHeight="1" thickBot="1">
      <c r="A941" s="11" t="str">
        <f t="shared" si="46"/>
        <v>P542667 10</v>
      </c>
      <c r="B941" s="3" t="s">
        <v>130</v>
      </c>
      <c r="C941" s="153"/>
      <c r="D941" s="155"/>
      <c r="E941" s="108">
        <v>27685.62</v>
      </c>
      <c r="F941" s="109">
        <v>494.83</v>
      </c>
      <c r="G941" s="108">
        <v>44808.44</v>
      </c>
      <c r="H941" s="110">
        <v>44952</v>
      </c>
      <c r="J941" s="30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6">
        <f t="shared" si="44"/>
        <v>16627.990000000002</v>
      </c>
    </row>
    <row r="942" spans="1:14" ht="15" hidden="1" customHeight="1" thickBot="1">
      <c r="A942" s="11" t="str">
        <f t="shared" si="46"/>
        <v>P542667 11</v>
      </c>
      <c r="B942" s="3" t="s">
        <v>130</v>
      </c>
      <c r="C942" s="152">
        <v>11</v>
      </c>
      <c r="D942" s="154">
        <v>16627.990000000002</v>
      </c>
      <c r="E942" s="108">
        <v>27436.2</v>
      </c>
      <c r="F942" s="109" t="s">
        <v>92</v>
      </c>
      <c r="G942" s="108">
        <v>44064.19</v>
      </c>
      <c r="H942" s="110">
        <v>44973</v>
      </c>
      <c r="J942" s="30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6">
        <f t="shared" si="44"/>
        <v>16627.990000000002</v>
      </c>
    </row>
    <row r="943" spans="1:14" ht="15" hidden="1" customHeight="1" thickBot="1">
      <c r="A943" s="11" t="str">
        <f t="shared" si="46"/>
        <v>P542667 11</v>
      </c>
      <c r="B943" s="3" t="s">
        <v>130</v>
      </c>
      <c r="C943" s="153"/>
      <c r="D943" s="155"/>
      <c r="E943" s="108">
        <v>27436.2</v>
      </c>
      <c r="F943" s="109">
        <v>492.05</v>
      </c>
      <c r="G943" s="108">
        <v>44556.24</v>
      </c>
      <c r="H943" s="110">
        <v>44983</v>
      </c>
      <c r="J943" s="30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6">
        <f t="shared" si="44"/>
        <v>16627.990000000002</v>
      </c>
    </row>
    <row r="944" spans="1:14" ht="15" hidden="1" customHeight="1" thickBot="1">
      <c r="A944" s="11" t="str">
        <f t="shared" si="46"/>
        <v>P542667 12</v>
      </c>
      <c r="B944" s="3" t="s">
        <v>130</v>
      </c>
      <c r="C944" s="152">
        <v>12</v>
      </c>
      <c r="D944" s="154">
        <v>16627.990000000002</v>
      </c>
      <c r="E944" s="108">
        <v>27186.78</v>
      </c>
      <c r="F944" s="109" t="s">
        <v>92</v>
      </c>
      <c r="G944" s="108">
        <v>43814.77</v>
      </c>
      <c r="H944" s="110">
        <v>45001</v>
      </c>
      <c r="J944" s="30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6">
        <f t="shared" si="44"/>
        <v>16627.990000000002</v>
      </c>
    </row>
    <row r="945" spans="1:14" ht="15" hidden="1" customHeight="1" thickBot="1">
      <c r="A945" s="11" t="str">
        <f t="shared" si="46"/>
        <v>P542667 12</v>
      </c>
      <c r="B945" s="3" t="s">
        <v>130</v>
      </c>
      <c r="C945" s="153"/>
      <c r="D945" s="155"/>
      <c r="E945" s="108">
        <v>27186.78</v>
      </c>
      <c r="F945" s="109">
        <v>489.27</v>
      </c>
      <c r="G945" s="108">
        <v>44304.04</v>
      </c>
      <c r="H945" s="110">
        <v>45011</v>
      </c>
      <c r="J945" s="30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6">
        <f t="shared" si="44"/>
        <v>16627.990000000002</v>
      </c>
    </row>
    <row r="946" spans="1:14" ht="15" hidden="1" customHeight="1" thickBot="1">
      <c r="A946" s="11" t="str">
        <f t="shared" si="46"/>
        <v>P542667 13</v>
      </c>
      <c r="B946" s="3" t="s">
        <v>130</v>
      </c>
      <c r="C946" s="152">
        <v>13</v>
      </c>
      <c r="D946" s="154">
        <v>16627.990000000002</v>
      </c>
      <c r="E946" s="108">
        <v>26937.360000000001</v>
      </c>
      <c r="F946" s="109" t="s">
        <v>92</v>
      </c>
      <c r="G946" s="108">
        <v>43565.35</v>
      </c>
      <c r="H946" s="110">
        <v>45032</v>
      </c>
      <c r="J946" s="30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6">
        <f t="shared" si="44"/>
        <v>16627.990000000002</v>
      </c>
    </row>
    <row r="947" spans="1:14" ht="15" hidden="1" customHeight="1" thickBot="1">
      <c r="A947" s="11" t="str">
        <f t="shared" si="46"/>
        <v>P542667 13</v>
      </c>
      <c r="B947" s="3" t="s">
        <v>130</v>
      </c>
      <c r="C947" s="153"/>
      <c r="D947" s="155"/>
      <c r="E947" s="108">
        <v>26937.360000000001</v>
      </c>
      <c r="F947" s="109">
        <v>486.48</v>
      </c>
      <c r="G947" s="108">
        <v>44051.83</v>
      </c>
      <c r="H947" s="110">
        <v>45042</v>
      </c>
      <c r="J947" s="30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6">
        <f t="shared" si="44"/>
        <v>16627.990000000002</v>
      </c>
    </row>
    <row r="948" spans="1:14" ht="15" hidden="1" customHeight="1" thickBot="1">
      <c r="A948" s="11" t="str">
        <f t="shared" si="46"/>
        <v>P542667 14</v>
      </c>
      <c r="B948" s="3" t="s">
        <v>130</v>
      </c>
      <c r="C948" s="152">
        <v>14</v>
      </c>
      <c r="D948" s="154">
        <v>16627.990000000002</v>
      </c>
      <c r="E948" s="108">
        <v>26687.94</v>
      </c>
      <c r="F948" s="109" t="s">
        <v>92</v>
      </c>
      <c r="G948" s="108">
        <v>43315.93</v>
      </c>
      <c r="H948" s="110">
        <v>45062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6">
        <f t="shared" si="44"/>
        <v>16627.990000000002</v>
      </c>
    </row>
    <row r="949" spans="1:14" ht="15" hidden="1" customHeight="1" thickBot="1">
      <c r="A949" s="11" t="str">
        <f t="shared" si="46"/>
        <v>P542667 14</v>
      </c>
      <c r="B949" s="3" t="s">
        <v>130</v>
      </c>
      <c r="C949" s="153"/>
      <c r="D949" s="155"/>
      <c r="E949" s="108">
        <v>26687.94</v>
      </c>
      <c r="F949" s="109">
        <v>483.7</v>
      </c>
      <c r="G949" s="108">
        <v>43799.63</v>
      </c>
      <c r="H949" s="110">
        <v>45072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6">
        <f t="shared" si="44"/>
        <v>16627.990000000002</v>
      </c>
    </row>
    <row r="950" spans="1:14" ht="15" hidden="1" customHeight="1" thickBot="1">
      <c r="A950" s="11" t="str">
        <f t="shared" si="46"/>
        <v>P542667 15</v>
      </c>
      <c r="B950" s="3" t="s">
        <v>130</v>
      </c>
      <c r="C950" s="152">
        <v>15</v>
      </c>
      <c r="D950" s="154">
        <v>16627.990000000002</v>
      </c>
      <c r="E950" s="108">
        <v>26438.52</v>
      </c>
      <c r="F950" s="109" t="s">
        <v>92</v>
      </c>
      <c r="G950" s="108">
        <v>43066.51</v>
      </c>
      <c r="H950" s="110">
        <v>45093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6">
        <f t="shared" si="44"/>
        <v>16627.990000000002</v>
      </c>
    </row>
    <row r="951" spans="1:14" ht="15" hidden="1" customHeight="1" thickBot="1">
      <c r="A951" s="11" t="str">
        <f t="shared" si="46"/>
        <v>P542667 15</v>
      </c>
      <c r="B951" s="3" t="s">
        <v>130</v>
      </c>
      <c r="C951" s="153"/>
      <c r="D951" s="155"/>
      <c r="E951" s="108">
        <v>26438.52</v>
      </c>
      <c r="F951" s="109">
        <v>480.9</v>
      </c>
      <c r="G951" s="108">
        <v>43547.41</v>
      </c>
      <c r="H951" s="110">
        <v>45103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6">
        <f t="shared" si="44"/>
        <v>16627.990000000002</v>
      </c>
    </row>
    <row r="952" spans="1:14" ht="15" hidden="1" customHeight="1" thickBot="1">
      <c r="A952" s="11" t="str">
        <f t="shared" si="46"/>
        <v>P542667 16</v>
      </c>
      <c r="B952" s="3" t="s">
        <v>130</v>
      </c>
      <c r="C952" s="152">
        <v>16</v>
      </c>
      <c r="D952" s="154">
        <v>16627.990000000002</v>
      </c>
      <c r="E952" s="108">
        <v>26189.1</v>
      </c>
      <c r="F952" s="109" t="s">
        <v>92</v>
      </c>
      <c r="G952" s="108">
        <v>42817.09</v>
      </c>
      <c r="H952" s="110">
        <v>45123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6">
        <f t="shared" si="44"/>
        <v>16627.990000000002</v>
      </c>
    </row>
    <row r="953" spans="1:14" ht="15" hidden="1" customHeight="1" thickBot="1">
      <c r="A953" s="11" t="str">
        <f t="shared" si="46"/>
        <v>P542667 16</v>
      </c>
      <c r="B953" s="3" t="s">
        <v>130</v>
      </c>
      <c r="C953" s="153"/>
      <c r="D953" s="155"/>
      <c r="E953" s="108">
        <v>26189.1</v>
      </c>
      <c r="F953" s="109">
        <v>478.12</v>
      </c>
      <c r="G953" s="108">
        <v>43295.21</v>
      </c>
      <c r="H953" s="110">
        <v>45133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6">
        <f t="shared" si="44"/>
        <v>16627.990000000002</v>
      </c>
    </row>
    <row r="954" spans="1:14" ht="15" hidden="1" customHeight="1" thickBot="1">
      <c r="A954" s="11" t="str">
        <f t="shared" si="46"/>
        <v>P542667 17</v>
      </c>
      <c r="B954" s="3" t="s">
        <v>130</v>
      </c>
      <c r="C954" s="152">
        <v>17</v>
      </c>
      <c r="D954" s="154">
        <v>16627.990000000002</v>
      </c>
      <c r="E954" s="108">
        <v>25939.68</v>
      </c>
      <c r="F954" s="109" t="s">
        <v>92</v>
      </c>
      <c r="G954" s="108">
        <v>42567.67</v>
      </c>
      <c r="H954" s="110">
        <v>45154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6">
        <f t="shared" si="44"/>
        <v>16627.990000000002</v>
      </c>
    </row>
    <row r="955" spans="1:14" ht="15" hidden="1" customHeight="1" thickBot="1">
      <c r="A955" s="11" t="str">
        <f t="shared" si="46"/>
        <v>P542667 17</v>
      </c>
      <c r="B955" s="3" t="s">
        <v>130</v>
      </c>
      <c r="C955" s="153"/>
      <c r="D955" s="155"/>
      <c r="E955" s="108">
        <v>25939.68</v>
      </c>
      <c r="F955" s="109">
        <v>475.34</v>
      </c>
      <c r="G955" s="108">
        <v>43043.01</v>
      </c>
      <c r="H955" s="110">
        <v>45164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6">
        <f t="shared" si="44"/>
        <v>16627.990000000002</v>
      </c>
    </row>
    <row r="956" spans="1:14" ht="15" hidden="1" customHeight="1" thickBot="1">
      <c r="A956" s="11" t="str">
        <f t="shared" si="46"/>
        <v>P542667 18</v>
      </c>
      <c r="B956" s="3" t="s">
        <v>130</v>
      </c>
      <c r="C956" s="152">
        <v>18</v>
      </c>
      <c r="D956" s="154">
        <v>16627.990000000002</v>
      </c>
      <c r="E956" s="108">
        <v>25690.26</v>
      </c>
      <c r="F956" s="109" t="s">
        <v>92</v>
      </c>
      <c r="G956" s="108">
        <v>42318.25</v>
      </c>
      <c r="H956" s="110">
        <v>45185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6">
        <f t="shared" si="44"/>
        <v>16627.990000000002</v>
      </c>
    </row>
    <row r="957" spans="1:14" ht="15" hidden="1" customHeight="1" thickBot="1">
      <c r="A957" s="11" t="str">
        <f t="shared" si="46"/>
        <v>P542667 18</v>
      </c>
      <c r="B957" s="3" t="s">
        <v>130</v>
      </c>
      <c r="C957" s="153"/>
      <c r="D957" s="155"/>
      <c r="E957" s="108">
        <v>25690.26</v>
      </c>
      <c r="F957" s="109">
        <v>472.55</v>
      </c>
      <c r="G957" s="108">
        <v>42790.8</v>
      </c>
      <c r="H957" s="110">
        <v>45195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6">
        <f t="shared" si="44"/>
        <v>16627.990000000002</v>
      </c>
    </row>
    <row r="958" spans="1:14" ht="15" hidden="1" customHeight="1" thickBot="1">
      <c r="A958" s="11" t="str">
        <f t="shared" si="46"/>
        <v>P542667 19</v>
      </c>
      <c r="B958" s="3" t="s">
        <v>130</v>
      </c>
      <c r="C958" s="152">
        <v>19</v>
      </c>
      <c r="D958" s="154">
        <v>16627.990000000002</v>
      </c>
      <c r="E958" s="108">
        <v>25440.84</v>
      </c>
      <c r="F958" s="109" t="s">
        <v>92</v>
      </c>
      <c r="G958" s="108">
        <v>42068.83</v>
      </c>
      <c r="H958" s="110">
        <v>45215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6">
        <f t="shared" si="44"/>
        <v>16627.990000000002</v>
      </c>
    </row>
    <row r="959" spans="1:14" ht="15" hidden="1" customHeight="1" thickBot="1">
      <c r="A959" s="11" t="str">
        <f t="shared" si="46"/>
        <v>P542667 19</v>
      </c>
      <c r="B959" s="3" t="s">
        <v>130</v>
      </c>
      <c r="C959" s="153"/>
      <c r="D959" s="155"/>
      <c r="E959" s="108">
        <v>25440.84</v>
      </c>
      <c r="F959" s="109">
        <v>469.77</v>
      </c>
      <c r="G959" s="108">
        <v>42538.6</v>
      </c>
      <c r="H959" s="110">
        <v>45225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6">
        <f t="shared" si="44"/>
        <v>16627.990000000002</v>
      </c>
    </row>
    <row r="960" spans="1:14" ht="15" hidden="1" customHeight="1" thickBot="1">
      <c r="A960" s="11" t="str">
        <f t="shared" si="46"/>
        <v>P542667 20</v>
      </c>
      <c r="B960" s="3" t="s">
        <v>130</v>
      </c>
      <c r="C960" s="152">
        <v>20</v>
      </c>
      <c r="D960" s="154">
        <v>16627.990000000002</v>
      </c>
      <c r="E960" s="108">
        <v>25191.42</v>
      </c>
      <c r="F960" s="109" t="s">
        <v>92</v>
      </c>
      <c r="G960" s="108">
        <v>41819.410000000003</v>
      </c>
      <c r="H960" s="110">
        <v>45246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6">
        <f t="shared" si="44"/>
        <v>16627.990000000002</v>
      </c>
    </row>
    <row r="961" spans="1:14" ht="15" hidden="1" customHeight="1" thickBot="1">
      <c r="A961" s="11" t="str">
        <f t="shared" si="46"/>
        <v>P542667 20</v>
      </c>
      <c r="B961" s="3" t="s">
        <v>130</v>
      </c>
      <c r="C961" s="153"/>
      <c r="D961" s="155"/>
      <c r="E961" s="108">
        <v>25191.42</v>
      </c>
      <c r="F961" s="109">
        <v>466.98</v>
      </c>
      <c r="G961" s="108">
        <v>42286.39</v>
      </c>
      <c r="H961" s="110">
        <v>45256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6">
        <f t="shared" si="44"/>
        <v>16627.990000000002</v>
      </c>
    </row>
    <row r="962" spans="1:14" ht="15" hidden="1" customHeight="1" thickBot="1">
      <c r="A962" s="11" t="str">
        <f t="shared" si="46"/>
        <v>P542667 21</v>
      </c>
      <c r="B962" s="3" t="s">
        <v>130</v>
      </c>
      <c r="C962" s="152">
        <v>21</v>
      </c>
      <c r="D962" s="154">
        <v>16627.990000000002</v>
      </c>
      <c r="E962" s="108">
        <v>24942</v>
      </c>
      <c r="F962" s="109" t="s">
        <v>92</v>
      </c>
      <c r="G962" s="108">
        <v>41569.99</v>
      </c>
      <c r="H962" s="110">
        <v>45276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6">
        <f t="shared" si="44"/>
        <v>16627.990000000002</v>
      </c>
    </row>
    <row r="963" spans="1:14" ht="15" hidden="1" customHeight="1" thickBot="1">
      <c r="A963" s="11" t="str">
        <f t="shared" si="46"/>
        <v>P542667 21</v>
      </c>
      <c r="B963" s="3" t="s">
        <v>130</v>
      </c>
      <c r="C963" s="153"/>
      <c r="D963" s="155"/>
      <c r="E963" s="108">
        <v>24942</v>
      </c>
      <c r="F963" s="109">
        <v>464.2</v>
      </c>
      <c r="G963" s="108">
        <v>42034.19</v>
      </c>
      <c r="H963" s="110">
        <v>45286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6">
        <f t="shared" si="44"/>
        <v>16627.990000000002</v>
      </c>
    </row>
    <row r="964" spans="1:14" ht="15" hidden="1" customHeight="1" thickBot="1">
      <c r="A964" s="11" t="str">
        <f t="shared" si="46"/>
        <v>P542667 22</v>
      </c>
      <c r="B964" s="3" t="s">
        <v>130</v>
      </c>
      <c r="C964" s="152">
        <v>22</v>
      </c>
      <c r="D964" s="154">
        <v>16627.990000000002</v>
      </c>
      <c r="E964" s="108">
        <v>24692.58</v>
      </c>
      <c r="F964" s="109" t="s">
        <v>92</v>
      </c>
      <c r="G964" s="108">
        <v>41320.57</v>
      </c>
      <c r="H964" s="110">
        <v>45307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6">
        <f t="shared" ref="N964:N1027" si="47">IF(D964=0,D963,D964)</f>
        <v>16627.990000000002</v>
      </c>
    </row>
    <row r="965" spans="1:14" ht="15" hidden="1" customHeight="1" thickBot="1">
      <c r="A965" s="11" t="str">
        <f t="shared" si="46"/>
        <v>P542667 22</v>
      </c>
      <c r="B965" s="3" t="s">
        <v>130</v>
      </c>
      <c r="C965" s="153"/>
      <c r="D965" s="155"/>
      <c r="E965" s="108">
        <v>24692.58</v>
      </c>
      <c r="F965" s="109">
        <v>461.42</v>
      </c>
      <c r="G965" s="108">
        <v>41781.99</v>
      </c>
      <c r="H965" s="110">
        <v>45317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6">
        <f t="shared" si="47"/>
        <v>16627.990000000002</v>
      </c>
    </row>
    <row r="966" spans="1:14" ht="15" hidden="1" customHeight="1" thickBot="1">
      <c r="A966" s="11" t="str">
        <f t="shared" si="46"/>
        <v>P542667 23</v>
      </c>
      <c r="B966" s="3" t="s">
        <v>130</v>
      </c>
      <c r="C966" s="152">
        <v>23</v>
      </c>
      <c r="D966" s="154">
        <v>16627.990000000002</v>
      </c>
      <c r="E966" s="108">
        <v>24443.16</v>
      </c>
      <c r="F966" s="109" t="s">
        <v>92</v>
      </c>
      <c r="G966" s="108">
        <v>41071.15</v>
      </c>
      <c r="H966" s="110">
        <v>45338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6">
        <f t="shared" si="47"/>
        <v>16627.990000000002</v>
      </c>
    </row>
    <row r="967" spans="1:14" ht="15" hidden="1" customHeight="1" thickBot="1">
      <c r="A967" s="11" t="str">
        <f t="shared" si="46"/>
        <v>P542667 23</v>
      </c>
      <c r="B967" s="3" t="s">
        <v>130</v>
      </c>
      <c r="C967" s="153"/>
      <c r="D967" s="155"/>
      <c r="E967" s="108">
        <v>24443.16</v>
      </c>
      <c r="F967" s="109">
        <v>458.63</v>
      </c>
      <c r="G967" s="108">
        <v>41529.78</v>
      </c>
      <c r="H967" s="110">
        <v>45348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6">
        <f t="shared" si="47"/>
        <v>16627.990000000002</v>
      </c>
    </row>
    <row r="968" spans="1:14" ht="15" hidden="1" customHeight="1" thickBot="1">
      <c r="A968" s="11" t="str">
        <f t="shared" si="46"/>
        <v>P542667 24</v>
      </c>
      <c r="B968" s="3" t="s">
        <v>130</v>
      </c>
      <c r="C968" s="152">
        <v>24</v>
      </c>
      <c r="D968" s="154">
        <v>16627.990000000002</v>
      </c>
      <c r="E968" s="108">
        <v>24193.74</v>
      </c>
      <c r="F968" s="109" t="s">
        <v>92</v>
      </c>
      <c r="G968" s="108">
        <v>40821.730000000003</v>
      </c>
      <c r="H968" s="110">
        <v>45367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6">
        <f t="shared" si="47"/>
        <v>16627.990000000002</v>
      </c>
    </row>
    <row r="969" spans="1:14" ht="15" hidden="1" customHeight="1" thickBot="1">
      <c r="A969" s="11" t="str">
        <f t="shared" si="46"/>
        <v>P542667 24</v>
      </c>
      <c r="B969" s="3" t="s">
        <v>130</v>
      </c>
      <c r="C969" s="153"/>
      <c r="D969" s="155"/>
      <c r="E969" s="108">
        <v>24193.74</v>
      </c>
      <c r="F969" s="109">
        <v>455.84</v>
      </c>
      <c r="G969" s="108">
        <v>41277.57</v>
      </c>
      <c r="H969" s="110">
        <v>45377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6">
        <f t="shared" si="47"/>
        <v>16627.990000000002</v>
      </c>
    </row>
    <row r="970" spans="1:14" ht="15" hidden="1" customHeight="1" thickBot="1">
      <c r="A970" s="11" t="str">
        <f t="shared" si="46"/>
        <v>P542667 25</v>
      </c>
      <c r="B970" s="3" t="s">
        <v>130</v>
      </c>
      <c r="C970" s="152">
        <v>25</v>
      </c>
      <c r="D970" s="154">
        <v>16627.990000000002</v>
      </c>
      <c r="E970" s="108">
        <v>23944.32</v>
      </c>
      <c r="F970" s="109" t="s">
        <v>92</v>
      </c>
      <c r="G970" s="108">
        <v>40572.31</v>
      </c>
      <c r="H970" s="110">
        <v>45398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6">
        <f t="shared" si="47"/>
        <v>16627.990000000002</v>
      </c>
    </row>
    <row r="971" spans="1:14" ht="15" hidden="1" customHeight="1" thickBot="1">
      <c r="A971" s="11" t="str">
        <f t="shared" si="46"/>
        <v>P542667 25</v>
      </c>
      <c r="B971" s="3" t="s">
        <v>130</v>
      </c>
      <c r="C971" s="153"/>
      <c r="D971" s="155"/>
      <c r="E971" s="108">
        <v>23944.32</v>
      </c>
      <c r="F971" s="109">
        <v>453.05</v>
      </c>
      <c r="G971" s="108">
        <v>41025.360000000001</v>
      </c>
      <c r="H971" s="110">
        <v>45408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6">
        <f t="shared" si="47"/>
        <v>16627.990000000002</v>
      </c>
    </row>
    <row r="972" spans="1:14" ht="15" hidden="1" customHeight="1" thickBot="1">
      <c r="A972" s="11" t="str">
        <f t="shared" si="46"/>
        <v>P542667 26</v>
      </c>
      <c r="B972" s="3" t="s">
        <v>130</v>
      </c>
      <c r="C972" s="152">
        <v>26</v>
      </c>
      <c r="D972" s="154">
        <v>16627.990000000002</v>
      </c>
      <c r="E972" s="108">
        <v>23694.9</v>
      </c>
      <c r="F972" s="109" t="s">
        <v>92</v>
      </c>
      <c r="G972" s="108">
        <v>40322.89</v>
      </c>
      <c r="H972" s="110">
        <v>45428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6">
        <f t="shared" si="47"/>
        <v>16627.990000000002</v>
      </c>
    </row>
    <row r="973" spans="1:14" ht="15" hidden="1" customHeight="1" thickBot="1">
      <c r="A973" s="11" t="str">
        <f t="shared" si="46"/>
        <v>P542667 26</v>
      </c>
      <c r="B973" s="3" t="s">
        <v>130</v>
      </c>
      <c r="C973" s="153"/>
      <c r="D973" s="155"/>
      <c r="E973" s="108">
        <v>23694.9</v>
      </c>
      <c r="F973" s="109">
        <v>450.27</v>
      </c>
      <c r="G973" s="108">
        <v>40773.160000000003</v>
      </c>
      <c r="H973" s="110">
        <v>45438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6">
        <f t="shared" si="47"/>
        <v>16627.990000000002</v>
      </c>
    </row>
    <row r="974" spans="1:14" ht="15" hidden="1" customHeight="1" thickBot="1">
      <c r="A974" s="11" t="str">
        <f t="shared" si="46"/>
        <v>P542667 27</v>
      </c>
      <c r="B974" s="3" t="s">
        <v>130</v>
      </c>
      <c r="C974" s="152">
        <v>27</v>
      </c>
      <c r="D974" s="154">
        <v>16627.990000000002</v>
      </c>
      <c r="E974" s="108">
        <v>23445.48</v>
      </c>
      <c r="F974" s="109" t="s">
        <v>92</v>
      </c>
      <c r="G974" s="108">
        <v>40073.47</v>
      </c>
      <c r="H974" s="110">
        <v>45459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6">
        <f t="shared" si="47"/>
        <v>16627.990000000002</v>
      </c>
    </row>
    <row r="975" spans="1:14" ht="15" hidden="1" customHeight="1" thickBot="1">
      <c r="A975" s="11" t="str">
        <f t="shared" si="46"/>
        <v>P542667 27</v>
      </c>
      <c r="B975" s="3" t="s">
        <v>130</v>
      </c>
      <c r="C975" s="153"/>
      <c r="D975" s="155"/>
      <c r="E975" s="108">
        <v>23445.48</v>
      </c>
      <c r="F975" s="109">
        <v>447.49</v>
      </c>
      <c r="G975" s="108">
        <v>40520.959999999999</v>
      </c>
      <c r="H975" s="110">
        <v>45469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6">
        <f t="shared" si="47"/>
        <v>16627.990000000002</v>
      </c>
    </row>
    <row r="976" spans="1:14" ht="15" hidden="1" customHeight="1" thickBot="1">
      <c r="A976" s="11" t="str">
        <f t="shared" si="46"/>
        <v>P542667 28</v>
      </c>
      <c r="B976" s="3" t="s">
        <v>130</v>
      </c>
      <c r="C976" s="152">
        <v>28</v>
      </c>
      <c r="D976" s="154">
        <v>16627.990000000002</v>
      </c>
      <c r="E976" s="108">
        <v>23196.06</v>
      </c>
      <c r="F976" s="109" t="s">
        <v>92</v>
      </c>
      <c r="G976" s="108">
        <v>39824.050000000003</v>
      </c>
      <c r="H976" s="110">
        <v>45489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6">
        <f t="shared" si="47"/>
        <v>16627.990000000002</v>
      </c>
    </row>
    <row r="977" spans="1:14" ht="15" hidden="1" customHeight="1" thickBot="1">
      <c r="A977" s="11" t="str">
        <f t="shared" si="46"/>
        <v>P542667 28</v>
      </c>
      <c r="B977" s="3" t="s">
        <v>130</v>
      </c>
      <c r="C977" s="153"/>
      <c r="D977" s="155"/>
      <c r="E977" s="108">
        <v>23196.06</v>
      </c>
      <c r="F977" s="109">
        <v>444.7</v>
      </c>
      <c r="G977" s="108">
        <v>40268.75</v>
      </c>
      <c r="H977" s="110">
        <v>45499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6">
        <f t="shared" si="47"/>
        <v>16627.990000000002</v>
      </c>
    </row>
    <row r="978" spans="1:14" ht="15" hidden="1" customHeight="1" thickBot="1">
      <c r="A978" s="11" t="str">
        <f t="shared" si="46"/>
        <v>P542667 29</v>
      </c>
      <c r="B978" s="3" t="s">
        <v>130</v>
      </c>
      <c r="C978" s="152">
        <v>29</v>
      </c>
      <c r="D978" s="154">
        <v>16627.990000000002</v>
      </c>
      <c r="E978" s="108">
        <v>22946.639999999999</v>
      </c>
      <c r="F978" s="109" t="s">
        <v>92</v>
      </c>
      <c r="G978" s="108">
        <v>39574.629999999997</v>
      </c>
      <c r="H978" s="110">
        <v>45520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6">
        <f t="shared" si="47"/>
        <v>16627.990000000002</v>
      </c>
    </row>
    <row r="979" spans="1:14" ht="15" hidden="1" customHeight="1" thickBot="1">
      <c r="A979" s="11" t="str">
        <f t="shared" si="46"/>
        <v>P542667 29</v>
      </c>
      <c r="B979" s="3" t="s">
        <v>130</v>
      </c>
      <c r="C979" s="153"/>
      <c r="D979" s="155"/>
      <c r="E979" s="108">
        <v>22946.639999999999</v>
      </c>
      <c r="F979" s="109">
        <v>441.92</v>
      </c>
      <c r="G979" s="108">
        <v>40016.550000000003</v>
      </c>
      <c r="H979" s="110">
        <v>45530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6">
        <f t="shared" si="47"/>
        <v>16627.990000000002</v>
      </c>
    </row>
    <row r="980" spans="1:14" ht="15" hidden="1" customHeight="1" thickBot="1">
      <c r="A980" s="11" t="str">
        <f t="shared" si="46"/>
        <v>P542667 30</v>
      </c>
      <c r="B980" s="3" t="s">
        <v>130</v>
      </c>
      <c r="C980" s="152">
        <v>30</v>
      </c>
      <c r="D980" s="154">
        <v>16627.990000000002</v>
      </c>
      <c r="E980" s="108">
        <v>22697.22</v>
      </c>
      <c r="F980" s="109" t="s">
        <v>92</v>
      </c>
      <c r="G980" s="108">
        <v>39325.21</v>
      </c>
      <c r="H980" s="110">
        <v>45551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6">
        <f t="shared" si="47"/>
        <v>16627.990000000002</v>
      </c>
    </row>
    <row r="981" spans="1:14" ht="15" hidden="1" customHeight="1" thickBot="1">
      <c r="A981" s="11" t="str">
        <f t="shared" si="46"/>
        <v>P542667 30</v>
      </c>
      <c r="B981" s="3" t="s">
        <v>130</v>
      </c>
      <c r="C981" s="153"/>
      <c r="D981" s="155"/>
      <c r="E981" s="108">
        <v>22697.22</v>
      </c>
      <c r="F981" s="109">
        <v>439.13</v>
      </c>
      <c r="G981" s="108">
        <v>39764.339999999997</v>
      </c>
      <c r="H981" s="110">
        <v>45561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6">
        <f t="shared" si="47"/>
        <v>16627.990000000002</v>
      </c>
    </row>
    <row r="982" spans="1:14" ht="15" hidden="1" customHeight="1" thickBot="1">
      <c r="A982" s="11" t="str">
        <f t="shared" si="46"/>
        <v>P542667 31</v>
      </c>
      <c r="B982" s="3" t="s">
        <v>130</v>
      </c>
      <c r="C982" s="152">
        <v>31</v>
      </c>
      <c r="D982" s="154">
        <v>16627.990000000002</v>
      </c>
      <c r="E982" s="108">
        <v>22447.8</v>
      </c>
      <c r="F982" s="109" t="s">
        <v>92</v>
      </c>
      <c r="G982" s="108">
        <v>39075.79</v>
      </c>
      <c r="H982" s="110">
        <v>45581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6">
        <f t="shared" si="47"/>
        <v>16627.990000000002</v>
      </c>
    </row>
    <row r="983" spans="1:14" ht="15" hidden="1" customHeight="1" thickBot="1">
      <c r="A983" s="11" t="str">
        <f t="shared" si="46"/>
        <v>P542667 31</v>
      </c>
      <c r="B983" s="3" t="s">
        <v>130</v>
      </c>
      <c r="C983" s="153"/>
      <c r="D983" s="155"/>
      <c r="E983" s="108">
        <v>22447.8</v>
      </c>
      <c r="F983" s="109">
        <v>436.35</v>
      </c>
      <c r="G983" s="108">
        <v>39512.14</v>
      </c>
      <c r="H983" s="110">
        <v>45591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6">
        <f t="shared" si="47"/>
        <v>16627.990000000002</v>
      </c>
    </row>
    <row r="984" spans="1:14" ht="15" hidden="1" customHeight="1" thickBot="1">
      <c r="A984" s="11" t="str">
        <f t="shared" si="46"/>
        <v>P542667 32</v>
      </c>
      <c r="B984" s="3" t="s">
        <v>130</v>
      </c>
      <c r="C984" s="152">
        <v>32</v>
      </c>
      <c r="D984" s="154">
        <v>16627.990000000002</v>
      </c>
      <c r="E984" s="108">
        <v>22198.38</v>
      </c>
      <c r="F984" s="109" t="s">
        <v>92</v>
      </c>
      <c r="G984" s="108">
        <v>38826.370000000003</v>
      </c>
      <c r="H984" s="110">
        <v>45612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6">
        <f t="shared" si="47"/>
        <v>16627.990000000002</v>
      </c>
    </row>
    <row r="985" spans="1:14" ht="15" hidden="1" customHeight="1" thickBot="1">
      <c r="A985" s="11" t="str">
        <f t="shared" si="46"/>
        <v>P542667 32</v>
      </c>
      <c r="B985" s="3" t="s">
        <v>130</v>
      </c>
      <c r="C985" s="153"/>
      <c r="D985" s="155"/>
      <c r="E985" s="108">
        <v>22198.38</v>
      </c>
      <c r="F985" s="109">
        <v>433.57</v>
      </c>
      <c r="G985" s="108">
        <v>39259.94</v>
      </c>
      <c r="H985" s="110">
        <v>45622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6">
        <f t="shared" si="47"/>
        <v>16627.990000000002</v>
      </c>
    </row>
    <row r="986" spans="1:14" ht="15" hidden="1" customHeight="1" thickBot="1">
      <c r="A986" s="11" t="str">
        <f t="shared" si="46"/>
        <v>P542667 33</v>
      </c>
      <c r="B986" s="3" t="s">
        <v>130</v>
      </c>
      <c r="C986" s="152">
        <v>33</v>
      </c>
      <c r="D986" s="154">
        <v>16627.990000000002</v>
      </c>
      <c r="E986" s="108">
        <v>21948.959999999999</v>
      </c>
      <c r="F986" s="109" t="s">
        <v>92</v>
      </c>
      <c r="G986" s="108">
        <v>38576.949999999997</v>
      </c>
      <c r="H986" s="110">
        <v>45642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6">
        <f t="shared" si="47"/>
        <v>16627.990000000002</v>
      </c>
    </row>
    <row r="987" spans="1:14" ht="15" hidden="1" customHeight="1" thickBot="1">
      <c r="A987" s="11" t="str">
        <f t="shared" si="46"/>
        <v>P542667 33</v>
      </c>
      <c r="B987" s="3" t="s">
        <v>130</v>
      </c>
      <c r="C987" s="153"/>
      <c r="D987" s="155"/>
      <c r="E987" s="108">
        <v>21948.959999999999</v>
      </c>
      <c r="F987" s="109">
        <v>430.77</v>
      </c>
      <c r="G987" s="108">
        <v>39007.72</v>
      </c>
      <c r="H987" s="110">
        <v>45652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6">
        <f t="shared" si="47"/>
        <v>16627.990000000002</v>
      </c>
    </row>
    <row r="988" spans="1:14" ht="15" hidden="1" customHeight="1" thickBot="1">
      <c r="A988" s="11" t="str">
        <f t="shared" si="46"/>
        <v>P542667 34</v>
      </c>
      <c r="B988" s="3" t="s">
        <v>130</v>
      </c>
      <c r="C988" s="152">
        <v>34</v>
      </c>
      <c r="D988" s="154">
        <v>16627.990000000002</v>
      </c>
      <c r="E988" s="108">
        <v>21699.54</v>
      </c>
      <c r="F988" s="109" t="s">
        <v>92</v>
      </c>
      <c r="G988" s="108">
        <v>38327.53</v>
      </c>
      <c r="H988" s="110">
        <v>45673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6">
        <f t="shared" si="47"/>
        <v>16627.990000000002</v>
      </c>
    </row>
    <row r="989" spans="1:14" ht="15" hidden="1" customHeight="1" thickBot="1">
      <c r="A989" s="11" t="str">
        <f t="shared" si="46"/>
        <v>P542667 34</v>
      </c>
      <c r="B989" s="3" t="s">
        <v>130</v>
      </c>
      <c r="C989" s="153"/>
      <c r="D989" s="155"/>
      <c r="E989" s="108">
        <v>21699.54</v>
      </c>
      <c r="F989" s="109">
        <v>427.99</v>
      </c>
      <c r="G989" s="108">
        <v>38755.519999999997</v>
      </c>
      <c r="H989" s="110">
        <v>45683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6">
        <f t="shared" si="47"/>
        <v>16627.990000000002</v>
      </c>
    </row>
    <row r="990" spans="1:14" ht="15" hidden="1" customHeight="1" thickBot="1">
      <c r="A990" s="11" t="str">
        <f t="shared" si="46"/>
        <v>P542667 35</v>
      </c>
      <c r="B990" s="3" t="s">
        <v>130</v>
      </c>
      <c r="C990" s="152">
        <v>35</v>
      </c>
      <c r="D990" s="154">
        <v>16627.990000000002</v>
      </c>
      <c r="E990" s="108">
        <v>21450.12</v>
      </c>
      <c r="F990" s="109" t="s">
        <v>92</v>
      </c>
      <c r="G990" s="108">
        <v>38078.11</v>
      </c>
      <c r="H990" s="110">
        <v>45704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6">
        <f t="shared" si="47"/>
        <v>16627.990000000002</v>
      </c>
    </row>
    <row r="991" spans="1:14" ht="15" hidden="1" customHeight="1" thickBot="1">
      <c r="A991" s="11" t="str">
        <f t="shared" si="46"/>
        <v>P542667 35</v>
      </c>
      <c r="B991" s="3" t="s">
        <v>130</v>
      </c>
      <c r="C991" s="153"/>
      <c r="D991" s="155"/>
      <c r="E991" s="108">
        <v>21450.12</v>
      </c>
      <c r="F991" s="109">
        <v>425.2</v>
      </c>
      <c r="G991" s="108">
        <v>38503.31</v>
      </c>
      <c r="H991" s="110">
        <v>45714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6">
        <f t="shared" si="47"/>
        <v>16627.990000000002</v>
      </c>
    </row>
    <row r="992" spans="1:14" ht="15" hidden="1" customHeight="1" thickBot="1">
      <c r="A992" s="11" t="str">
        <f t="shared" si="46"/>
        <v>P542667 36</v>
      </c>
      <c r="B992" s="3" t="s">
        <v>130</v>
      </c>
      <c r="C992" s="152">
        <v>36</v>
      </c>
      <c r="D992" s="154">
        <v>16627.990000000002</v>
      </c>
      <c r="E992" s="108">
        <v>21200.7</v>
      </c>
      <c r="F992" s="109" t="s">
        <v>92</v>
      </c>
      <c r="G992" s="108">
        <v>37828.69</v>
      </c>
      <c r="H992" s="110">
        <v>45732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6">
        <f t="shared" si="47"/>
        <v>16627.990000000002</v>
      </c>
    </row>
    <row r="993" spans="1:14" ht="15" hidden="1" customHeight="1" thickBot="1">
      <c r="A993" s="11" t="str">
        <f t="shared" si="46"/>
        <v>P542667 36</v>
      </c>
      <c r="B993" s="3" t="s">
        <v>130</v>
      </c>
      <c r="C993" s="153"/>
      <c r="D993" s="155"/>
      <c r="E993" s="108">
        <v>21200.7</v>
      </c>
      <c r="F993" s="109">
        <v>422.42</v>
      </c>
      <c r="G993" s="108">
        <v>38251.11</v>
      </c>
      <c r="H993" s="110">
        <v>45742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6">
        <f t="shared" si="47"/>
        <v>16627.990000000002</v>
      </c>
    </row>
    <row r="994" spans="1:14" ht="15" hidden="1" customHeight="1" thickBot="1">
      <c r="A994" s="11" t="str">
        <f t="shared" si="46"/>
        <v>P542667 37</v>
      </c>
      <c r="B994" s="3" t="s">
        <v>130</v>
      </c>
      <c r="C994" s="152">
        <v>37</v>
      </c>
      <c r="D994" s="154">
        <v>16627.990000000002</v>
      </c>
      <c r="E994" s="108">
        <v>20951.28</v>
      </c>
      <c r="F994" s="109" t="s">
        <v>92</v>
      </c>
      <c r="G994" s="108">
        <v>37579.269999999997</v>
      </c>
      <c r="H994" s="110">
        <v>45763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6">
        <f t="shared" si="47"/>
        <v>16627.990000000002</v>
      </c>
    </row>
    <row r="995" spans="1:14" ht="15" hidden="1" customHeight="1" thickBot="1">
      <c r="A995" s="11" t="str">
        <f t="shared" si="46"/>
        <v>P542667 37</v>
      </c>
      <c r="B995" s="3" t="s">
        <v>130</v>
      </c>
      <c r="C995" s="153"/>
      <c r="D995" s="155"/>
      <c r="E995" s="108">
        <v>20951.28</v>
      </c>
      <c r="F995" s="109">
        <v>419.63</v>
      </c>
      <c r="G995" s="108">
        <v>37998.9</v>
      </c>
      <c r="H995" s="110">
        <v>45773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6">
        <f t="shared" si="47"/>
        <v>16627.990000000002</v>
      </c>
    </row>
    <row r="996" spans="1:14" ht="15" hidden="1" customHeight="1" thickBot="1">
      <c r="A996" s="11" t="str">
        <f t="shared" si="46"/>
        <v>P542667 38</v>
      </c>
      <c r="B996" s="3" t="s">
        <v>130</v>
      </c>
      <c r="C996" s="152">
        <v>38</v>
      </c>
      <c r="D996" s="154">
        <v>16627.990000000002</v>
      </c>
      <c r="E996" s="108">
        <v>20701.86</v>
      </c>
      <c r="F996" s="109" t="s">
        <v>92</v>
      </c>
      <c r="G996" s="108">
        <v>37329.85</v>
      </c>
      <c r="H996" s="110">
        <v>45793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6">
        <f t="shared" si="47"/>
        <v>16627.990000000002</v>
      </c>
    </row>
    <row r="997" spans="1:14" ht="15" hidden="1" customHeight="1" thickBot="1">
      <c r="A997" s="11" t="str">
        <f t="shared" si="46"/>
        <v>P542667 38</v>
      </c>
      <c r="B997" s="3" t="s">
        <v>130</v>
      </c>
      <c r="C997" s="153"/>
      <c r="D997" s="155"/>
      <c r="E997" s="108">
        <v>20701.86</v>
      </c>
      <c r="F997" s="109">
        <v>416.85</v>
      </c>
      <c r="G997" s="108">
        <v>37746.699999999997</v>
      </c>
      <c r="H997" s="110">
        <v>45803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6">
        <f t="shared" si="47"/>
        <v>16627.990000000002</v>
      </c>
    </row>
    <row r="998" spans="1:14" ht="15" hidden="1" customHeight="1" thickBot="1">
      <c r="A998" s="11" t="str">
        <f t="shared" si="46"/>
        <v>P542667 39</v>
      </c>
      <c r="B998" s="3" t="s">
        <v>130</v>
      </c>
      <c r="C998" s="152">
        <v>39</v>
      </c>
      <c r="D998" s="154">
        <v>16627.990000000002</v>
      </c>
      <c r="E998" s="108">
        <v>20452.439999999999</v>
      </c>
      <c r="F998" s="109" t="s">
        <v>92</v>
      </c>
      <c r="G998" s="108">
        <v>37080.43</v>
      </c>
      <c r="H998" s="110">
        <v>45824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6">
        <f t="shared" si="47"/>
        <v>16627.990000000002</v>
      </c>
    </row>
    <row r="999" spans="1:14" ht="15" hidden="1" customHeight="1" thickBot="1">
      <c r="A999" s="11" t="str">
        <f t="shared" si="46"/>
        <v>P542667 39</v>
      </c>
      <c r="B999" s="3" t="s">
        <v>130</v>
      </c>
      <c r="C999" s="153"/>
      <c r="D999" s="155"/>
      <c r="E999" s="108">
        <v>20452.439999999999</v>
      </c>
      <c r="F999" s="109">
        <v>414.07</v>
      </c>
      <c r="G999" s="108">
        <v>37494.5</v>
      </c>
      <c r="H999" s="110">
        <v>45834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6">
        <f t="shared" si="47"/>
        <v>16627.990000000002</v>
      </c>
    </row>
    <row r="1000" spans="1:14" ht="15" hidden="1" customHeight="1" thickBot="1">
      <c r="A1000" s="11" t="str">
        <f t="shared" si="46"/>
        <v>P542667 40</v>
      </c>
      <c r="B1000" s="3" t="s">
        <v>130</v>
      </c>
      <c r="C1000" s="152">
        <v>40</v>
      </c>
      <c r="D1000" s="154">
        <v>16627.990000000002</v>
      </c>
      <c r="E1000" s="108">
        <v>20203.02</v>
      </c>
      <c r="F1000" s="109" t="s">
        <v>92</v>
      </c>
      <c r="G1000" s="108">
        <v>36831.01</v>
      </c>
      <c r="H1000" s="110">
        <v>45854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6">
        <f t="shared" si="47"/>
        <v>16627.990000000002</v>
      </c>
    </row>
    <row r="1001" spans="1:14" ht="15" hidden="1" customHeight="1" thickBot="1">
      <c r="A1001" s="11" t="str">
        <f t="shared" si="46"/>
        <v>P542667 40</v>
      </c>
      <c r="B1001" s="3" t="s">
        <v>130</v>
      </c>
      <c r="C1001" s="153"/>
      <c r="D1001" s="155"/>
      <c r="E1001" s="108">
        <v>20203.02</v>
      </c>
      <c r="F1001" s="109">
        <v>411.28</v>
      </c>
      <c r="G1001" s="108">
        <v>37242.29</v>
      </c>
      <c r="H1001" s="110">
        <v>45864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6">
        <f t="shared" si="47"/>
        <v>16627.990000000002</v>
      </c>
    </row>
    <row r="1002" spans="1:14" ht="15" hidden="1" customHeight="1" thickBot="1">
      <c r="A1002" s="11" t="str">
        <f t="shared" ref="A1002:A1065" si="49">B1002&amp;" "&amp;IF(C1002="",C1001,C1002)</f>
        <v>P542667 41</v>
      </c>
      <c r="B1002" s="3" t="s">
        <v>130</v>
      </c>
      <c r="C1002" s="152">
        <v>41</v>
      </c>
      <c r="D1002" s="154">
        <v>16627.990000000002</v>
      </c>
      <c r="E1002" s="108">
        <v>19953.599999999999</v>
      </c>
      <c r="F1002" s="109" t="s">
        <v>92</v>
      </c>
      <c r="G1002" s="108">
        <v>36581.589999999997</v>
      </c>
      <c r="H1002" s="110">
        <v>45885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6">
        <f t="shared" si="47"/>
        <v>16627.990000000002</v>
      </c>
    </row>
    <row r="1003" spans="1:14" ht="15" hidden="1" customHeight="1" thickBot="1">
      <c r="A1003" s="11" t="str">
        <f t="shared" si="49"/>
        <v>P542667 41</v>
      </c>
      <c r="B1003" s="3" t="s">
        <v>130</v>
      </c>
      <c r="C1003" s="153"/>
      <c r="D1003" s="155"/>
      <c r="E1003" s="108">
        <v>19953.599999999999</v>
      </c>
      <c r="F1003" s="109">
        <v>408.5</v>
      </c>
      <c r="G1003" s="108">
        <v>36990.089999999997</v>
      </c>
      <c r="H1003" s="110">
        <v>45895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6">
        <f t="shared" si="47"/>
        <v>16627.990000000002</v>
      </c>
    </row>
    <row r="1004" spans="1:14" ht="15" hidden="1" customHeight="1" thickBot="1">
      <c r="A1004" s="11" t="str">
        <f t="shared" si="49"/>
        <v>P542667 42</v>
      </c>
      <c r="B1004" s="3" t="s">
        <v>130</v>
      </c>
      <c r="C1004" s="152">
        <v>42</v>
      </c>
      <c r="D1004" s="154">
        <v>16627.990000000002</v>
      </c>
      <c r="E1004" s="108">
        <v>19704.18</v>
      </c>
      <c r="F1004" s="109" t="s">
        <v>92</v>
      </c>
      <c r="G1004" s="108">
        <v>36332.17</v>
      </c>
      <c r="H1004" s="110">
        <v>45916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6">
        <f t="shared" si="47"/>
        <v>16627.990000000002</v>
      </c>
    </row>
    <row r="1005" spans="1:14" ht="15" hidden="1" customHeight="1" thickBot="1">
      <c r="A1005" s="11" t="str">
        <f t="shared" si="49"/>
        <v>P542667 42</v>
      </c>
      <c r="B1005" s="3" t="s">
        <v>130</v>
      </c>
      <c r="C1005" s="153"/>
      <c r="D1005" s="155"/>
      <c r="E1005" s="108">
        <v>19704.18</v>
      </c>
      <c r="F1005" s="109">
        <v>405.7</v>
      </c>
      <c r="G1005" s="108">
        <v>36737.870000000003</v>
      </c>
      <c r="H1005" s="110">
        <v>45926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6">
        <f t="shared" si="47"/>
        <v>16627.990000000002</v>
      </c>
    </row>
    <row r="1006" spans="1:14" ht="15" hidden="1" customHeight="1" thickBot="1">
      <c r="A1006" s="11" t="str">
        <f t="shared" si="49"/>
        <v>P542667 43</v>
      </c>
      <c r="B1006" s="3" t="s">
        <v>130</v>
      </c>
      <c r="C1006" s="152">
        <v>43</v>
      </c>
      <c r="D1006" s="154">
        <v>16627.990000000002</v>
      </c>
      <c r="E1006" s="108">
        <v>19454.759999999998</v>
      </c>
      <c r="F1006" s="109" t="s">
        <v>92</v>
      </c>
      <c r="G1006" s="108">
        <v>36082.75</v>
      </c>
      <c r="H1006" s="110">
        <v>45946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6">
        <f t="shared" si="47"/>
        <v>16627.990000000002</v>
      </c>
    </row>
    <row r="1007" spans="1:14" ht="15" hidden="1" customHeight="1" thickBot="1">
      <c r="A1007" s="11" t="str">
        <f t="shared" si="49"/>
        <v>P542667 43</v>
      </c>
      <c r="B1007" s="3" t="s">
        <v>130</v>
      </c>
      <c r="C1007" s="153"/>
      <c r="D1007" s="155"/>
      <c r="E1007" s="108">
        <v>19454.759999999998</v>
      </c>
      <c r="F1007" s="109">
        <v>402.92</v>
      </c>
      <c r="G1007" s="108">
        <v>36485.67</v>
      </c>
      <c r="H1007" s="110">
        <v>45956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6">
        <f t="shared" si="47"/>
        <v>16627.990000000002</v>
      </c>
    </row>
    <row r="1008" spans="1:14" ht="15" hidden="1" customHeight="1" thickBot="1">
      <c r="A1008" s="11" t="str">
        <f t="shared" si="49"/>
        <v>P542667 44</v>
      </c>
      <c r="B1008" s="3" t="s">
        <v>130</v>
      </c>
      <c r="C1008" s="152">
        <v>44</v>
      </c>
      <c r="D1008" s="154">
        <v>16627.990000000002</v>
      </c>
      <c r="E1008" s="108">
        <v>19205.34</v>
      </c>
      <c r="F1008" s="109" t="s">
        <v>92</v>
      </c>
      <c r="G1008" s="108">
        <v>35833.33</v>
      </c>
      <c r="H1008" s="110">
        <v>45977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6">
        <f t="shared" si="47"/>
        <v>16627.990000000002</v>
      </c>
    </row>
    <row r="1009" spans="1:14" ht="15" hidden="1" customHeight="1" thickBot="1">
      <c r="A1009" s="11" t="str">
        <f t="shared" si="49"/>
        <v>P542667 44</v>
      </c>
      <c r="B1009" s="3" t="s">
        <v>130</v>
      </c>
      <c r="C1009" s="153"/>
      <c r="D1009" s="155"/>
      <c r="E1009" s="108">
        <v>19205.34</v>
      </c>
      <c r="F1009" s="109">
        <v>400.14</v>
      </c>
      <c r="G1009" s="108">
        <v>36233.47</v>
      </c>
      <c r="H1009" s="110">
        <v>45987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6">
        <f t="shared" si="47"/>
        <v>16627.990000000002</v>
      </c>
    </row>
    <row r="1010" spans="1:14" ht="15" hidden="1" customHeight="1" thickBot="1">
      <c r="A1010" s="11" t="str">
        <f t="shared" si="49"/>
        <v>P542667 45</v>
      </c>
      <c r="B1010" s="3" t="s">
        <v>130</v>
      </c>
      <c r="C1010" s="152">
        <v>45</v>
      </c>
      <c r="D1010" s="154">
        <v>16627.990000000002</v>
      </c>
      <c r="E1010" s="108">
        <v>18955.919999999998</v>
      </c>
      <c r="F1010" s="109" t="s">
        <v>92</v>
      </c>
      <c r="G1010" s="108">
        <v>35583.910000000003</v>
      </c>
      <c r="H1010" s="110">
        <v>46007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6">
        <f t="shared" si="47"/>
        <v>16627.990000000002</v>
      </c>
    </row>
    <row r="1011" spans="1:14" ht="15" hidden="1" customHeight="1" thickBot="1">
      <c r="A1011" s="11" t="str">
        <f t="shared" si="49"/>
        <v>P542667 45</v>
      </c>
      <c r="B1011" s="3" t="s">
        <v>130</v>
      </c>
      <c r="C1011" s="153"/>
      <c r="D1011" s="155"/>
      <c r="E1011" s="108">
        <v>18955.919999999998</v>
      </c>
      <c r="F1011" s="109">
        <v>397.35</v>
      </c>
      <c r="G1011" s="108">
        <v>35981.26</v>
      </c>
      <c r="H1011" s="110">
        <v>46017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6">
        <f t="shared" si="47"/>
        <v>16627.990000000002</v>
      </c>
    </row>
    <row r="1012" spans="1:14" ht="15" hidden="1" customHeight="1" thickBot="1">
      <c r="A1012" s="11" t="str">
        <f t="shared" si="49"/>
        <v>P542667 46</v>
      </c>
      <c r="B1012" s="3" t="s">
        <v>130</v>
      </c>
      <c r="C1012" s="152">
        <v>46</v>
      </c>
      <c r="D1012" s="154">
        <v>16627.990000000002</v>
      </c>
      <c r="E1012" s="108">
        <v>18706.5</v>
      </c>
      <c r="F1012" s="109" t="s">
        <v>92</v>
      </c>
      <c r="G1012" s="108">
        <v>35334.49</v>
      </c>
      <c r="H1012" s="110">
        <v>46038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6">
        <f t="shared" si="47"/>
        <v>16627.990000000002</v>
      </c>
    </row>
    <row r="1013" spans="1:14" ht="15" hidden="1" customHeight="1" thickBot="1">
      <c r="A1013" s="11" t="str">
        <f t="shared" si="49"/>
        <v>P542667 46</v>
      </c>
      <c r="B1013" s="3" t="s">
        <v>130</v>
      </c>
      <c r="C1013" s="153"/>
      <c r="D1013" s="155"/>
      <c r="E1013" s="108">
        <v>18706.5</v>
      </c>
      <c r="F1013" s="109">
        <v>394.57</v>
      </c>
      <c r="G1013" s="108">
        <v>35729.06</v>
      </c>
      <c r="H1013" s="110">
        <v>46048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6">
        <f t="shared" si="47"/>
        <v>16627.990000000002</v>
      </c>
    </row>
    <row r="1014" spans="1:14" ht="15" hidden="1" customHeight="1" thickBot="1">
      <c r="A1014" s="11" t="str">
        <f t="shared" si="49"/>
        <v>P542667 47</v>
      </c>
      <c r="B1014" s="3" t="s">
        <v>130</v>
      </c>
      <c r="C1014" s="152">
        <v>47</v>
      </c>
      <c r="D1014" s="154">
        <v>16627.990000000002</v>
      </c>
      <c r="E1014" s="108">
        <v>18457.080000000002</v>
      </c>
      <c r="F1014" s="109" t="s">
        <v>92</v>
      </c>
      <c r="G1014" s="108">
        <v>35085.07</v>
      </c>
      <c r="H1014" s="110">
        <v>46069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6">
        <f t="shared" si="47"/>
        <v>16627.990000000002</v>
      </c>
    </row>
    <row r="1015" spans="1:14" ht="15" hidden="1" customHeight="1" thickBot="1">
      <c r="A1015" s="11" t="str">
        <f t="shared" si="49"/>
        <v>P542667 47</v>
      </c>
      <c r="B1015" s="3" t="s">
        <v>130</v>
      </c>
      <c r="C1015" s="153"/>
      <c r="D1015" s="155"/>
      <c r="E1015" s="108">
        <v>18457.080000000002</v>
      </c>
      <c r="F1015" s="109">
        <v>391.78</v>
      </c>
      <c r="G1015" s="108">
        <v>35476.85</v>
      </c>
      <c r="H1015" s="110">
        <v>46079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6">
        <f t="shared" si="47"/>
        <v>16627.990000000002</v>
      </c>
    </row>
    <row r="1016" spans="1:14" ht="15" hidden="1" customHeight="1" thickBot="1">
      <c r="A1016" s="11" t="str">
        <f t="shared" si="49"/>
        <v>P542667 48</v>
      </c>
      <c r="B1016" s="3" t="s">
        <v>130</v>
      </c>
      <c r="C1016" s="152">
        <v>48</v>
      </c>
      <c r="D1016" s="154">
        <v>16627.990000000002</v>
      </c>
      <c r="E1016" s="108">
        <v>18207.66</v>
      </c>
      <c r="F1016" s="109" t="s">
        <v>92</v>
      </c>
      <c r="G1016" s="108">
        <v>34835.65</v>
      </c>
      <c r="H1016" s="110">
        <v>46097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6">
        <f t="shared" si="47"/>
        <v>16627.990000000002</v>
      </c>
    </row>
    <row r="1017" spans="1:14" ht="15" hidden="1" customHeight="1" thickBot="1">
      <c r="A1017" s="11" t="str">
        <f t="shared" si="49"/>
        <v>P542667 48</v>
      </c>
      <c r="B1017" s="3" t="s">
        <v>130</v>
      </c>
      <c r="C1017" s="153"/>
      <c r="D1017" s="155"/>
      <c r="E1017" s="108">
        <v>18207.66</v>
      </c>
      <c r="F1017" s="109">
        <v>389</v>
      </c>
      <c r="G1017" s="108">
        <v>35224.65</v>
      </c>
      <c r="H1017" s="110">
        <v>46107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6">
        <f t="shared" si="47"/>
        <v>16627.990000000002</v>
      </c>
    </row>
    <row r="1018" spans="1:14" ht="15" hidden="1" customHeight="1" thickBot="1">
      <c r="A1018" s="11" t="str">
        <f t="shared" si="49"/>
        <v>P542667 49</v>
      </c>
      <c r="B1018" s="3" t="s">
        <v>130</v>
      </c>
      <c r="C1018" s="152">
        <v>49</v>
      </c>
      <c r="D1018" s="154">
        <v>16627.990000000002</v>
      </c>
      <c r="E1018" s="108">
        <v>17958.240000000002</v>
      </c>
      <c r="F1018" s="109" t="s">
        <v>92</v>
      </c>
      <c r="G1018" s="108">
        <v>34586.230000000003</v>
      </c>
      <c r="H1018" s="110">
        <v>46128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6">
        <f t="shared" si="47"/>
        <v>16627.990000000002</v>
      </c>
    </row>
    <row r="1019" spans="1:14" ht="15" hidden="1" customHeight="1" thickBot="1">
      <c r="A1019" s="11" t="str">
        <f t="shared" si="49"/>
        <v>P542667 49</v>
      </c>
      <c r="B1019" s="3" t="s">
        <v>130</v>
      </c>
      <c r="C1019" s="153"/>
      <c r="D1019" s="155"/>
      <c r="E1019" s="108">
        <v>17958.240000000002</v>
      </c>
      <c r="F1019" s="109">
        <v>386.22</v>
      </c>
      <c r="G1019" s="108">
        <v>34972.449999999997</v>
      </c>
      <c r="H1019" s="110">
        <v>46138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6">
        <f t="shared" si="47"/>
        <v>16627.990000000002</v>
      </c>
    </row>
    <row r="1020" spans="1:14" ht="15" hidden="1" customHeight="1" thickBot="1">
      <c r="A1020" s="11" t="str">
        <f t="shared" si="49"/>
        <v>P542667 50</v>
      </c>
      <c r="B1020" s="3" t="s">
        <v>130</v>
      </c>
      <c r="C1020" s="152">
        <v>50</v>
      </c>
      <c r="D1020" s="154">
        <v>16627.990000000002</v>
      </c>
      <c r="E1020" s="108">
        <v>17708.82</v>
      </c>
      <c r="F1020" s="109" t="s">
        <v>92</v>
      </c>
      <c r="G1020" s="108">
        <v>34336.81</v>
      </c>
      <c r="H1020" s="110">
        <v>46158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6">
        <f t="shared" si="47"/>
        <v>16627.990000000002</v>
      </c>
    </row>
    <row r="1021" spans="1:14" ht="15" hidden="1" customHeight="1" thickBot="1">
      <c r="A1021" s="11" t="str">
        <f t="shared" si="49"/>
        <v>P542667 50</v>
      </c>
      <c r="B1021" s="3" t="s">
        <v>130</v>
      </c>
      <c r="C1021" s="153"/>
      <c r="D1021" s="155"/>
      <c r="E1021" s="108">
        <v>17708.82</v>
      </c>
      <c r="F1021" s="109">
        <v>383.43</v>
      </c>
      <c r="G1021" s="108">
        <v>34720.239999999998</v>
      </c>
      <c r="H1021" s="110">
        <v>46168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6">
        <f t="shared" si="47"/>
        <v>16627.990000000002</v>
      </c>
    </row>
    <row r="1022" spans="1:14" ht="15" hidden="1" customHeight="1" thickBot="1">
      <c r="A1022" s="11" t="str">
        <f t="shared" si="49"/>
        <v>P542667 51</v>
      </c>
      <c r="B1022" s="3" t="s">
        <v>130</v>
      </c>
      <c r="C1022" s="152">
        <v>51</v>
      </c>
      <c r="D1022" s="154">
        <v>16627.990000000002</v>
      </c>
      <c r="E1022" s="108">
        <v>17459.400000000001</v>
      </c>
      <c r="F1022" s="109" t="s">
        <v>92</v>
      </c>
      <c r="G1022" s="108">
        <v>34087.39</v>
      </c>
      <c r="H1022" s="110">
        <v>46189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6">
        <f t="shared" si="47"/>
        <v>16627.990000000002</v>
      </c>
    </row>
    <row r="1023" spans="1:14" ht="15" hidden="1" customHeight="1" thickBot="1">
      <c r="A1023" s="11" t="str">
        <f t="shared" si="49"/>
        <v>P542667 51</v>
      </c>
      <c r="B1023" s="3" t="s">
        <v>130</v>
      </c>
      <c r="C1023" s="153"/>
      <c r="D1023" s="155"/>
      <c r="E1023" s="108">
        <v>17459.400000000001</v>
      </c>
      <c r="F1023" s="109">
        <v>380.64</v>
      </c>
      <c r="G1023" s="108">
        <v>34468.03</v>
      </c>
      <c r="H1023" s="110">
        <v>46199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6">
        <f t="shared" si="47"/>
        <v>16627.990000000002</v>
      </c>
    </row>
    <row r="1024" spans="1:14" ht="15" hidden="1" customHeight="1" thickBot="1">
      <c r="A1024" s="11" t="str">
        <f t="shared" si="49"/>
        <v>P542667 52</v>
      </c>
      <c r="B1024" s="3" t="s">
        <v>130</v>
      </c>
      <c r="C1024" s="152">
        <v>52</v>
      </c>
      <c r="D1024" s="154">
        <v>16627.990000000002</v>
      </c>
      <c r="E1024" s="108">
        <v>17209.98</v>
      </c>
      <c r="F1024" s="109" t="s">
        <v>92</v>
      </c>
      <c r="G1024" s="108">
        <v>33837.97</v>
      </c>
      <c r="H1024" s="110">
        <v>46219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6">
        <f t="shared" si="47"/>
        <v>16627.990000000002</v>
      </c>
    </row>
    <row r="1025" spans="1:14" ht="15" hidden="1" customHeight="1" thickBot="1">
      <c r="A1025" s="11" t="str">
        <f t="shared" si="49"/>
        <v>P542667 52</v>
      </c>
      <c r="B1025" s="3" t="s">
        <v>130</v>
      </c>
      <c r="C1025" s="153"/>
      <c r="D1025" s="155"/>
      <c r="E1025" s="108">
        <v>17209.98</v>
      </c>
      <c r="F1025" s="109">
        <v>377.85</v>
      </c>
      <c r="G1025" s="108">
        <v>34215.82</v>
      </c>
      <c r="H1025" s="110">
        <v>46229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6">
        <f t="shared" si="47"/>
        <v>16627.990000000002</v>
      </c>
    </row>
    <row r="1026" spans="1:14" ht="15" hidden="1" customHeight="1" thickBot="1">
      <c r="A1026" s="11" t="str">
        <f t="shared" si="49"/>
        <v>P542667 53</v>
      </c>
      <c r="B1026" s="3" t="s">
        <v>130</v>
      </c>
      <c r="C1026" s="152">
        <v>53</v>
      </c>
      <c r="D1026" s="154">
        <v>16627.990000000002</v>
      </c>
      <c r="E1026" s="108">
        <v>16960.560000000001</v>
      </c>
      <c r="F1026" s="109" t="s">
        <v>92</v>
      </c>
      <c r="G1026" s="108">
        <v>33588.550000000003</v>
      </c>
      <c r="H1026" s="110">
        <v>46250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6">
        <f t="shared" si="47"/>
        <v>16627.990000000002</v>
      </c>
    </row>
    <row r="1027" spans="1:14" ht="15" hidden="1" customHeight="1" thickBot="1">
      <c r="A1027" s="11" t="str">
        <f t="shared" si="49"/>
        <v>P542667 53</v>
      </c>
      <c r="B1027" s="3" t="s">
        <v>130</v>
      </c>
      <c r="C1027" s="153"/>
      <c r="D1027" s="155"/>
      <c r="E1027" s="108">
        <v>16960.560000000001</v>
      </c>
      <c r="F1027" s="109">
        <v>375.07</v>
      </c>
      <c r="G1027" s="108">
        <v>33963.620000000003</v>
      </c>
      <c r="H1027" s="110">
        <v>46260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6">
        <f t="shared" si="47"/>
        <v>16627.990000000002</v>
      </c>
    </row>
    <row r="1028" spans="1:14" ht="15" hidden="1" customHeight="1" thickBot="1">
      <c r="A1028" s="11" t="str">
        <f t="shared" si="49"/>
        <v>P542667 54</v>
      </c>
      <c r="B1028" s="3" t="s">
        <v>130</v>
      </c>
      <c r="C1028" s="152">
        <v>54</v>
      </c>
      <c r="D1028" s="154">
        <v>16627.990000000002</v>
      </c>
      <c r="E1028" s="108">
        <v>16711.14</v>
      </c>
      <c r="F1028" s="109" t="s">
        <v>92</v>
      </c>
      <c r="G1028" s="108">
        <v>33339.129999999997</v>
      </c>
      <c r="H1028" s="110">
        <v>46281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6">
        <f t="shared" ref="N1028:N1091" si="50">IF(D1028=0,D1027,D1028)</f>
        <v>16627.990000000002</v>
      </c>
    </row>
    <row r="1029" spans="1:14" ht="15" hidden="1" customHeight="1" thickBot="1">
      <c r="A1029" s="11" t="str">
        <f t="shared" si="49"/>
        <v>P542667 54</v>
      </c>
      <c r="B1029" s="3" t="s">
        <v>130</v>
      </c>
      <c r="C1029" s="153"/>
      <c r="D1029" s="155"/>
      <c r="E1029" s="108">
        <v>16711.14</v>
      </c>
      <c r="F1029" s="109">
        <v>372.29</v>
      </c>
      <c r="G1029" s="108">
        <v>33711.42</v>
      </c>
      <c r="H1029" s="110">
        <v>46291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6">
        <f t="shared" si="50"/>
        <v>16627.990000000002</v>
      </c>
    </row>
    <row r="1030" spans="1:14" ht="15" hidden="1" customHeight="1" thickBot="1">
      <c r="A1030" s="11" t="str">
        <f t="shared" si="49"/>
        <v>P542667 55</v>
      </c>
      <c r="B1030" s="3" t="s">
        <v>130</v>
      </c>
      <c r="C1030" s="152">
        <v>55</v>
      </c>
      <c r="D1030" s="154">
        <v>16627.990000000002</v>
      </c>
      <c r="E1030" s="108">
        <v>16461.72</v>
      </c>
      <c r="F1030" s="109" t="s">
        <v>92</v>
      </c>
      <c r="G1030" s="108">
        <v>33089.71</v>
      </c>
      <c r="H1030" s="110">
        <v>46311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6">
        <f t="shared" si="50"/>
        <v>16627.990000000002</v>
      </c>
    </row>
    <row r="1031" spans="1:14" ht="15" hidden="1" customHeight="1" thickBot="1">
      <c r="A1031" s="11" t="str">
        <f t="shared" si="49"/>
        <v>P542667 55</v>
      </c>
      <c r="B1031" s="3" t="s">
        <v>130</v>
      </c>
      <c r="C1031" s="153"/>
      <c r="D1031" s="155"/>
      <c r="E1031" s="108">
        <v>16461.72</v>
      </c>
      <c r="F1031" s="109">
        <v>369.5</v>
      </c>
      <c r="G1031" s="108">
        <v>33459.21</v>
      </c>
      <c r="H1031" s="110">
        <v>46321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6">
        <f t="shared" si="50"/>
        <v>16627.990000000002</v>
      </c>
    </row>
    <row r="1032" spans="1:14" ht="15" hidden="1" customHeight="1" thickBot="1">
      <c r="A1032" s="11" t="str">
        <f t="shared" si="49"/>
        <v>P542667 56</v>
      </c>
      <c r="B1032" s="3" t="s">
        <v>130</v>
      </c>
      <c r="C1032" s="152">
        <v>56</v>
      </c>
      <c r="D1032" s="154">
        <v>16627.990000000002</v>
      </c>
      <c r="E1032" s="108">
        <v>16212.3</v>
      </c>
      <c r="F1032" s="109" t="s">
        <v>92</v>
      </c>
      <c r="G1032" s="108">
        <v>32840.29</v>
      </c>
      <c r="H1032" s="110">
        <v>46342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6">
        <f t="shared" si="50"/>
        <v>16627.990000000002</v>
      </c>
    </row>
    <row r="1033" spans="1:14" ht="15" hidden="1" customHeight="1" thickBot="1">
      <c r="A1033" s="11" t="str">
        <f t="shared" si="49"/>
        <v>P542667 56</v>
      </c>
      <c r="B1033" s="3" t="s">
        <v>130</v>
      </c>
      <c r="C1033" s="153"/>
      <c r="D1033" s="155"/>
      <c r="E1033" s="108">
        <v>16212.3</v>
      </c>
      <c r="F1033" s="109">
        <v>366.72</v>
      </c>
      <c r="G1033" s="108">
        <v>33207.01</v>
      </c>
      <c r="H1033" s="110">
        <v>46352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6">
        <f t="shared" si="50"/>
        <v>16627.990000000002</v>
      </c>
    </row>
    <row r="1034" spans="1:14" ht="15" hidden="1" customHeight="1" thickBot="1">
      <c r="A1034" s="11" t="str">
        <f t="shared" si="49"/>
        <v>P542667 57</v>
      </c>
      <c r="B1034" s="3" t="s">
        <v>130</v>
      </c>
      <c r="C1034" s="152">
        <v>57</v>
      </c>
      <c r="D1034" s="154">
        <v>16627.990000000002</v>
      </c>
      <c r="E1034" s="108">
        <v>15962.88</v>
      </c>
      <c r="F1034" s="109" t="s">
        <v>92</v>
      </c>
      <c r="G1034" s="108">
        <v>32590.87</v>
      </c>
      <c r="H1034" s="110">
        <v>46372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6">
        <f t="shared" si="50"/>
        <v>16627.990000000002</v>
      </c>
    </row>
    <row r="1035" spans="1:14" ht="15" hidden="1" customHeight="1" thickBot="1">
      <c r="A1035" s="11" t="str">
        <f t="shared" si="49"/>
        <v>P542667 57</v>
      </c>
      <c r="B1035" s="3" t="s">
        <v>130</v>
      </c>
      <c r="C1035" s="153"/>
      <c r="D1035" s="155"/>
      <c r="E1035" s="108">
        <v>15962.88</v>
      </c>
      <c r="F1035" s="109">
        <v>363.93</v>
      </c>
      <c r="G1035" s="108">
        <v>32954.800000000003</v>
      </c>
      <c r="H1035" s="110">
        <v>46382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6">
        <f t="shared" si="50"/>
        <v>16627.990000000002</v>
      </c>
    </row>
    <row r="1036" spans="1:14" ht="15" hidden="1" customHeight="1" thickBot="1">
      <c r="A1036" s="11" t="str">
        <f t="shared" si="49"/>
        <v>P542667 58</v>
      </c>
      <c r="B1036" s="3" t="s">
        <v>130</v>
      </c>
      <c r="C1036" s="152">
        <v>58</v>
      </c>
      <c r="D1036" s="154">
        <v>16627.990000000002</v>
      </c>
      <c r="E1036" s="108">
        <v>15713.46</v>
      </c>
      <c r="F1036" s="109" t="s">
        <v>92</v>
      </c>
      <c r="G1036" s="108">
        <v>32341.45</v>
      </c>
      <c r="H1036" s="110">
        <v>46403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6">
        <f t="shared" si="50"/>
        <v>16627.990000000002</v>
      </c>
    </row>
    <row r="1037" spans="1:14" ht="15" hidden="1" customHeight="1" thickBot="1">
      <c r="A1037" s="11" t="str">
        <f t="shared" si="49"/>
        <v>P542667 58</v>
      </c>
      <c r="B1037" s="3" t="s">
        <v>130</v>
      </c>
      <c r="C1037" s="153"/>
      <c r="D1037" s="155"/>
      <c r="E1037" s="108">
        <v>15713.46</v>
      </c>
      <c r="F1037" s="109">
        <v>361.15</v>
      </c>
      <c r="G1037" s="108">
        <v>32702.6</v>
      </c>
      <c r="H1037" s="110">
        <v>46413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6">
        <f t="shared" si="50"/>
        <v>16627.990000000002</v>
      </c>
    </row>
    <row r="1038" spans="1:14" ht="15" hidden="1" customHeight="1" thickBot="1">
      <c r="A1038" s="11" t="str">
        <f t="shared" si="49"/>
        <v>P542667 59</v>
      </c>
      <c r="B1038" s="3" t="s">
        <v>130</v>
      </c>
      <c r="C1038" s="152">
        <v>59</v>
      </c>
      <c r="D1038" s="154">
        <v>16627.990000000002</v>
      </c>
      <c r="E1038" s="108">
        <v>15464.04</v>
      </c>
      <c r="F1038" s="109" t="s">
        <v>92</v>
      </c>
      <c r="G1038" s="108">
        <v>32092.03</v>
      </c>
      <c r="H1038" s="110">
        <v>46434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6">
        <f t="shared" si="50"/>
        <v>16627.990000000002</v>
      </c>
    </row>
    <row r="1039" spans="1:14" ht="15" hidden="1" customHeight="1" thickBot="1">
      <c r="A1039" s="11" t="str">
        <f t="shared" si="49"/>
        <v>P542667 59</v>
      </c>
      <c r="B1039" s="3" t="s">
        <v>130</v>
      </c>
      <c r="C1039" s="153"/>
      <c r="D1039" s="155"/>
      <c r="E1039" s="108">
        <v>15464.04</v>
      </c>
      <c r="F1039" s="109">
        <v>358.37</v>
      </c>
      <c r="G1039" s="108">
        <v>32450.400000000001</v>
      </c>
      <c r="H1039" s="110">
        <v>46444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6">
        <f t="shared" si="50"/>
        <v>16627.990000000002</v>
      </c>
    </row>
    <row r="1040" spans="1:14" ht="15" hidden="1" customHeight="1" thickBot="1">
      <c r="A1040" s="11" t="str">
        <f t="shared" si="49"/>
        <v>P542667 60</v>
      </c>
      <c r="B1040" s="3" t="s">
        <v>130</v>
      </c>
      <c r="C1040" s="152">
        <v>60</v>
      </c>
      <c r="D1040" s="154">
        <v>16627.990000000002</v>
      </c>
      <c r="E1040" s="108">
        <v>15214.62</v>
      </c>
      <c r="F1040" s="109" t="s">
        <v>92</v>
      </c>
      <c r="G1040" s="108">
        <v>31842.61</v>
      </c>
      <c r="H1040" s="110">
        <v>46462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6">
        <f t="shared" si="50"/>
        <v>16627.990000000002</v>
      </c>
    </row>
    <row r="1041" spans="1:14" ht="15" hidden="1" customHeight="1" thickBot="1">
      <c r="A1041" s="11" t="str">
        <f t="shared" si="49"/>
        <v>P542667 60</v>
      </c>
      <c r="B1041" s="3" t="s">
        <v>130</v>
      </c>
      <c r="C1041" s="153"/>
      <c r="D1041" s="155"/>
      <c r="E1041" s="108">
        <v>15214.62</v>
      </c>
      <c r="F1041" s="109">
        <v>355.57</v>
      </c>
      <c r="G1041" s="108">
        <v>32198.18</v>
      </c>
      <c r="H1041" s="110">
        <v>46472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6">
        <f t="shared" si="50"/>
        <v>16627.990000000002</v>
      </c>
    </row>
    <row r="1042" spans="1:14" ht="15" hidden="1" customHeight="1" thickBot="1">
      <c r="A1042" s="11" t="str">
        <f t="shared" si="49"/>
        <v>P542667 61</v>
      </c>
      <c r="B1042" s="3" t="s">
        <v>130</v>
      </c>
      <c r="C1042" s="152">
        <v>61</v>
      </c>
      <c r="D1042" s="154">
        <v>16627.990000000002</v>
      </c>
      <c r="E1042" s="108">
        <v>14965.2</v>
      </c>
      <c r="F1042" s="109" t="s">
        <v>92</v>
      </c>
      <c r="G1042" s="108">
        <v>31593.19</v>
      </c>
      <c r="H1042" s="110">
        <v>46493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6">
        <f t="shared" si="50"/>
        <v>16627.990000000002</v>
      </c>
    </row>
    <row r="1043" spans="1:14" ht="15" hidden="1" customHeight="1" thickBot="1">
      <c r="A1043" s="11" t="str">
        <f t="shared" si="49"/>
        <v>P542667 61</v>
      </c>
      <c r="B1043" s="3" t="s">
        <v>130</v>
      </c>
      <c r="C1043" s="153"/>
      <c r="D1043" s="155"/>
      <c r="E1043" s="108">
        <v>14965.2</v>
      </c>
      <c r="F1043" s="109">
        <v>352.79</v>
      </c>
      <c r="G1043" s="108">
        <v>31945.98</v>
      </c>
      <c r="H1043" s="110">
        <v>46503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6">
        <f t="shared" si="50"/>
        <v>16627.990000000002</v>
      </c>
    </row>
    <row r="1044" spans="1:14" ht="15" hidden="1" customHeight="1" thickBot="1">
      <c r="A1044" s="11" t="str">
        <f t="shared" si="49"/>
        <v>P542667 62</v>
      </c>
      <c r="B1044" s="3" t="s">
        <v>130</v>
      </c>
      <c r="C1044" s="152">
        <v>62</v>
      </c>
      <c r="D1044" s="154">
        <v>16627.990000000002</v>
      </c>
      <c r="E1044" s="108">
        <v>14715.78</v>
      </c>
      <c r="F1044" s="109" t="s">
        <v>92</v>
      </c>
      <c r="G1044" s="108">
        <v>31343.77</v>
      </c>
      <c r="H1044" s="110">
        <v>46523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6">
        <f t="shared" si="50"/>
        <v>16627.990000000002</v>
      </c>
    </row>
    <row r="1045" spans="1:14" ht="15" hidden="1" customHeight="1" thickBot="1">
      <c r="A1045" s="11" t="str">
        <f t="shared" si="49"/>
        <v>P542667 62</v>
      </c>
      <c r="B1045" s="3" t="s">
        <v>130</v>
      </c>
      <c r="C1045" s="153"/>
      <c r="D1045" s="155"/>
      <c r="E1045" s="108">
        <v>14715.78</v>
      </c>
      <c r="F1045" s="109">
        <v>350</v>
      </c>
      <c r="G1045" s="108">
        <v>31693.77</v>
      </c>
      <c r="H1045" s="110">
        <v>46533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6">
        <f t="shared" si="50"/>
        <v>16627.990000000002</v>
      </c>
    </row>
    <row r="1046" spans="1:14" ht="15" hidden="1" customHeight="1" thickBot="1">
      <c r="A1046" s="11" t="str">
        <f t="shared" si="49"/>
        <v>P542667 63</v>
      </c>
      <c r="B1046" s="3" t="s">
        <v>130</v>
      </c>
      <c r="C1046" s="152">
        <v>63</v>
      </c>
      <c r="D1046" s="154">
        <v>16627.990000000002</v>
      </c>
      <c r="E1046" s="108">
        <v>14466.36</v>
      </c>
      <c r="F1046" s="109" t="s">
        <v>92</v>
      </c>
      <c r="G1046" s="108">
        <v>31094.35</v>
      </c>
      <c r="H1046" s="110">
        <v>46554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6">
        <f t="shared" si="50"/>
        <v>16627.990000000002</v>
      </c>
    </row>
    <row r="1047" spans="1:14" ht="15" hidden="1" customHeight="1" thickBot="1">
      <c r="A1047" s="11" t="str">
        <f t="shared" si="49"/>
        <v>P542667 63</v>
      </c>
      <c r="B1047" s="3" t="s">
        <v>130</v>
      </c>
      <c r="C1047" s="153"/>
      <c r="D1047" s="155"/>
      <c r="E1047" s="108">
        <v>14466.36</v>
      </c>
      <c r="F1047" s="109">
        <v>347.22</v>
      </c>
      <c r="G1047" s="108">
        <v>31441.57</v>
      </c>
      <c r="H1047" s="110">
        <v>46564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6">
        <f t="shared" si="50"/>
        <v>16627.990000000002</v>
      </c>
    </row>
    <row r="1048" spans="1:14" ht="15" hidden="1" customHeight="1" thickBot="1">
      <c r="A1048" s="11" t="str">
        <f t="shared" si="49"/>
        <v>P542667 64</v>
      </c>
      <c r="B1048" s="3" t="s">
        <v>130</v>
      </c>
      <c r="C1048" s="152">
        <v>64</v>
      </c>
      <c r="D1048" s="154">
        <v>16627.990000000002</v>
      </c>
      <c r="E1048" s="108">
        <v>14216.94</v>
      </c>
      <c r="F1048" s="109" t="s">
        <v>92</v>
      </c>
      <c r="G1048" s="108">
        <v>30844.93</v>
      </c>
      <c r="H1048" s="110">
        <v>46584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6">
        <f t="shared" si="50"/>
        <v>16627.990000000002</v>
      </c>
    </row>
    <row r="1049" spans="1:14" ht="15" hidden="1" customHeight="1" thickBot="1">
      <c r="A1049" s="11" t="str">
        <f t="shared" si="49"/>
        <v>P542667 64</v>
      </c>
      <c r="B1049" s="3" t="s">
        <v>130</v>
      </c>
      <c r="C1049" s="153"/>
      <c r="D1049" s="155"/>
      <c r="E1049" s="108">
        <v>14216.94</v>
      </c>
      <c r="F1049" s="109">
        <v>344.43</v>
      </c>
      <c r="G1049" s="108">
        <v>31189.360000000001</v>
      </c>
      <c r="H1049" s="110">
        <v>46594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6">
        <f t="shared" si="50"/>
        <v>16627.990000000002</v>
      </c>
    </row>
    <row r="1050" spans="1:14" ht="15" hidden="1" customHeight="1" thickBot="1">
      <c r="A1050" s="11" t="str">
        <f t="shared" si="49"/>
        <v>P542667 65</v>
      </c>
      <c r="B1050" s="3" t="s">
        <v>130</v>
      </c>
      <c r="C1050" s="152">
        <v>65</v>
      </c>
      <c r="D1050" s="154">
        <v>16627.990000000002</v>
      </c>
      <c r="E1050" s="108">
        <v>13967.52</v>
      </c>
      <c r="F1050" s="109" t="s">
        <v>92</v>
      </c>
      <c r="G1050" s="108">
        <v>30595.51</v>
      </c>
      <c r="H1050" s="110">
        <v>46615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6">
        <f t="shared" si="50"/>
        <v>16627.990000000002</v>
      </c>
    </row>
    <row r="1051" spans="1:14" ht="15" hidden="1" customHeight="1" thickBot="1">
      <c r="A1051" s="11" t="str">
        <f t="shared" si="49"/>
        <v>P542667 65</v>
      </c>
      <c r="B1051" s="3" t="s">
        <v>130</v>
      </c>
      <c r="C1051" s="153"/>
      <c r="D1051" s="155"/>
      <c r="E1051" s="108">
        <v>13967.52</v>
      </c>
      <c r="F1051" s="109">
        <v>341.65</v>
      </c>
      <c r="G1051" s="108">
        <v>30937.16</v>
      </c>
      <c r="H1051" s="110">
        <v>46625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6">
        <f t="shared" si="50"/>
        <v>16627.990000000002</v>
      </c>
    </row>
    <row r="1052" spans="1:14" ht="15" hidden="1" customHeight="1" thickBot="1">
      <c r="A1052" s="11" t="str">
        <f t="shared" si="49"/>
        <v>P542667 66</v>
      </c>
      <c r="B1052" s="3" t="s">
        <v>130</v>
      </c>
      <c r="C1052" s="152">
        <v>66</v>
      </c>
      <c r="D1052" s="154">
        <v>16627.990000000002</v>
      </c>
      <c r="E1052" s="108">
        <v>13718.11</v>
      </c>
      <c r="F1052" s="109" t="s">
        <v>92</v>
      </c>
      <c r="G1052" s="108">
        <v>30346.1</v>
      </c>
      <c r="H1052" s="110">
        <v>46646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6">
        <f t="shared" si="50"/>
        <v>16627.990000000002</v>
      </c>
    </row>
    <row r="1053" spans="1:14" ht="15" hidden="1" customHeight="1" thickBot="1">
      <c r="A1053" s="11" t="str">
        <f t="shared" si="49"/>
        <v>P542667 66</v>
      </c>
      <c r="B1053" s="3" t="s">
        <v>130</v>
      </c>
      <c r="C1053" s="153"/>
      <c r="D1053" s="155"/>
      <c r="E1053" s="108">
        <v>13718.11</v>
      </c>
      <c r="F1053" s="109">
        <v>338.87</v>
      </c>
      <c r="G1053" s="108">
        <v>30684.97</v>
      </c>
      <c r="H1053" s="110">
        <v>46656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6">
        <f t="shared" si="50"/>
        <v>16627.990000000002</v>
      </c>
    </row>
    <row r="1054" spans="1:14" ht="15" hidden="1" customHeight="1" thickBot="1">
      <c r="A1054" s="11" t="str">
        <f t="shared" si="49"/>
        <v>P542667 67</v>
      </c>
      <c r="B1054" s="3" t="s">
        <v>130</v>
      </c>
      <c r="C1054" s="152">
        <v>67</v>
      </c>
      <c r="D1054" s="154">
        <v>16627.990000000002</v>
      </c>
      <c r="E1054" s="108">
        <v>13468.69</v>
      </c>
      <c r="F1054" s="109" t="s">
        <v>92</v>
      </c>
      <c r="G1054" s="108">
        <v>30096.68</v>
      </c>
      <c r="H1054" s="110">
        <v>46676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6">
        <f t="shared" si="50"/>
        <v>16627.990000000002</v>
      </c>
    </row>
    <row r="1055" spans="1:14" ht="15" hidden="1" customHeight="1" thickBot="1">
      <c r="A1055" s="11" t="str">
        <f t="shared" si="49"/>
        <v>P542667 67</v>
      </c>
      <c r="B1055" s="3" t="s">
        <v>130</v>
      </c>
      <c r="C1055" s="153"/>
      <c r="D1055" s="155"/>
      <c r="E1055" s="108">
        <v>13468.69</v>
      </c>
      <c r="F1055" s="109">
        <v>336.08</v>
      </c>
      <c r="G1055" s="108">
        <v>30432.76</v>
      </c>
      <c r="H1055" s="110">
        <v>46686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6">
        <f t="shared" si="50"/>
        <v>16627.990000000002</v>
      </c>
    </row>
    <row r="1056" spans="1:14" ht="15" hidden="1" customHeight="1" thickBot="1">
      <c r="A1056" s="11" t="str">
        <f t="shared" si="49"/>
        <v>P542667 68</v>
      </c>
      <c r="B1056" s="3" t="s">
        <v>130</v>
      </c>
      <c r="C1056" s="152">
        <v>68</v>
      </c>
      <c r="D1056" s="154">
        <v>16627.990000000002</v>
      </c>
      <c r="E1056" s="108">
        <v>13219.27</v>
      </c>
      <c r="F1056" s="109" t="s">
        <v>92</v>
      </c>
      <c r="G1056" s="108">
        <v>29847.26</v>
      </c>
      <c r="H1056" s="110">
        <v>46707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6">
        <f t="shared" si="50"/>
        <v>16627.990000000002</v>
      </c>
    </row>
    <row r="1057" spans="1:14" ht="15" hidden="1" customHeight="1" thickBot="1">
      <c r="A1057" s="11" t="str">
        <f t="shared" si="49"/>
        <v>P542667 68</v>
      </c>
      <c r="B1057" s="3" t="s">
        <v>130</v>
      </c>
      <c r="C1057" s="153"/>
      <c r="D1057" s="155"/>
      <c r="E1057" s="108">
        <v>13219.27</v>
      </c>
      <c r="F1057" s="109">
        <v>333.3</v>
      </c>
      <c r="G1057" s="108">
        <v>30180.560000000001</v>
      </c>
      <c r="H1057" s="110">
        <v>46717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6">
        <f t="shared" si="50"/>
        <v>16627.990000000002</v>
      </c>
    </row>
    <row r="1058" spans="1:14" ht="15" hidden="1" customHeight="1" thickBot="1">
      <c r="A1058" s="11" t="str">
        <f t="shared" si="49"/>
        <v>P542667 69</v>
      </c>
      <c r="B1058" s="3" t="s">
        <v>130</v>
      </c>
      <c r="C1058" s="152">
        <v>69</v>
      </c>
      <c r="D1058" s="154">
        <v>16627.990000000002</v>
      </c>
      <c r="E1058" s="108">
        <v>12969.85</v>
      </c>
      <c r="F1058" s="109" t="s">
        <v>92</v>
      </c>
      <c r="G1058" s="108">
        <v>29597.84</v>
      </c>
      <c r="H1058" s="110">
        <v>46737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6">
        <f t="shared" si="50"/>
        <v>16627.990000000002</v>
      </c>
    </row>
    <row r="1059" spans="1:14" ht="15" hidden="1" customHeight="1" thickBot="1">
      <c r="A1059" s="11" t="str">
        <f t="shared" si="49"/>
        <v>P542667 69</v>
      </c>
      <c r="B1059" s="3" t="s">
        <v>130</v>
      </c>
      <c r="C1059" s="153"/>
      <c r="D1059" s="155"/>
      <c r="E1059" s="108">
        <v>12969.85</v>
      </c>
      <c r="F1059" s="109">
        <v>330.5</v>
      </c>
      <c r="G1059" s="108">
        <v>29928.34</v>
      </c>
      <c r="H1059" s="110">
        <v>46747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6">
        <f t="shared" si="50"/>
        <v>16627.990000000002</v>
      </c>
    </row>
    <row r="1060" spans="1:14" ht="15" hidden="1" customHeight="1" thickBot="1">
      <c r="A1060" s="11" t="str">
        <f t="shared" si="49"/>
        <v>P542667 70</v>
      </c>
      <c r="B1060" s="3" t="s">
        <v>130</v>
      </c>
      <c r="C1060" s="152">
        <v>70</v>
      </c>
      <c r="D1060" s="154">
        <v>16627.990000000002</v>
      </c>
      <c r="E1060" s="108">
        <v>12720.43</v>
      </c>
      <c r="F1060" s="109" t="s">
        <v>92</v>
      </c>
      <c r="G1060" s="108">
        <v>29348.42</v>
      </c>
      <c r="H1060" s="110">
        <v>46768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6">
        <f t="shared" si="50"/>
        <v>16627.990000000002</v>
      </c>
    </row>
    <row r="1061" spans="1:14" ht="15" hidden="1" customHeight="1" thickBot="1">
      <c r="A1061" s="11" t="str">
        <f t="shared" si="49"/>
        <v>P542667 70</v>
      </c>
      <c r="B1061" s="3" t="s">
        <v>130</v>
      </c>
      <c r="C1061" s="153"/>
      <c r="D1061" s="155"/>
      <c r="E1061" s="108">
        <v>12720.43</v>
      </c>
      <c r="F1061" s="109">
        <v>327.72</v>
      </c>
      <c r="G1061" s="108">
        <v>29676.14</v>
      </c>
      <c r="H1061" s="110">
        <v>46778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6">
        <f t="shared" si="50"/>
        <v>16627.990000000002</v>
      </c>
    </row>
    <row r="1062" spans="1:14" ht="15" hidden="1" customHeight="1" thickBot="1">
      <c r="A1062" s="11" t="str">
        <f t="shared" si="49"/>
        <v>P542667 71</v>
      </c>
      <c r="B1062" s="3" t="s">
        <v>130</v>
      </c>
      <c r="C1062" s="152">
        <v>71</v>
      </c>
      <c r="D1062" s="154">
        <v>16627.990000000002</v>
      </c>
      <c r="E1062" s="108">
        <v>12471.01</v>
      </c>
      <c r="F1062" s="109" t="s">
        <v>92</v>
      </c>
      <c r="G1062" s="108">
        <v>29099</v>
      </c>
      <c r="H1062" s="110">
        <v>46799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6">
        <f t="shared" si="50"/>
        <v>16627.990000000002</v>
      </c>
    </row>
    <row r="1063" spans="1:14" ht="15" hidden="1" customHeight="1" thickBot="1">
      <c r="A1063" s="11" t="str">
        <f t="shared" si="49"/>
        <v>P542667 71</v>
      </c>
      <c r="B1063" s="3" t="s">
        <v>130</v>
      </c>
      <c r="C1063" s="153"/>
      <c r="D1063" s="155"/>
      <c r="E1063" s="108">
        <v>12471.01</v>
      </c>
      <c r="F1063" s="109">
        <v>324.94</v>
      </c>
      <c r="G1063" s="108">
        <v>29423.94</v>
      </c>
      <c r="H1063" s="110">
        <v>46809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6">
        <f t="shared" si="50"/>
        <v>16627.990000000002</v>
      </c>
    </row>
    <row r="1064" spans="1:14" ht="15" hidden="1" customHeight="1" thickBot="1">
      <c r="A1064" s="11" t="str">
        <f t="shared" si="49"/>
        <v>P542667 72</v>
      </c>
      <c r="B1064" s="3" t="s">
        <v>130</v>
      </c>
      <c r="C1064" s="152">
        <v>72</v>
      </c>
      <c r="D1064" s="154">
        <v>16627.990000000002</v>
      </c>
      <c r="E1064" s="108">
        <v>12221.59</v>
      </c>
      <c r="F1064" s="109" t="s">
        <v>92</v>
      </c>
      <c r="G1064" s="108">
        <v>28849.58</v>
      </c>
      <c r="H1064" s="110">
        <v>46828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6">
        <f t="shared" si="50"/>
        <v>16627.990000000002</v>
      </c>
    </row>
    <row r="1065" spans="1:14" ht="15" hidden="1" customHeight="1" thickBot="1">
      <c r="A1065" s="11" t="str">
        <f t="shared" si="49"/>
        <v>P542667 72</v>
      </c>
      <c r="B1065" s="3" t="s">
        <v>130</v>
      </c>
      <c r="C1065" s="153"/>
      <c r="D1065" s="155"/>
      <c r="E1065" s="108">
        <v>12221.59</v>
      </c>
      <c r="F1065" s="109">
        <v>322.14999999999998</v>
      </c>
      <c r="G1065" s="108">
        <v>29171.73</v>
      </c>
      <c r="H1065" s="110">
        <v>46838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6">
        <f t="shared" si="50"/>
        <v>16627.990000000002</v>
      </c>
    </row>
    <row r="1066" spans="1:14" ht="15" hidden="1" customHeight="1" thickBot="1">
      <c r="A1066" s="11" t="str">
        <f t="shared" ref="A1066:A1129" si="52">B1066&amp;" "&amp;IF(C1066="",C1065,C1066)</f>
        <v>P542667 73</v>
      </c>
      <c r="B1066" s="3" t="s">
        <v>130</v>
      </c>
      <c r="C1066" s="152">
        <v>73</v>
      </c>
      <c r="D1066" s="154">
        <v>16627.990000000002</v>
      </c>
      <c r="E1066" s="108">
        <v>11972.17</v>
      </c>
      <c r="F1066" s="109" t="s">
        <v>92</v>
      </c>
      <c r="G1066" s="108">
        <v>28600.16</v>
      </c>
      <c r="H1066" s="110">
        <v>46859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6">
        <f t="shared" si="50"/>
        <v>16627.990000000002</v>
      </c>
    </row>
    <row r="1067" spans="1:14" ht="15" hidden="1" customHeight="1" thickBot="1">
      <c r="A1067" s="11" t="str">
        <f t="shared" si="52"/>
        <v>P542667 73</v>
      </c>
      <c r="B1067" s="3" t="s">
        <v>130</v>
      </c>
      <c r="C1067" s="153"/>
      <c r="D1067" s="155"/>
      <c r="E1067" s="108">
        <v>11972.17</v>
      </c>
      <c r="F1067" s="109">
        <v>319.37</v>
      </c>
      <c r="G1067" s="108">
        <v>28919.53</v>
      </c>
      <c r="H1067" s="110">
        <v>46869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6">
        <f t="shared" si="50"/>
        <v>16627.990000000002</v>
      </c>
    </row>
    <row r="1068" spans="1:14" ht="15" hidden="1" customHeight="1" thickBot="1">
      <c r="A1068" s="11" t="str">
        <f t="shared" si="52"/>
        <v>P542667 74</v>
      </c>
      <c r="B1068" s="3" t="s">
        <v>130</v>
      </c>
      <c r="C1068" s="152">
        <v>74</v>
      </c>
      <c r="D1068" s="154">
        <v>16627.990000000002</v>
      </c>
      <c r="E1068" s="108">
        <v>11722.75</v>
      </c>
      <c r="F1068" s="109" t="s">
        <v>92</v>
      </c>
      <c r="G1068" s="108">
        <v>28350.74</v>
      </c>
      <c r="H1068" s="110">
        <v>46889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6">
        <f t="shared" si="50"/>
        <v>16627.990000000002</v>
      </c>
    </row>
    <row r="1069" spans="1:14" ht="15" hidden="1" customHeight="1" thickBot="1">
      <c r="A1069" s="11" t="str">
        <f t="shared" si="52"/>
        <v>P542667 74</v>
      </c>
      <c r="B1069" s="3" t="s">
        <v>130</v>
      </c>
      <c r="C1069" s="153"/>
      <c r="D1069" s="155"/>
      <c r="E1069" s="108">
        <v>11722.75</v>
      </c>
      <c r="F1069" s="109">
        <v>316.58</v>
      </c>
      <c r="G1069" s="108">
        <v>28667.32</v>
      </c>
      <c r="H1069" s="110">
        <v>46899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6">
        <f t="shared" si="50"/>
        <v>16627.990000000002</v>
      </c>
    </row>
    <row r="1070" spans="1:14" ht="15" hidden="1" customHeight="1" thickBot="1">
      <c r="A1070" s="11" t="str">
        <f t="shared" si="52"/>
        <v>P542667 75</v>
      </c>
      <c r="B1070" s="3" t="s">
        <v>130</v>
      </c>
      <c r="C1070" s="152">
        <v>75</v>
      </c>
      <c r="D1070" s="154">
        <v>16627.990000000002</v>
      </c>
      <c r="E1070" s="108">
        <v>11473.33</v>
      </c>
      <c r="F1070" s="109" t="s">
        <v>92</v>
      </c>
      <c r="G1070" s="108">
        <v>28101.32</v>
      </c>
      <c r="H1070" s="110">
        <v>46920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6">
        <f t="shared" si="50"/>
        <v>16627.990000000002</v>
      </c>
    </row>
    <row r="1071" spans="1:14" ht="15" hidden="1" customHeight="1" thickBot="1">
      <c r="A1071" s="11" t="str">
        <f t="shared" si="52"/>
        <v>P542667 75</v>
      </c>
      <c r="B1071" s="3" t="s">
        <v>130</v>
      </c>
      <c r="C1071" s="153"/>
      <c r="D1071" s="155"/>
      <c r="E1071" s="108">
        <v>11473.33</v>
      </c>
      <c r="F1071" s="109">
        <v>313.8</v>
      </c>
      <c r="G1071" s="108">
        <v>28415.119999999999</v>
      </c>
      <c r="H1071" s="110">
        <v>46930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6">
        <f t="shared" si="50"/>
        <v>16627.990000000002</v>
      </c>
    </row>
    <row r="1072" spans="1:14" ht="15" hidden="1" customHeight="1" thickBot="1">
      <c r="A1072" s="11" t="str">
        <f t="shared" si="52"/>
        <v>P542667 76</v>
      </c>
      <c r="B1072" s="3" t="s">
        <v>130</v>
      </c>
      <c r="C1072" s="152">
        <v>76</v>
      </c>
      <c r="D1072" s="154">
        <v>16627.990000000002</v>
      </c>
      <c r="E1072" s="108">
        <v>11223.91</v>
      </c>
      <c r="F1072" s="109" t="s">
        <v>92</v>
      </c>
      <c r="G1072" s="108">
        <v>27851.9</v>
      </c>
      <c r="H1072" s="110">
        <v>46950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6">
        <f t="shared" si="50"/>
        <v>16627.990000000002</v>
      </c>
    </row>
    <row r="1073" spans="1:14" ht="15" hidden="1" customHeight="1" thickBot="1">
      <c r="A1073" s="11" t="str">
        <f t="shared" si="52"/>
        <v>P542667 76</v>
      </c>
      <c r="B1073" s="3" t="s">
        <v>130</v>
      </c>
      <c r="C1073" s="153"/>
      <c r="D1073" s="155"/>
      <c r="E1073" s="108">
        <v>11223.91</v>
      </c>
      <c r="F1073" s="109">
        <v>311.02</v>
      </c>
      <c r="G1073" s="108">
        <v>28162.92</v>
      </c>
      <c r="H1073" s="110">
        <v>46960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6">
        <f t="shared" si="50"/>
        <v>16627.990000000002</v>
      </c>
    </row>
    <row r="1074" spans="1:14" ht="15" hidden="1" customHeight="1" thickBot="1">
      <c r="A1074" s="11" t="str">
        <f t="shared" si="52"/>
        <v>P542667 77</v>
      </c>
      <c r="B1074" s="3" t="s">
        <v>130</v>
      </c>
      <c r="C1074" s="152">
        <v>77</v>
      </c>
      <c r="D1074" s="154">
        <v>16627.990000000002</v>
      </c>
      <c r="E1074" s="108">
        <v>10974.49</v>
      </c>
      <c r="F1074" s="109" t="s">
        <v>92</v>
      </c>
      <c r="G1074" s="108">
        <v>27602.48</v>
      </c>
      <c r="H1074" s="110">
        <v>46981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6">
        <f t="shared" si="50"/>
        <v>16627.990000000002</v>
      </c>
    </row>
    <row r="1075" spans="1:14" ht="15" hidden="1" customHeight="1" thickBot="1">
      <c r="A1075" s="11" t="str">
        <f t="shared" si="52"/>
        <v>P542667 77</v>
      </c>
      <c r="B1075" s="3" t="s">
        <v>130</v>
      </c>
      <c r="C1075" s="153"/>
      <c r="D1075" s="155"/>
      <c r="E1075" s="108">
        <v>10974.49</v>
      </c>
      <c r="F1075" s="109">
        <v>308.23</v>
      </c>
      <c r="G1075" s="108">
        <v>27910.71</v>
      </c>
      <c r="H1075" s="110">
        <v>46991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6">
        <f t="shared" si="50"/>
        <v>16627.990000000002</v>
      </c>
    </row>
    <row r="1076" spans="1:14" ht="15" hidden="1" customHeight="1" thickBot="1">
      <c r="A1076" s="11" t="str">
        <f t="shared" si="52"/>
        <v>P542667 78</v>
      </c>
      <c r="B1076" s="3" t="s">
        <v>130</v>
      </c>
      <c r="C1076" s="152">
        <v>78</v>
      </c>
      <c r="D1076" s="154">
        <v>16627.990000000002</v>
      </c>
      <c r="E1076" s="108">
        <v>10725.07</v>
      </c>
      <c r="F1076" s="109" t="s">
        <v>92</v>
      </c>
      <c r="G1076" s="108">
        <v>27353.06</v>
      </c>
      <c r="H1076" s="110">
        <v>47012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6">
        <f t="shared" si="50"/>
        <v>16627.990000000002</v>
      </c>
    </row>
    <row r="1077" spans="1:14" ht="15" hidden="1" customHeight="1" thickBot="1">
      <c r="A1077" s="11" t="str">
        <f t="shared" si="52"/>
        <v>P542667 78</v>
      </c>
      <c r="B1077" s="3" t="s">
        <v>130</v>
      </c>
      <c r="C1077" s="153"/>
      <c r="D1077" s="155"/>
      <c r="E1077" s="108">
        <v>10725.07</v>
      </c>
      <c r="F1077" s="109">
        <v>305.44</v>
      </c>
      <c r="G1077" s="108">
        <v>27658.5</v>
      </c>
      <c r="H1077" s="110">
        <v>47022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6">
        <f t="shared" si="50"/>
        <v>16627.990000000002</v>
      </c>
    </row>
    <row r="1078" spans="1:14" ht="15" hidden="1" customHeight="1" thickBot="1">
      <c r="A1078" s="11" t="str">
        <f t="shared" si="52"/>
        <v>P542667 79</v>
      </c>
      <c r="B1078" s="3" t="s">
        <v>130</v>
      </c>
      <c r="C1078" s="152">
        <v>79</v>
      </c>
      <c r="D1078" s="154">
        <v>16627.990000000002</v>
      </c>
      <c r="E1078" s="108">
        <v>10475.65</v>
      </c>
      <c r="F1078" s="109" t="s">
        <v>92</v>
      </c>
      <c r="G1078" s="108">
        <v>27103.64</v>
      </c>
      <c r="H1078" s="110">
        <v>47042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6">
        <f t="shared" si="50"/>
        <v>16627.990000000002</v>
      </c>
    </row>
    <row r="1079" spans="1:14" ht="15" hidden="1" customHeight="1" thickBot="1">
      <c r="A1079" s="11" t="str">
        <f t="shared" si="52"/>
        <v>P542667 79</v>
      </c>
      <c r="B1079" s="3" t="s">
        <v>130</v>
      </c>
      <c r="C1079" s="153"/>
      <c r="D1079" s="155"/>
      <c r="E1079" s="108">
        <v>10475.65</v>
      </c>
      <c r="F1079" s="109">
        <v>302.64999999999998</v>
      </c>
      <c r="G1079" s="108">
        <v>27406.29</v>
      </c>
      <c r="H1079" s="110">
        <v>47052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6">
        <f t="shared" si="50"/>
        <v>16627.990000000002</v>
      </c>
    </row>
    <row r="1080" spans="1:14" ht="15" hidden="1" customHeight="1" thickBot="1">
      <c r="A1080" s="11" t="str">
        <f t="shared" si="52"/>
        <v>P542667 80</v>
      </c>
      <c r="B1080" s="3" t="s">
        <v>130</v>
      </c>
      <c r="C1080" s="152">
        <v>80</v>
      </c>
      <c r="D1080" s="154">
        <v>16627.990000000002</v>
      </c>
      <c r="E1080" s="108">
        <v>10226.23</v>
      </c>
      <c r="F1080" s="109" t="s">
        <v>92</v>
      </c>
      <c r="G1080" s="108">
        <v>26854.22</v>
      </c>
      <c r="H1080" s="110">
        <v>47073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6">
        <f t="shared" si="50"/>
        <v>16627.990000000002</v>
      </c>
    </row>
    <row r="1081" spans="1:14" ht="15" hidden="1" customHeight="1" thickBot="1">
      <c r="A1081" s="11" t="str">
        <f t="shared" si="52"/>
        <v>P542667 80</v>
      </c>
      <c r="B1081" s="3" t="s">
        <v>130</v>
      </c>
      <c r="C1081" s="153"/>
      <c r="D1081" s="155"/>
      <c r="E1081" s="108">
        <v>10226.23</v>
      </c>
      <c r="F1081" s="109">
        <v>299.87</v>
      </c>
      <c r="G1081" s="108">
        <v>27154.09</v>
      </c>
      <c r="H1081" s="110">
        <v>47083</v>
      </c>
      <c r="J1081" s="30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6">
        <f t="shared" si="50"/>
        <v>16627.990000000002</v>
      </c>
    </row>
    <row r="1082" spans="1:14" ht="15" hidden="1" customHeight="1" thickBot="1">
      <c r="A1082" s="11" t="str">
        <f t="shared" si="52"/>
        <v>P542667 81</v>
      </c>
      <c r="B1082" s="3" t="s">
        <v>130</v>
      </c>
      <c r="C1082" s="152">
        <v>81</v>
      </c>
      <c r="D1082" s="154">
        <v>16627.990000000002</v>
      </c>
      <c r="E1082" s="108">
        <v>9976.81</v>
      </c>
      <c r="F1082" s="109" t="s">
        <v>92</v>
      </c>
      <c r="G1082" s="108">
        <v>26604.799999999999</v>
      </c>
      <c r="H1082" s="110">
        <v>47103</v>
      </c>
      <c r="J1082" s="30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6">
        <f t="shared" si="50"/>
        <v>16627.990000000002</v>
      </c>
    </row>
    <row r="1083" spans="1:14" ht="15" hidden="1" customHeight="1" thickBot="1">
      <c r="A1083" s="11" t="str">
        <f t="shared" si="52"/>
        <v>P542667 81</v>
      </c>
      <c r="B1083" s="3" t="s">
        <v>130</v>
      </c>
      <c r="C1083" s="153"/>
      <c r="D1083" s="155"/>
      <c r="E1083" s="108">
        <v>9976.81</v>
      </c>
      <c r="F1083" s="109">
        <v>297.08999999999997</v>
      </c>
      <c r="G1083" s="108">
        <v>26901.89</v>
      </c>
      <c r="H1083" s="110">
        <v>47113</v>
      </c>
      <c r="J1083" s="30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6">
        <f t="shared" si="50"/>
        <v>16627.990000000002</v>
      </c>
    </row>
    <row r="1084" spans="1:14" ht="15" hidden="1" customHeight="1" thickBot="1">
      <c r="A1084" s="11" t="str">
        <f t="shared" si="52"/>
        <v>P542667 82</v>
      </c>
      <c r="B1084" s="3" t="s">
        <v>130</v>
      </c>
      <c r="C1084" s="152">
        <v>82</v>
      </c>
      <c r="D1084" s="154">
        <v>16627.990000000002</v>
      </c>
      <c r="E1084" s="108">
        <v>9727.39</v>
      </c>
      <c r="F1084" s="109" t="s">
        <v>92</v>
      </c>
      <c r="G1084" s="108">
        <v>26355.38</v>
      </c>
      <c r="H1084" s="110">
        <v>47134</v>
      </c>
      <c r="J1084" s="30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6">
        <f t="shared" si="50"/>
        <v>16627.990000000002</v>
      </c>
    </row>
    <row r="1085" spans="1:14" ht="15" hidden="1" customHeight="1" thickBot="1">
      <c r="A1085" s="11" t="str">
        <f t="shared" si="52"/>
        <v>P542667 82</v>
      </c>
      <c r="B1085" s="3" t="s">
        <v>130</v>
      </c>
      <c r="C1085" s="153"/>
      <c r="D1085" s="155"/>
      <c r="E1085" s="108">
        <v>9727.39</v>
      </c>
      <c r="F1085" s="109">
        <v>294.3</v>
      </c>
      <c r="G1085" s="108">
        <v>26649.68</v>
      </c>
      <c r="H1085" s="110">
        <v>47144</v>
      </c>
      <c r="J1085" s="30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6">
        <f t="shared" si="50"/>
        <v>16627.990000000002</v>
      </c>
    </row>
    <row r="1086" spans="1:14" ht="15" hidden="1" customHeight="1" thickBot="1">
      <c r="A1086" s="11" t="str">
        <f t="shared" si="52"/>
        <v>P542667 83</v>
      </c>
      <c r="B1086" s="3" t="s">
        <v>130</v>
      </c>
      <c r="C1086" s="152">
        <v>83</v>
      </c>
      <c r="D1086" s="154">
        <v>16627.990000000002</v>
      </c>
      <c r="E1086" s="108">
        <v>9477.9699999999993</v>
      </c>
      <c r="F1086" s="109" t="s">
        <v>92</v>
      </c>
      <c r="G1086" s="108">
        <v>26105.96</v>
      </c>
      <c r="H1086" s="110">
        <v>47165</v>
      </c>
      <c r="J1086" s="30" t="str">
        <f t="shared" si="51"/>
        <v/>
      </c>
      <c r="L1086" s="11" t="str">
        <f>IF(I1086&lt;&gt;"",IF(SUMIF(Planes!BA:BA,'Control de pagos'!A1086,Planes!BC:BC)=0,"",SUMIF(Planes!BA:BA,'Control de pagos'!A1086,Planes!BC:BC)),"")</f>
        <v/>
      </c>
      <c r="N1086" s="66">
        <f t="shared" si="50"/>
        <v>16627.990000000002</v>
      </c>
    </row>
    <row r="1087" spans="1:14" ht="15" hidden="1" customHeight="1" thickBot="1">
      <c r="A1087" s="11" t="str">
        <f t="shared" si="52"/>
        <v>P542667 83</v>
      </c>
      <c r="B1087" s="3" t="s">
        <v>130</v>
      </c>
      <c r="C1087" s="153"/>
      <c r="D1087" s="155"/>
      <c r="E1087" s="108">
        <v>9477.9699999999993</v>
      </c>
      <c r="F1087" s="109">
        <v>291.52</v>
      </c>
      <c r="G1087" s="108">
        <v>26397.48</v>
      </c>
      <c r="H1087" s="110">
        <v>47175</v>
      </c>
      <c r="J1087" s="30" t="str">
        <f t="shared" si="51"/>
        <v/>
      </c>
      <c r="L1087" s="11" t="str">
        <f>IF(I1087&lt;&gt;"",IF(SUMIF(Planes!BA:BA,'Control de pagos'!A1087,Planes!BC:BC)=0,"",SUMIF(Planes!BA:BA,'Control de pagos'!A1087,Planes!BC:BC)),"")</f>
        <v/>
      </c>
      <c r="N1087" s="66">
        <f t="shared" si="50"/>
        <v>16627.990000000002</v>
      </c>
    </row>
    <row r="1088" spans="1:14" ht="15" hidden="1" customHeight="1" thickBot="1">
      <c r="A1088" s="11" t="str">
        <f t="shared" si="52"/>
        <v>P542667 84</v>
      </c>
      <c r="B1088" s="3" t="s">
        <v>130</v>
      </c>
      <c r="C1088" s="152">
        <v>84</v>
      </c>
      <c r="D1088" s="154">
        <v>16627.990000000002</v>
      </c>
      <c r="E1088" s="108">
        <v>9228.5499999999993</v>
      </c>
      <c r="F1088" s="109" t="s">
        <v>92</v>
      </c>
      <c r="G1088" s="108">
        <v>25856.54</v>
      </c>
      <c r="H1088" s="110">
        <v>47193</v>
      </c>
      <c r="J1088" s="30" t="str">
        <f t="shared" si="51"/>
        <v/>
      </c>
      <c r="L1088" s="11" t="str">
        <f>IF(I1088&lt;&gt;"",IF(SUMIF(Planes!BA:BA,'Control de pagos'!A1088,Planes!BC:BC)=0,"",SUMIF(Planes!BA:BA,'Control de pagos'!A1088,Planes!BC:BC)),"")</f>
        <v/>
      </c>
      <c r="N1088" s="66">
        <f t="shared" si="50"/>
        <v>16627.990000000002</v>
      </c>
    </row>
    <row r="1089" spans="1:14" ht="15" hidden="1" customHeight="1" thickBot="1">
      <c r="A1089" s="11" t="str">
        <f t="shared" si="52"/>
        <v>P542667 84</v>
      </c>
      <c r="B1089" s="3" t="s">
        <v>130</v>
      </c>
      <c r="C1089" s="153"/>
      <c r="D1089" s="155"/>
      <c r="E1089" s="108">
        <v>9228.5499999999993</v>
      </c>
      <c r="F1089" s="109">
        <v>288.73</v>
      </c>
      <c r="G1089" s="108">
        <v>26145.27</v>
      </c>
      <c r="H1089" s="110">
        <v>47203</v>
      </c>
      <c r="J1089" s="30" t="str">
        <f t="shared" si="51"/>
        <v/>
      </c>
      <c r="L1089" s="11" t="str">
        <f>IF(I1089&lt;&gt;"",IF(SUMIF(Planes!BA:BA,'Control de pagos'!A1089,Planes!BC:BC)=0,"",SUMIF(Planes!BA:BA,'Control de pagos'!A1089,Planes!BC:BC)),"")</f>
        <v/>
      </c>
      <c r="N1089" s="66">
        <f t="shared" si="50"/>
        <v>16627.990000000002</v>
      </c>
    </row>
    <row r="1090" spans="1:14" ht="15" hidden="1" customHeight="1" thickBot="1">
      <c r="A1090" s="11" t="str">
        <f t="shared" si="52"/>
        <v>P542667 85</v>
      </c>
      <c r="B1090" s="3" t="s">
        <v>130</v>
      </c>
      <c r="C1090" s="152">
        <v>85</v>
      </c>
      <c r="D1090" s="154">
        <v>16627.990000000002</v>
      </c>
      <c r="E1090" s="108">
        <v>8979.1299999999992</v>
      </c>
      <c r="F1090" s="109" t="s">
        <v>92</v>
      </c>
      <c r="G1090" s="108">
        <v>25607.119999999999</v>
      </c>
      <c r="H1090" s="110">
        <v>47224</v>
      </c>
      <c r="J1090" s="30" t="str">
        <f t="shared" si="51"/>
        <v/>
      </c>
      <c r="L1090" s="11" t="str">
        <f>IF(I1090&lt;&gt;"",IF(SUMIF(Planes!BA:BA,'Control de pagos'!A1090,Planes!BC:BC)=0,"",SUMIF(Planes!BA:BA,'Control de pagos'!A1090,Planes!BC:BC)),"")</f>
        <v/>
      </c>
      <c r="N1090" s="66">
        <f t="shared" si="50"/>
        <v>16627.990000000002</v>
      </c>
    </row>
    <row r="1091" spans="1:14" ht="15" hidden="1" customHeight="1" thickBot="1">
      <c r="A1091" s="11" t="str">
        <f t="shared" si="52"/>
        <v>P542667 85</v>
      </c>
      <c r="B1091" s="3" t="s">
        <v>130</v>
      </c>
      <c r="C1091" s="153"/>
      <c r="D1091" s="155"/>
      <c r="E1091" s="108">
        <v>8979.1299999999992</v>
      </c>
      <c r="F1091" s="109">
        <v>285.95</v>
      </c>
      <c r="G1091" s="108">
        <v>25893.07</v>
      </c>
      <c r="H1091" s="110">
        <v>47234</v>
      </c>
      <c r="J1091" s="30" t="str">
        <f t="shared" si="51"/>
        <v/>
      </c>
      <c r="L1091" s="11" t="str">
        <f>IF(I1091&lt;&gt;"",IF(SUMIF(Planes!BA:BA,'Control de pagos'!A1091,Planes!BC:BC)=0,"",SUMIF(Planes!BA:BA,'Control de pagos'!A1091,Planes!BC:BC)),"")</f>
        <v/>
      </c>
      <c r="N1091" s="66">
        <f t="shared" si="50"/>
        <v>16627.990000000002</v>
      </c>
    </row>
    <row r="1092" spans="1:14" ht="15" hidden="1" customHeight="1" thickBot="1">
      <c r="A1092" s="11" t="str">
        <f t="shared" si="52"/>
        <v>P542667 86</v>
      </c>
      <c r="B1092" s="3" t="s">
        <v>130</v>
      </c>
      <c r="C1092" s="152">
        <v>86</v>
      </c>
      <c r="D1092" s="154">
        <v>16627.990000000002</v>
      </c>
      <c r="E1092" s="108">
        <v>8729.7099999999991</v>
      </c>
      <c r="F1092" s="109" t="s">
        <v>92</v>
      </c>
      <c r="G1092" s="108">
        <v>25357.7</v>
      </c>
      <c r="H1092" s="110">
        <v>47254</v>
      </c>
      <c r="J1092" s="30" t="str">
        <f t="shared" si="51"/>
        <v/>
      </c>
      <c r="L1092" s="11" t="str">
        <f>IF(I1092&lt;&gt;"",IF(SUMIF(Planes!BA:BA,'Control de pagos'!A1092,Planes!BC:BC)=0,"",SUMIF(Planes!BA:BA,'Control de pagos'!A1092,Planes!BC:BC)),"")</f>
        <v/>
      </c>
      <c r="N1092" s="66">
        <f t="shared" ref="N1092:N1155" si="53">IF(D1092=0,D1091,D1092)</f>
        <v>16627.990000000002</v>
      </c>
    </row>
    <row r="1093" spans="1:14" ht="15" hidden="1" customHeight="1" thickBot="1">
      <c r="A1093" s="11" t="str">
        <f t="shared" si="52"/>
        <v>P542667 86</v>
      </c>
      <c r="B1093" s="3" t="s">
        <v>130</v>
      </c>
      <c r="C1093" s="153"/>
      <c r="D1093" s="155"/>
      <c r="E1093" s="108">
        <v>8729.7099999999991</v>
      </c>
      <c r="F1093" s="109">
        <v>283.16000000000003</v>
      </c>
      <c r="G1093" s="108">
        <v>25640.86</v>
      </c>
      <c r="H1093" s="110">
        <v>47264</v>
      </c>
      <c r="J1093" s="30" t="str">
        <f t="shared" si="51"/>
        <v/>
      </c>
      <c r="L1093" s="11" t="str">
        <f>IF(I1093&lt;&gt;"",IF(SUMIF(Planes!BA:BA,'Control de pagos'!A1093,Planes!BC:BC)=0,"",SUMIF(Planes!BA:BA,'Control de pagos'!A1093,Planes!BC:BC)),"")</f>
        <v/>
      </c>
      <c r="N1093" s="66">
        <f t="shared" si="53"/>
        <v>16627.990000000002</v>
      </c>
    </row>
    <row r="1094" spans="1:14" ht="15" hidden="1" customHeight="1" thickBot="1">
      <c r="A1094" s="11" t="str">
        <f t="shared" si="52"/>
        <v>P542667 87</v>
      </c>
      <c r="B1094" s="3" t="s">
        <v>130</v>
      </c>
      <c r="C1094" s="152">
        <v>87</v>
      </c>
      <c r="D1094" s="154">
        <v>16627.990000000002</v>
      </c>
      <c r="E1094" s="108">
        <v>8480.2900000000009</v>
      </c>
      <c r="F1094" s="109" t="s">
        <v>92</v>
      </c>
      <c r="G1094" s="108">
        <v>25108.28</v>
      </c>
      <c r="H1094" s="110">
        <v>47285</v>
      </c>
      <c r="J1094" s="30" t="str">
        <f t="shared" si="51"/>
        <v/>
      </c>
      <c r="L1094" s="11" t="str">
        <f>IF(I1094&lt;&gt;"",IF(SUMIF(Planes!BA:BA,'Control de pagos'!A1094,Planes!BC:BC)=0,"",SUMIF(Planes!BA:BA,'Control de pagos'!A1094,Planes!BC:BC)),"")</f>
        <v/>
      </c>
      <c r="N1094" s="66">
        <f t="shared" si="53"/>
        <v>16627.990000000002</v>
      </c>
    </row>
    <row r="1095" spans="1:14" ht="15" hidden="1" customHeight="1" thickBot="1">
      <c r="A1095" s="11" t="str">
        <f t="shared" si="52"/>
        <v>P542667 87</v>
      </c>
      <c r="B1095" s="3" t="s">
        <v>130</v>
      </c>
      <c r="C1095" s="153"/>
      <c r="D1095" s="155"/>
      <c r="E1095" s="108">
        <v>8480.2900000000009</v>
      </c>
      <c r="F1095" s="109">
        <v>280.37</v>
      </c>
      <c r="G1095" s="108">
        <v>25388.65</v>
      </c>
      <c r="H1095" s="110">
        <v>47295</v>
      </c>
      <c r="J1095" s="30" t="str">
        <f t="shared" si="51"/>
        <v/>
      </c>
      <c r="L1095" s="11" t="str">
        <f>IF(I1095&lt;&gt;"",IF(SUMIF(Planes!BA:BA,'Control de pagos'!A1095,Planes!BC:BC)=0,"",SUMIF(Planes!BA:BA,'Control de pagos'!A1095,Planes!BC:BC)),"")</f>
        <v/>
      </c>
      <c r="N1095" s="66">
        <f t="shared" si="53"/>
        <v>16627.990000000002</v>
      </c>
    </row>
    <row r="1096" spans="1:14" ht="15" hidden="1" customHeight="1" thickBot="1">
      <c r="A1096" s="11" t="str">
        <f t="shared" si="52"/>
        <v>P542667 88</v>
      </c>
      <c r="B1096" s="3" t="s">
        <v>130</v>
      </c>
      <c r="C1096" s="152">
        <v>88</v>
      </c>
      <c r="D1096" s="154">
        <v>16627.990000000002</v>
      </c>
      <c r="E1096" s="108">
        <v>8230.8700000000008</v>
      </c>
      <c r="F1096" s="109" t="s">
        <v>92</v>
      </c>
      <c r="G1096" s="108">
        <v>24858.86</v>
      </c>
      <c r="H1096" s="110">
        <v>47315</v>
      </c>
      <c r="J1096" s="30" t="str">
        <f t="shared" si="51"/>
        <v/>
      </c>
      <c r="L1096" s="11" t="str">
        <f>IF(I1096&lt;&gt;"",IF(SUMIF(Planes!BA:BA,'Control de pagos'!A1096,Planes!BC:BC)=0,"",SUMIF(Planes!BA:BA,'Control de pagos'!A1096,Planes!BC:BC)),"")</f>
        <v/>
      </c>
      <c r="N1096" s="66">
        <f t="shared" si="53"/>
        <v>16627.990000000002</v>
      </c>
    </row>
    <row r="1097" spans="1:14" ht="15" hidden="1" customHeight="1" thickBot="1">
      <c r="A1097" s="11" t="str">
        <f t="shared" si="52"/>
        <v>P542667 88</v>
      </c>
      <c r="B1097" s="3" t="s">
        <v>130</v>
      </c>
      <c r="C1097" s="153"/>
      <c r="D1097" s="155"/>
      <c r="E1097" s="108">
        <v>8230.8700000000008</v>
      </c>
      <c r="F1097" s="109">
        <v>277.58999999999997</v>
      </c>
      <c r="G1097" s="108">
        <v>25136.45</v>
      </c>
      <c r="H1097" s="110">
        <v>47325</v>
      </c>
      <c r="J1097" s="30" t="str">
        <f t="shared" si="51"/>
        <v/>
      </c>
      <c r="L1097" s="11" t="str">
        <f>IF(I1097&lt;&gt;"",IF(SUMIF(Planes!BA:BA,'Control de pagos'!A1097,Planes!BC:BC)=0,"",SUMIF(Planes!BA:BA,'Control de pagos'!A1097,Planes!BC:BC)),"")</f>
        <v/>
      </c>
      <c r="N1097" s="66">
        <f t="shared" si="53"/>
        <v>16627.990000000002</v>
      </c>
    </row>
    <row r="1098" spans="1:14" ht="15" hidden="1" customHeight="1" thickBot="1">
      <c r="A1098" s="11" t="str">
        <f t="shared" si="52"/>
        <v>P542667 89</v>
      </c>
      <c r="B1098" s="3" t="s">
        <v>130</v>
      </c>
      <c r="C1098" s="152">
        <v>89</v>
      </c>
      <c r="D1098" s="154">
        <v>16627.990000000002</v>
      </c>
      <c r="E1098" s="108">
        <v>7981.45</v>
      </c>
      <c r="F1098" s="109" t="s">
        <v>92</v>
      </c>
      <c r="G1098" s="108">
        <v>24609.439999999999</v>
      </c>
      <c r="H1098" s="110">
        <v>47346</v>
      </c>
      <c r="J1098" s="30" t="str">
        <f t="shared" si="51"/>
        <v/>
      </c>
      <c r="L1098" s="11" t="str">
        <f>IF(I1098&lt;&gt;"",IF(SUMIF(Planes!BA:BA,'Control de pagos'!A1098,Planes!BC:BC)=0,"",SUMIF(Planes!BA:BA,'Control de pagos'!A1098,Planes!BC:BC)),"")</f>
        <v/>
      </c>
      <c r="N1098" s="66">
        <f t="shared" si="53"/>
        <v>16627.990000000002</v>
      </c>
    </row>
    <row r="1099" spans="1:14" ht="15" hidden="1" customHeight="1" thickBot="1">
      <c r="A1099" s="11" t="str">
        <f t="shared" si="52"/>
        <v>P542667 89</v>
      </c>
      <c r="B1099" s="3" t="s">
        <v>130</v>
      </c>
      <c r="C1099" s="153"/>
      <c r="D1099" s="155"/>
      <c r="E1099" s="108">
        <v>7981.45</v>
      </c>
      <c r="F1099" s="109">
        <v>274.8</v>
      </c>
      <c r="G1099" s="108">
        <v>24884.240000000002</v>
      </c>
      <c r="H1099" s="110">
        <v>47356</v>
      </c>
      <c r="J1099" s="30" t="str">
        <f t="shared" si="51"/>
        <v/>
      </c>
      <c r="L1099" s="11" t="str">
        <f>IF(I1099&lt;&gt;"",IF(SUMIF(Planes!BA:BA,'Control de pagos'!A1099,Planes!BC:BC)=0,"",SUMIF(Planes!BA:BA,'Control de pagos'!A1099,Planes!BC:BC)),"")</f>
        <v/>
      </c>
      <c r="N1099" s="66">
        <f t="shared" si="53"/>
        <v>16627.990000000002</v>
      </c>
    </row>
    <row r="1100" spans="1:14" ht="15" hidden="1" customHeight="1" thickBot="1">
      <c r="A1100" s="11" t="str">
        <f t="shared" si="52"/>
        <v>P542667 90</v>
      </c>
      <c r="B1100" s="3" t="s">
        <v>130</v>
      </c>
      <c r="C1100" s="152">
        <v>90</v>
      </c>
      <c r="D1100" s="154">
        <v>16627.990000000002</v>
      </c>
      <c r="E1100" s="108">
        <v>7732.03</v>
      </c>
      <c r="F1100" s="109" t="s">
        <v>92</v>
      </c>
      <c r="G1100" s="108">
        <v>24360.02</v>
      </c>
      <c r="H1100" s="110">
        <v>47377</v>
      </c>
      <c r="J1100" s="30" t="str">
        <f t="shared" si="51"/>
        <v/>
      </c>
      <c r="L1100" s="11" t="str">
        <f>IF(I1100&lt;&gt;"",IF(SUMIF(Planes!BA:BA,'Control de pagos'!A1100,Planes!BC:BC)=0,"",SUMIF(Planes!BA:BA,'Control de pagos'!A1100,Planes!BC:BC)),"")</f>
        <v/>
      </c>
      <c r="N1100" s="66">
        <f t="shared" si="53"/>
        <v>16627.990000000002</v>
      </c>
    </row>
    <row r="1101" spans="1:14" ht="15" hidden="1" customHeight="1" thickBot="1">
      <c r="A1101" s="11" t="str">
        <f t="shared" si="52"/>
        <v>P542667 90</v>
      </c>
      <c r="B1101" s="3" t="s">
        <v>130</v>
      </c>
      <c r="C1101" s="153"/>
      <c r="D1101" s="155"/>
      <c r="E1101" s="108">
        <v>7732.03</v>
      </c>
      <c r="F1101" s="109">
        <v>272.02</v>
      </c>
      <c r="G1101" s="108">
        <v>24632.04</v>
      </c>
      <c r="H1101" s="110">
        <v>47387</v>
      </c>
      <c r="J1101" s="30" t="str">
        <f t="shared" si="51"/>
        <v/>
      </c>
      <c r="L1101" s="11" t="str">
        <f>IF(I1101&lt;&gt;"",IF(SUMIF(Planes!BA:BA,'Control de pagos'!A1101,Planes!BC:BC)=0,"",SUMIF(Planes!BA:BA,'Control de pagos'!A1101,Planes!BC:BC)),"")</f>
        <v/>
      </c>
      <c r="N1101" s="66">
        <f t="shared" si="53"/>
        <v>16627.990000000002</v>
      </c>
    </row>
    <row r="1102" spans="1:14" ht="15" hidden="1" customHeight="1" thickBot="1">
      <c r="A1102" s="11" t="str">
        <f t="shared" si="52"/>
        <v>P542667 91</v>
      </c>
      <c r="B1102" s="3" t="s">
        <v>130</v>
      </c>
      <c r="C1102" s="152">
        <v>91</v>
      </c>
      <c r="D1102" s="154">
        <v>16627.990000000002</v>
      </c>
      <c r="E1102" s="108">
        <v>7482.61</v>
      </c>
      <c r="F1102" s="109" t="s">
        <v>92</v>
      </c>
      <c r="G1102" s="108">
        <v>24110.6</v>
      </c>
      <c r="H1102" s="110">
        <v>47407</v>
      </c>
      <c r="J1102" s="30" t="str">
        <f t="shared" si="51"/>
        <v/>
      </c>
      <c r="L1102" s="11" t="str">
        <f>IF(I1102&lt;&gt;"",IF(SUMIF(Planes!BA:BA,'Control de pagos'!A1102,Planes!BC:BC)=0,"",SUMIF(Planes!BA:BA,'Control de pagos'!A1102,Planes!BC:BC)),"")</f>
        <v/>
      </c>
      <c r="N1102" s="66">
        <f t="shared" si="53"/>
        <v>16627.990000000002</v>
      </c>
    </row>
    <row r="1103" spans="1:14" ht="15" hidden="1" customHeight="1" thickBot="1">
      <c r="A1103" s="11" t="str">
        <f t="shared" si="52"/>
        <v>P542667 91</v>
      </c>
      <c r="B1103" s="3" t="s">
        <v>130</v>
      </c>
      <c r="C1103" s="153"/>
      <c r="D1103" s="155"/>
      <c r="E1103" s="108">
        <v>7482.61</v>
      </c>
      <c r="F1103" s="109">
        <v>269.23</v>
      </c>
      <c r="G1103" s="108">
        <v>24379.83</v>
      </c>
      <c r="H1103" s="110">
        <v>47417</v>
      </c>
      <c r="J1103" s="30" t="str">
        <f t="shared" si="51"/>
        <v/>
      </c>
      <c r="L1103" s="11" t="str">
        <f>IF(I1103&lt;&gt;"",IF(SUMIF(Planes!BA:BA,'Control de pagos'!A1103,Planes!BC:BC)=0,"",SUMIF(Planes!BA:BA,'Control de pagos'!A1103,Planes!BC:BC)),"")</f>
        <v/>
      </c>
      <c r="N1103" s="66">
        <f t="shared" si="53"/>
        <v>16627.990000000002</v>
      </c>
    </row>
    <row r="1104" spans="1:14" ht="15" hidden="1" customHeight="1" thickBot="1">
      <c r="A1104" s="11" t="str">
        <f t="shared" si="52"/>
        <v>P542667 92</v>
      </c>
      <c r="B1104" s="3" t="s">
        <v>130</v>
      </c>
      <c r="C1104" s="152">
        <v>92</v>
      </c>
      <c r="D1104" s="154">
        <v>16627.990000000002</v>
      </c>
      <c r="E1104" s="108">
        <v>7233.19</v>
      </c>
      <c r="F1104" s="109" t="s">
        <v>92</v>
      </c>
      <c r="G1104" s="108">
        <v>23861.18</v>
      </c>
      <c r="H1104" s="110">
        <v>47438</v>
      </c>
      <c r="J1104" s="30" t="str">
        <f t="shared" si="51"/>
        <v/>
      </c>
      <c r="L1104" s="11" t="str">
        <f>IF(I1104&lt;&gt;"",IF(SUMIF(Planes!BA:BA,'Control de pagos'!A1104,Planes!BC:BC)=0,"",SUMIF(Planes!BA:BA,'Control de pagos'!A1104,Planes!BC:BC)),"")</f>
        <v/>
      </c>
      <c r="N1104" s="66">
        <f t="shared" si="53"/>
        <v>16627.990000000002</v>
      </c>
    </row>
    <row r="1105" spans="1:14" ht="15" hidden="1" customHeight="1" thickBot="1">
      <c r="A1105" s="11" t="str">
        <f t="shared" si="52"/>
        <v>P542667 92</v>
      </c>
      <c r="B1105" s="3" t="s">
        <v>130</v>
      </c>
      <c r="C1105" s="153"/>
      <c r="D1105" s="155"/>
      <c r="E1105" s="108">
        <v>7233.19</v>
      </c>
      <c r="F1105" s="109">
        <v>266.45</v>
      </c>
      <c r="G1105" s="108">
        <v>24127.63</v>
      </c>
      <c r="H1105" s="110">
        <v>47448</v>
      </c>
      <c r="J1105" s="30" t="str">
        <f t="shared" ref="J1105:J1168" si="54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6">
        <f t="shared" si="53"/>
        <v>16627.990000000002</v>
      </c>
    </row>
    <row r="1106" spans="1:14" ht="15" hidden="1" customHeight="1" thickBot="1">
      <c r="A1106" s="11" t="str">
        <f t="shared" si="52"/>
        <v>P542667 93</v>
      </c>
      <c r="B1106" s="3" t="s">
        <v>130</v>
      </c>
      <c r="C1106" s="152">
        <v>93</v>
      </c>
      <c r="D1106" s="154">
        <v>16627.990000000002</v>
      </c>
      <c r="E1106" s="108">
        <v>6983.77</v>
      </c>
      <c r="F1106" s="109" t="s">
        <v>92</v>
      </c>
      <c r="G1106" s="108">
        <v>23611.759999999998</v>
      </c>
      <c r="H1106" s="110">
        <v>47468</v>
      </c>
      <c r="J1106" s="30" t="str">
        <f t="shared" si="54"/>
        <v/>
      </c>
      <c r="L1106" s="11" t="str">
        <f>IF(I1106&lt;&gt;"",IF(SUMIF(Planes!BA:BA,'Control de pagos'!A1106,Planes!BC:BC)=0,"",SUMIF(Planes!BA:BA,'Control de pagos'!A1106,Planes!BC:BC)),"")</f>
        <v/>
      </c>
      <c r="N1106" s="66">
        <f t="shared" si="53"/>
        <v>16627.990000000002</v>
      </c>
    </row>
    <row r="1107" spans="1:14" ht="15" hidden="1" customHeight="1" thickBot="1">
      <c r="A1107" s="11" t="str">
        <f t="shared" si="52"/>
        <v>P542667 93</v>
      </c>
      <c r="B1107" s="3" t="s">
        <v>130</v>
      </c>
      <c r="C1107" s="153"/>
      <c r="D1107" s="155"/>
      <c r="E1107" s="108">
        <v>6983.77</v>
      </c>
      <c r="F1107" s="109">
        <v>263.67</v>
      </c>
      <c r="G1107" s="108">
        <v>23875.43</v>
      </c>
      <c r="H1107" s="110">
        <v>47478</v>
      </c>
      <c r="J1107" s="30" t="str">
        <f t="shared" si="54"/>
        <v/>
      </c>
      <c r="L1107" s="11" t="str">
        <f>IF(I1107&lt;&gt;"",IF(SUMIF(Planes!BA:BA,'Control de pagos'!A1107,Planes!BC:BC)=0,"",SUMIF(Planes!BA:BA,'Control de pagos'!A1107,Planes!BC:BC)),"")</f>
        <v/>
      </c>
      <c r="N1107" s="66">
        <f t="shared" si="53"/>
        <v>16627.990000000002</v>
      </c>
    </row>
    <row r="1108" spans="1:14" ht="15" hidden="1" customHeight="1" thickBot="1">
      <c r="A1108" s="11" t="str">
        <f t="shared" si="52"/>
        <v>P542667 94</v>
      </c>
      <c r="B1108" s="3" t="s">
        <v>130</v>
      </c>
      <c r="C1108" s="152">
        <v>94</v>
      </c>
      <c r="D1108" s="154">
        <v>16627.990000000002</v>
      </c>
      <c r="E1108" s="108">
        <v>6734.35</v>
      </c>
      <c r="F1108" s="109" t="s">
        <v>92</v>
      </c>
      <c r="G1108" s="108">
        <v>23362.34</v>
      </c>
      <c r="H1108" s="110">
        <v>47499</v>
      </c>
      <c r="J1108" s="30" t="str">
        <f t="shared" si="54"/>
        <v/>
      </c>
      <c r="L1108" s="11" t="str">
        <f>IF(I1108&lt;&gt;"",IF(SUMIF(Planes!BA:BA,'Control de pagos'!A1108,Planes!BC:BC)=0,"",SUMIF(Planes!BA:BA,'Control de pagos'!A1108,Planes!BC:BC)),"")</f>
        <v/>
      </c>
      <c r="N1108" s="66">
        <f t="shared" si="53"/>
        <v>16627.990000000002</v>
      </c>
    </row>
    <row r="1109" spans="1:14" ht="15" hidden="1" customHeight="1" thickBot="1">
      <c r="A1109" s="11" t="str">
        <f t="shared" si="52"/>
        <v>P542667 94</v>
      </c>
      <c r="B1109" s="3" t="s">
        <v>130</v>
      </c>
      <c r="C1109" s="153"/>
      <c r="D1109" s="155"/>
      <c r="E1109" s="108">
        <v>6734.35</v>
      </c>
      <c r="F1109" s="109">
        <v>260.88</v>
      </c>
      <c r="G1109" s="108">
        <v>23623.22</v>
      </c>
      <c r="H1109" s="110">
        <v>47509</v>
      </c>
      <c r="J1109" s="30" t="str">
        <f t="shared" si="54"/>
        <v/>
      </c>
      <c r="L1109" s="11" t="str">
        <f>IF(I1109&lt;&gt;"",IF(SUMIF(Planes!BA:BA,'Control de pagos'!A1109,Planes!BC:BC)=0,"",SUMIF(Planes!BA:BA,'Control de pagos'!A1109,Planes!BC:BC)),"")</f>
        <v/>
      </c>
      <c r="N1109" s="66">
        <f t="shared" si="53"/>
        <v>16627.990000000002</v>
      </c>
    </row>
    <row r="1110" spans="1:14" ht="15" hidden="1" customHeight="1" thickBot="1">
      <c r="A1110" s="11" t="str">
        <f t="shared" si="52"/>
        <v>P542667 95</v>
      </c>
      <c r="B1110" s="3" t="s">
        <v>130</v>
      </c>
      <c r="C1110" s="152">
        <v>95</v>
      </c>
      <c r="D1110" s="154">
        <v>16627.990000000002</v>
      </c>
      <c r="E1110" s="108">
        <v>6484.93</v>
      </c>
      <c r="F1110" s="109" t="s">
        <v>92</v>
      </c>
      <c r="G1110" s="108">
        <v>23112.92</v>
      </c>
      <c r="H1110" s="110">
        <v>47530</v>
      </c>
      <c r="J1110" s="30" t="str">
        <f t="shared" si="54"/>
        <v/>
      </c>
      <c r="L1110" s="11" t="str">
        <f>IF(I1110&lt;&gt;"",IF(SUMIF(Planes!BA:BA,'Control de pagos'!A1110,Planes!BC:BC)=0,"",SUMIF(Planes!BA:BA,'Control de pagos'!A1110,Planes!BC:BC)),"")</f>
        <v/>
      </c>
      <c r="N1110" s="66">
        <f t="shared" si="53"/>
        <v>16627.990000000002</v>
      </c>
    </row>
    <row r="1111" spans="1:14" ht="15" hidden="1" customHeight="1" thickBot="1">
      <c r="A1111" s="11" t="str">
        <f t="shared" si="52"/>
        <v>P542667 95</v>
      </c>
      <c r="B1111" s="3" t="s">
        <v>130</v>
      </c>
      <c r="C1111" s="153"/>
      <c r="D1111" s="155"/>
      <c r="E1111" s="108">
        <v>6484.93</v>
      </c>
      <c r="F1111" s="109">
        <v>258.10000000000002</v>
      </c>
      <c r="G1111" s="108">
        <v>23371.02</v>
      </c>
      <c r="H1111" s="110">
        <v>47540</v>
      </c>
      <c r="J1111" s="30" t="str">
        <f t="shared" si="54"/>
        <v/>
      </c>
      <c r="L1111" s="11" t="str">
        <f>IF(I1111&lt;&gt;"",IF(SUMIF(Planes!BA:BA,'Control de pagos'!A1111,Planes!BC:BC)=0,"",SUMIF(Planes!BA:BA,'Control de pagos'!A1111,Planes!BC:BC)),"")</f>
        <v/>
      </c>
      <c r="N1111" s="66">
        <f t="shared" si="53"/>
        <v>16627.990000000002</v>
      </c>
    </row>
    <row r="1112" spans="1:14" ht="15" hidden="1" customHeight="1" thickBot="1">
      <c r="A1112" s="11" t="str">
        <f t="shared" si="52"/>
        <v>P542667 96</v>
      </c>
      <c r="B1112" s="3" t="s">
        <v>130</v>
      </c>
      <c r="C1112" s="152">
        <v>96</v>
      </c>
      <c r="D1112" s="154">
        <v>16627.990000000002</v>
      </c>
      <c r="E1112" s="108">
        <v>6235.51</v>
      </c>
      <c r="F1112" s="109" t="s">
        <v>92</v>
      </c>
      <c r="G1112" s="108">
        <v>22863.5</v>
      </c>
      <c r="H1112" s="110">
        <v>47558</v>
      </c>
      <c r="J1112" s="30" t="str">
        <f t="shared" si="54"/>
        <v/>
      </c>
      <c r="L1112" s="11" t="str">
        <f>IF(I1112&lt;&gt;"",IF(SUMIF(Planes!BA:BA,'Control de pagos'!A1112,Planes!BC:BC)=0,"",SUMIF(Planes!BA:BA,'Control de pagos'!A1112,Planes!BC:BC)),"")</f>
        <v/>
      </c>
      <c r="N1112" s="66">
        <f t="shared" si="53"/>
        <v>16627.990000000002</v>
      </c>
    </row>
    <row r="1113" spans="1:14" ht="15" hidden="1" customHeight="1" thickBot="1">
      <c r="A1113" s="11" t="str">
        <f t="shared" si="52"/>
        <v>P542667 96</v>
      </c>
      <c r="B1113" s="3" t="s">
        <v>130</v>
      </c>
      <c r="C1113" s="153"/>
      <c r="D1113" s="155"/>
      <c r="E1113" s="108">
        <v>6235.51</v>
      </c>
      <c r="F1113" s="109">
        <v>255.3</v>
      </c>
      <c r="G1113" s="108">
        <v>23118.799999999999</v>
      </c>
      <c r="H1113" s="110">
        <v>47568</v>
      </c>
      <c r="J1113" s="30" t="str">
        <f t="shared" si="54"/>
        <v/>
      </c>
      <c r="L1113" s="11" t="str">
        <f>IF(I1113&lt;&gt;"",IF(SUMIF(Planes!BA:BA,'Control de pagos'!A1113,Planes!BC:BC)=0,"",SUMIF(Planes!BA:BA,'Control de pagos'!A1113,Planes!BC:BC)),"")</f>
        <v/>
      </c>
      <c r="N1113" s="66">
        <f t="shared" si="53"/>
        <v>16627.990000000002</v>
      </c>
    </row>
    <row r="1114" spans="1:14" ht="15" hidden="1" customHeight="1" thickBot="1">
      <c r="A1114" s="11" t="str">
        <f t="shared" si="52"/>
        <v>P542667 97</v>
      </c>
      <c r="B1114" s="3" t="s">
        <v>130</v>
      </c>
      <c r="C1114" s="152">
        <v>97</v>
      </c>
      <c r="D1114" s="154">
        <v>16627.990000000002</v>
      </c>
      <c r="E1114" s="108">
        <v>5986.09</v>
      </c>
      <c r="F1114" s="109" t="s">
        <v>92</v>
      </c>
      <c r="G1114" s="108">
        <v>22614.080000000002</v>
      </c>
      <c r="H1114" s="110">
        <v>47589</v>
      </c>
      <c r="J1114" s="30" t="str">
        <f t="shared" si="54"/>
        <v/>
      </c>
      <c r="L1114" s="11" t="str">
        <f>IF(I1114&lt;&gt;"",IF(SUMIF(Planes!BA:BA,'Control de pagos'!A1114,Planes!BC:BC)=0,"",SUMIF(Planes!BA:BA,'Control de pagos'!A1114,Planes!BC:BC)),"")</f>
        <v/>
      </c>
      <c r="N1114" s="66">
        <f t="shared" si="53"/>
        <v>16627.990000000002</v>
      </c>
    </row>
    <row r="1115" spans="1:14" ht="15" hidden="1" customHeight="1" thickBot="1">
      <c r="A1115" s="11" t="str">
        <f t="shared" si="52"/>
        <v>P542667 97</v>
      </c>
      <c r="B1115" s="3" t="s">
        <v>130</v>
      </c>
      <c r="C1115" s="153"/>
      <c r="D1115" s="155"/>
      <c r="E1115" s="108">
        <v>5986.09</v>
      </c>
      <c r="F1115" s="109">
        <v>252.52</v>
      </c>
      <c r="G1115" s="108">
        <v>22866.6</v>
      </c>
      <c r="H1115" s="110">
        <v>47599</v>
      </c>
      <c r="J1115" s="30" t="str">
        <f t="shared" si="54"/>
        <v/>
      </c>
      <c r="L1115" s="11" t="str">
        <f>IF(I1115&lt;&gt;"",IF(SUMIF(Planes!BA:BA,'Control de pagos'!A1115,Planes!BC:BC)=0,"",SUMIF(Planes!BA:BA,'Control de pagos'!A1115,Planes!BC:BC)),"")</f>
        <v/>
      </c>
      <c r="N1115" s="66">
        <f t="shared" si="53"/>
        <v>16627.990000000002</v>
      </c>
    </row>
    <row r="1116" spans="1:14" ht="15" hidden="1" customHeight="1" thickBot="1">
      <c r="A1116" s="11" t="str">
        <f t="shared" si="52"/>
        <v>P542667 98</v>
      </c>
      <c r="B1116" s="3" t="s">
        <v>130</v>
      </c>
      <c r="C1116" s="152">
        <v>98</v>
      </c>
      <c r="D1116" s="154">
        <v>16627.990000000002</v>
      </c>
      <c r="E1116" s="108">
        <v>5736.67</v>
      </c>
      <c r="F1116" s="109" t="s">
        <v>92</v>
      </c>
      <c r="G1116" s="108">
        <v>22364.66</v>
      </c>
      <c r="H1116" s="110">
        <v>47619</v>
      </c>
      <c r="J1116" s="30" t="str">
        <f t="shared" si="54"/>
        <v/>
      </c>
      <c r="L1116" s="11" t="str">
        <f>IF(I1116&lt;&gt;"",IF(SUMIF(Planes!BA:BA,'Control de pagos'!A1116,Planes!BC:BC)=0,"",SUMIF(Planes!BA:BA,'Control de pagos'!A1116,Planes!BC:BC)),"")</f>
        <v/>
      </c>
      <c r="N1116" s="66">
        <f t="shared" si="53"/>
        <v>16627.990000000002</v>
      </c>
    </row>
    <row r="1117" spans="1:14" ht="15" hidden="1" customHeight="1" thickBot="1">
      <c r="A1117" s="11" t="str">
        <f t="shared" si="52"/>
        <v>P542667 98</v>
      </c>
      <c r="B1117" s="3" t="s">
        <v>130</v>
      </c>
      <c r="C1117" s="153"/>
      <c r="D1117" s="155"/>
      <c r="E1117" s="108">
        <v>5736.67</v>
      </c>
      <c r="F1117" s="109">
        <v>249.74</v>
      </c>
      <c r="G1117" s="108">
        <v>22614.400000000001</v>
      </c>
      <c r="H1117" s="110">
        <v>47629</v>
      </c>
      <c r="J1117" s="30" t="str">
        <f t="shared" si="54"/>
        <v/>
      </c>
      <c r="L1117" s="11" t="str">
        <f>IF(I1117&lt;&gt;"",IF(SUMIF(Planes!BA:BA,'Control de pagos'!A1117,Planes!BC:BC)=0,"",SUMIF(Planes!BA:BA,'Control de pagos'!A1117,Planes!BC:BC)),"")</f>
        <v/>
      </c>
      <c r="N1117" s="66">
        <f t="shared" si="53"/>
        <v>16627.990000000002</v>
      </c>
    </row>
    <row r="1118" spans="1:14" ht="15" hidden="1" customHeight="1" thickBot="1">
      <c r="A1118" s="11" t="str">
        <f t="shared" si="52"/>
        <v>P542667 99</v>
      </c>
      <c r="B1118" s="3" t="s">
        <v>130</v>
      </c>
      <c r="C1118" s="152">
        <v>99</v>
      </c>
      <c r="D1118" s="154">
        <v>16627.990000000002</v>
      </c>
      <c r="E1118" s="108">
        <v>5487.25</v>
      </c>
      <c r="F1118" s="109" t="s">
        <v>92</v>
      </c>
      <c r="G1118" s="108">
        <v>22115.24</v>
      </c>
      <c r="H1118" s="110">
        <v>47650</v>
      </c>
      <c r="J1118" s="30" t="str">
        <f t="shared" si="54"/>
        <v/>
      </c>
      <c r="L1118" s="11" t="str">
        <f>IF(I1118&lt;&gt;"",IF(SUMIF(Planes!BA:BA,'Control de pagos'!A1118,Planes!BC:BC)=0,"",SUMIF(Planes!BA:BA,'Control de pagos'!A1118,Planes!BC:BC)),"")</f>
        <v/>
      </c>
      <c r="N1118" s="66">
        <f t="shared" si="53"/>
        <v>16627.990000000002</v>
      </c>
    </row>
    <row r="1119" spans="1:14" ht="15" hidden="1" customHeight="1" thickBot="1">
      <c r="A1119" s="11" t="str">
        <f t="shared" si="52"/>
        <v>P542667 99</v>
      </c>
      <c r="B1119" s="3" t="s">
        <v>130</v>
      </c>
      <c r="C1119" s="153"/>
      <c r="D1119" s="155"/>
      <c r="E1119" s="108">
        <v>5487.25</v>
      </c>
      <c r="F1119" s="109">
        <v>246.95</v>
      </c>
      <c r="G1119" s="108">
        <v>22362.19</v>
      </c>
      <c r="H1119" s="110">
        <v>47660</v>
      </c>
      <c r="J1119" s="30" t="str">
        <f t="shared" si="54"/>
        <v/>
      </c>
      <c r="L1119" s="11" t="str">
        <f>IF(I1119&lt;&gt;"",IF(SUMIF(Planes!BA:BA,'Control de pagos'!A1119,Planes!BC:BC)=0,"",SUMIF(Planes!BA:BA,'Control de pagos'!A1119,Planes!BC:BC)),"")</f>
        <v/>
      </c>
      <c r="N1119" s="66">
        <f t="shared" si="53"/>
        <v>16627.990000000002</v>
      </c>
    </row>
    <row r="1120" spans="1:14" ht="15" hidden="1" customHeight="1" thickBot="1">
      <c r="A1120" s="11" t="str">
        <f t="shared" si="52"/>
        <v>P542667 100</v>
      </c>
      <c r="B1120" s="3" t="s">
        <v>130</v>
      </c>
      <c r="C1120" s="152">
        <v>100</v>
      </c>
      <c r="D1120" s="154">
        <v>16627.990000000002</v>
      </c>
      <c r="E1120" s="108">
        <v>5237.83</v>
      </c>
      <c r="F1120" s="109" t="s">
        <v>92</v>
      </c>
      <c r="G1120" s="108">
        <v>21865.82</v>
      </c>
      <c r="H1120" s="110">
        <v>47680</v>
      </c>
      <c r="J1120" s="30" t="str">
        <f t="shared" si="54"/>
        <v/>
      </c>
      <c r="L1120" s="11" t="str">
        <f>IF(I1120&lt;&gt;"",IF(SUMIF(Planes!BA:BA,'Control de pagos'!A1120,Planes!BC:BC)=0,"",SUMIF(Planes!BA:BA,'Control de pagos'!A1120,Planes!BC:BC)),"")</f>
        <v/>
      </c>
      <c r="N1120" s="66">
        <f t="shared" si="53"/>
        <v>16627.990000000002</v>
      </c>
    </row>
    <row r="1121" spans="1:14" ht="15" hidden="1" customHeight="1" thickBot="1">
      <c r="A1121" s="11" t="str">
        <f t="shared" si="52"/>
        <v>P542667 100</v>
      </c>
      <c r="B1121" s="3" t="s">
        <v>130</v>
      </c>
      <c r="C1121" s="153"/>
      <c r="D1121" s="155"/>
      <c r="E1121" s="108">
        <v>5237.83</v>
      </c>
      <c r="F1121" s="109">
        <v>244.17</v>
      </c>
      <c r="G1121" s="108">
        <v>22109.99</v>
      </c>
      <c r="H1121" s="110">
        <v>47690</v>
      </c>
      <c r="J1121" s="30" t="str">
        <f t="shared" si="54"/>
        <v/>
      </c>
      <c r="L1121" s="11" t="str">
        <f>IF(I1121&lt;&gt;"",IF(SUMIF(Planes!BA:BA,'Control de pagos'!A1121,Planes!BC:BC)=0,"",SUMIF(Planes!BA:BA,'Control de pagos'!A1121,Planes!BC:BC)),"")</f>
        <v/>
      </c>
      <c r="N1121" s="66">
        <f t="shared" si="53"/>
        <v>16627.990000000002</v>
      </c>
    </row>
    <row r="1122" spans="1:14" ht="15" hidden="1" customHeight="1" thickBot="1">
      <c r="A1122" s="11" t="str">
        <f t="shared" si="52"/>
        <v>P542667 101</v>
      </c>
      <c r="B1122" s="3" t="s">
        <v>130</v>
      </c>
      <c r="C1122" s="152">
        <v>101</v>
      </c>
      <c r="D1122" s="154">
        <v>16627.990000000002</v>
      </c>
      <c r="E1122" s="108">
        <v>4988.41</v>
      </c>
      <c r="F1122" s="109" t="s">
        <v>92</v>
      </c>
      <c r="G1122" s="108">
        <v>21616.400000000001</v>
      </c>
      <c r="H1122" s="110">
        <v>47711</v>
      </c>
      <c r="J1122" s="30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6">
        <f t="shared" si="53"/>
        <v>16627.990000000002</v>
      </c>
    </row>
    <row r="1123" spans="1:14" ht="15" hidden="1" customHeight="1" thickBot="1">
      <c r="A1123" s="11" t="str">
        <f t="shared" si="52"/>
        <v>P542667 101</v>
      </c>
      <c r="B1123" s="3" t="s">
        <v>130</v>
      </c>
      <c r="C1123" s="153"/>
      <c r="D1123" s="155"/>
      <c r="E1123" s="108">
        <v>4988.41</v>
      </c>
      <c r="F1123" s="109">
        <v>241.38</v>
      </c>
      <c r="G1123" s="108">
        <v>21857.78</v>
      </c>
      <c r="H1123" s="110">
        <v>47721</v>
      </c>
      <c r="J1123" s="30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6">
        <f t="shared" si="53"/>
        <v>16627.990000000002</v>
      </c>
    </row>
    <row r="1124" spans="1:14" ht="15" hidden="1" customHeight="1" thickBot="1">
      <c r="A1124" s="11" t="str">
        <f t="shared" si="52"/>
        <v>P542667 102</v>
      </c>
      <c r="B1124" s="3" t="s">
        <v>130</v>
      </c>
      <c r="C1124" s="152">
        <v>102</v>
      </c>
      <c r="D1124" s="154">
        <v>16627.990000000002</v>
      </c>
      <c r="E1124" s="108">
        <v>4738.99</v>
      </c>
      <c r="F1124" s="109" t="s">
        <v>92</v>
      </c>
      <c r="G1124" s="108">
        <v>21366.98</v>
      </c>
      <c r="H1124" s="110">
        <v>47742</v>
      </c>
      <c r="J1124" s="30" t="str">
        <f t="shared" si="54"/>
        <v/>
      </c>
      <c r="L1124" s="11" t="str">
        <f>IF(I1124&lt;&gt;"",IF(SUMIF(Planes!BA:BA,'Control de pagos'!A1124,Planes!BC:BC)=0,"",SUMIF(Planes!BA:BA,'Control de pagos'!A1124,Planes!BC:BC)),"")</f>
        <v/>
      </c>
      <c r="N1124" s="66">
        <f t="shared" si="53"/>
        <v>16627.990000000002</v>
      </c>
    </row>
    <row r="1125" spans="1:14" ht="15" hidden="1" customHeight="1" thickBot="1">
      <c r="A1125" s="11" t="str">
        <f t="shared" si="52"/>
        <v>P542667 102</v>
      </c>
      <c r="B1125" s="3" t="s">
        <v>130</v>
      </c>
      <c r="C1125" s="153"/>
      <c r="D1125" s="155"/>
      <c r="E1125" s="108">
        <v>4738.99</v>
      </c>
      <c r="F1125" s="109">
        <v>238.6</v>
      </c>
      <c r="G1125" s="108">
        <v>21605.58</v>
      </c>
      <c r="H1125" s="110">
        <v>47752</v>
      </c>
      <c r="J1125" s="30" t="str">
        <f t="shared" si="54"/>
        <v/>
      </c>
      <c r="L1125" s="11" t="str">
        <f>IF(I1125&lt;&gt;"",IF(SUMIF(Planes!BA:BA,'Control de pagos'!A1125,Planes!BC:BC)=0,"",SUMIF(Planes!BA:BA,'Control de pagos'!A1125,Planes!BC:BC)),"")</f>
        <v/>
      </c>
      <c r="N1125" s="66">
        <f t="shared" si="53"/>
        <v>16627.990000000002</v>
      </c>
    </row>
    <row r="1126" spans="1:14" ht="15" hidden="1" customHeight="1" thickBot="1">
      <c r="A1126" s="11" t="str">
        <f t="shared" si="52"/>
        <v>P542667 103</v>
      </c>
      <c r="B1126" s="3" t="s">
        <v>130</v>
      </c>
      <c r="C1126" s="152">
        <v>103</v>
      </c>
      <c r="D1126" s="154">
        <v>16627.990000000002</v>
      </c>
      <c r="E1126" s="108">
        <v>4489.57</v>
      </c>
      <c r="F1126" s="109" t="s">
        <v>92</v>
      </c>
      <c r="G1126" s="108">
        <v>21117.56</v>
      </c>
      <c r="H1126" s="110">
        <v>47772</v>
      </c>
      <c r="J1126" s="30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6">
        <f t="shared" si="53"/>
        <v>16627.990000000002</v>
      </c>
    </row>
    <row r="1127" spans="1:14" ht="15" hidden="1" customHeight="1" thickBot="1">
      <c r="A1127" s="11" t="str">
        <f t="shared" si="52"/>
        <v>P542667 103</v>
      </c>
      <c r="B1127" s="3" t="s">
        <v>130</v>
      </c>
      <c r="C1127" s="153"/>
      <c r="D1127" s="155"/>
      <c r="E1127" s="108">
        <v>4489.57</v>
      </c>
      <c r="F1127" s="109">
        <v>235.82</v>
      </c>
      <c r="G1127" s="108">
        <v>21353.38</v>
      </c>
      <c r="H1127" s="110">
        <v>47782</v>
      </c>
      <c r="J1127" s="30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6">
        <f t="shared" si="53"/>
        <v>16627.990000000002</v>
      </c>
    </row>
    <row r="1128" spans="1:14" ht="15" hidden="1" customHeight="1" thickBot="1">
      <c r="A1128" s="11" t="str">
        <f t="shared" si="52"/>
        <v>P542667 104</v>
      </c>
      <c r="B1128" s="3" t="s">
        <v>130</v>
      </c>
      <c r="C1128" s="152">
        <v>104</v>
      </c>
      <c r="D1128" s="154">
        <v>16627.990000000002</v>
      </c>
      <c r="E1128" s="108">
        <v>4240.1499999999996</v>
      </c>
      <c r="F1128" s="109" t="s">
        <v>92</v>
      </c>
      <c r="G1128" s="108">
        <v>20868.14</v>
      </c>
      <c r="H1128" s="110">
        <v>47803</v>
      </c>
      <c r="J1128" s="30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6">
        <f t="shared" si="53"/>
        <v>16627.990000000002</v>
      </c>
    </row>
    <row r="1129" spans="1:14" ht="15" hidden="1" customHeight="1" thickBot="1">
      <c r="A1129" s="11" t="str">
        <f t="shared" si="52"/>
        <v>P542667 104</v>
      </c>
      <c r="B1129" s="3" t="s">
        <v>130</v>
      </c>
      <c r="C1129" s="153"/>
      <c r="D1129" s="155"/>
      <c r="E1129" s="108">
        <v>4240.1499999999996</v>
      </c>
      <c r="F1129" s="109">
        <v>233.03</v>
      </c>
      <c r="G1129" s="108">
        <v>21101.17</v>
      </c>
      <c r="H1129" s="110">
        <v>47813</v>
      </c>
      <c r="J1129" s="30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6">
        <f t="shared" si="53"/>
        <v>16627.990000000002</v>
      </c>
    </row>
    <row r="1130" spans="1:14" ht="15" hidden="1" customHeight="1" thickBot="1">
      <c r="A1130" s="11" t="str">
        <f t="shared" ref="A1130:A1193" si="55">B1130&amp;" "&amp;IF(C1130="",C1129,C1130)</f>
        <v>P542667 105</v>
      </c>
      <c r="B1130" s="3" t="s">
        <v>130</v>
      </c>
      <c r="C1130" s="152">
        <v>105</v>
      </c>
      <c r="D1130" s="154">
        <v>16627.990000000002</v>
      </c>
      <c r="E1130" s="108">
        <v>3990.73</v>
      </c>
      <c r="F1130" s="109" t="s">
        <v>92</v>
      </c>
      <c r="G1130" s="108">
        <v>20618.72</v>
      </c>
      <c r="H1130" s="110">
        <v>47833</v>
      </c>
      <c r="J1130" s="30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6">
        <f t="shared" si="53"/>
        <v>16627.990000000002</v>
      </c>
    </row>
    <row r="1131" spans="1:14" ht="15" hidden="1" customHeight="1" thickBot="1">
      <c r="A1131" s="11" t="str">
        <f t="shared" si="55"/>
        <v>P542667 105</v>
      </c>
      <c r="B1131" s="3" t="s">
        <v>130</v>
      </c>
      <c r="C1131" s="153"/>
      <c r="D1131" s="155"/>
      <c r="E1131" s="108">
        <v>3990.73</v>
      </c>
      <c r="F1131" s="109">
        <v>230.24</v>
      </c>
      <c r="G1131" s="108">
        <v>20848.96</v>
      </c>
      <c r="H1131" s="110">
        <v>47843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6">
        <f t="shared" si="53"/>
        <v>16627.990000000002</v>
      </c>
    </row>
    <row r="1132" spans="1:14" ht="15" hidden="1" customHeight="1" thickBot="1">
      <c r="A1132" s="11" t="str">
        <f t="shared" si="55"/>
        <v>P542667 106</v>
      </c>
      <c r="B1132" s="3" t="s">
        <v>130</v>
      </c>
      <c r="C1132" s="152">
        <v>106</v>
      </c>
      <c r="D1132" s="154">
        <v>16627.990000000002</v>
      </c>
      <c r="E1132" s="108">
        <v>3741.31</v>
      </c>
      <c r="F1132" s="109" t="s">
        <v>92</v>
      </c>
      <c r="G1132" s="108">
        <v>20369.3</v>
      </c>
      <c r="H1132" s="110">
        <v>47864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6">
        <f t="shared" si="53"/>
        <v>16627.990000000002</v>
      </c>
    </row>
    <row r="1133" spans="1:14" ht="15" hidden="1" customHeight="1" thickBot="1">
      <c r="A1133" s="11" t="str">
        <f t="shared" si="55"/>
        <v>P542667 106</v>
      </c>
      <c r="B1133" s="3" t="s">
        <v>130</v>
      </c>
      <c r="C1133" s="153"/>
      <c r="D1133" s="155"/>
      <c r="E1133" s="108">
        <v>3741.31</v>
      </c>
      <c r="F1133" s="109">
        <v>227.45</v>
      </c>
      <c r="G1133" s="108">
        <v>20596.75</v>
      </c>
      <c r="H1133" s="110">
        <v>47874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6">
        <f t="shared" si="53"/>
        <v>16627.990000000002</v>
      </c>
    </row>
    <row r="1134" spans="1:14" ht="15" hidden="1" customHeight="1" thickBot="1">
      <c r="A1134" s="11" t="str">
        <f t="shared" si="55"/>
        <v>P542667 107</v>
      </c>
      <c r="B1134" s="3" t="s">
        <v>130</v>
      </c>
      <c r="C1134" s="152">
        <v>107</v>
      </c>
      <c r="D1134" s="154">
        <v>16627.990000000002</v>
      </c>
      <c r="E1134" s="108">
        <v>3491.89</v>
      </c>
      <c r="F1134" s="109" t="s">
        <v>92</v>
      </c>
      <c r="G1134" s="108">
        <v>20119.88</v>
      </c>
      <c r="H1134" s="110">
        <v>47895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6">
        <f t="shared" si="53"/>
        <v>16627.990000000002</v>
      </c>
    </row>
    <row r="1135" spans="1:14" ht="15" hidden="1" customHeight="1" thickBot="1">
      <c r="A1135" s="11" t="str">
        <f t="shared" si="55"/>
        <v>P542667 107</v>
      </c>
      <c r="B1135" s="3" t="s">
        <v>130</v>
      </c>
      <c r="C1135" s="153"/>
      <c r="D1135" s="155"/>
      <c r="E1135" s="108">
        <v>3491.89</v>
      </c>
      <c r="F1135" s="109">
        <v>224.67</v>
      </c>
      <c r="G1135" s="108">
        <v>20344.55</v>
      </c>
      <c r="H1135" s="110">
        <v>47905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6">
        <f t="shared" si="53"/>
        <v>16627.990000000002</v>
      </c>
    </row>
    <row r="1136" spans="1:14" ht="15" hidden="1" customHeight="1" thickBot="1">
      <c r="A1136" s="11" t="str">
        <f t="shared" si="55"/>
        <v>P542667 108</v>
      </c>
      <c r="B1136" s="3" t="s">
        <v>130</v>
      </c>
      <c r="C1136" s="152">
        <v>108</v>
      </c>
      <c r="D1136" s="154">
        <v>16627.990000000002</v>
      </c>
      <c r="E1136" s="108">
        <v>3242.47</v>
      </c>
      <c r="F1136" s="109" t="s">
        <v>92</v>
      </c>
      <c r="G1136" s="108">
        <v>19870.46</v>
      </c>
      <c r="H1136" s="110">
        <v>47923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6">
        <f t="shared" si="53"/>
        <v>16627.990000000002</v>
      </c>
    </row>
    <row r="1137" spans="1:14" ht="15" hidden="1" customHeight="1" thickBot="1">
      <c r="A1137" s="11" t="str">
        <f t="shared" si="55"/>
        <v>P542667 108</v>
      </c>
      <c r="B1137" s="3" t="s">
        <v>130</v>
      </c>
      <c r="C1137" s="153"/>
      <c r="D1137" s="155"/>
      <c r="E1137" s="108">
        <v>3242.47</v>
      </c>
      <c r="F1137" s="109">
        <v>221.89</v>
      </c>
      <c r="G1137" s="108">
        <v>20092.349999999999</v>
      </c>
      <c r="H1137" s="110">
        <v>47933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6">
        <f t="shared" si="53"/>
        <v>16627.990000000002</v>
      </c>
    </row>
    <row r="1138" spans="1:14" ht="15" hidden="1" customHeight="1" thickBot="1">
      <c r="A1138" s="11" t="str">
        <f t="shared" si="55"/>
        <v>P542667 109</v>
      </c>
      <c r="B1138" s="3" t="s">
        <v>130</v>
      </c>
      <c r="C1138" s="152">
        <v>109</v>
      </c>
      <c r="D1138" s="154">
        <v>16627.990000000002</v>
      </c>
      <c r="E1138" s="108">
        <v>2993.05</v>
      </c>
      <c r="F1138" s="109" t="s">
        <v>92</v>
      </c>
      <c r="G1138" s="108">
        <v>19621.04</v>
      </c>
      <c r="H1138" s="110">
        <v>47954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6">
        <f t="shared" si="53"/>
        <v>16627.990000000002</v>
      </c>
    </row>
    <row r="1139" spans="1:14" ht="15" hidden="1" customHeight="1" thickBot="1">
      <c r="A1139" s="11" t="str">
        <f t="shared" si="55"/>
        <v>P542667 109</v>
      </c>
      <c r="B1139" s="3" t="s">
        <v>130</v>
      </c>
      <c r="C1139" s="153"/>
      <c r="D1139" s="155"/>
      <c r="E1139" s="108">
        <v>2993.05</v>
      </c>
      <c r="F1139" s="109">
        <v>219.1</v>
      </c>
      <c r="G1139" s="108">
        <v>19840.14</v>
      </c>
      <c r="H1139" s="110">
        <v>47964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6">
        <f t="shared" si="53"/>
        <v>16627.990000000002</v>
      </c>
    </row>
    <row r="1140" spans="1:14" ht="15" hidden="1" customHeight="1" thickBot="1">
      <c r="A1140" s="11" t="str">
        <f t="shared" si="55"/>
        <v>P542667 110</v>
      </c>
      <c r="B1140" s="3" t="s">
        <v>130</v>
      </c>
      <c r="C1140" s="152">
        <v>110</v>
      </c>
      <c r="D1140" s="154">
        <v>16627.990000000002</v>
      </c>
      <c r="E1140" s="108">
        <v>2743.63</v>
      </c>
      <c r="F1140" s="109" t="s">
        <v>92</v>
      </c>
      <c r="G1140" s="108">
        <v>19371.62</v>
      </c>
      <c r="H1140" s="110">
        <v>47984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6">
        <f t="shared" si="53"/>
        <v>16627.990000000002</v>
      </c>
    </row>
    <row r="1141" spans="1:14" ht="15" hidden="1" customHeight="1" thickBot="1">
      <c r="A1141" s="11" t="str">
        <f t="shared" si="55"/>
        <v>P542667 110</v>
      </c>
      <c r="B1141" s="3" t="s">
        <v>130</v>
      </c>
      <c r="C1141" s="153"/>
      <c r="D1141" s="155"/>
      <c r="E1141" s="108">
        <v>2743.63</v>
      </c>
      <c r="F1141" s="109">
        <v>216.32</v>
      </c>
      <c r="G1141" s="108">
        <v>19587.939999999999</v>
      </c>
      <c r="H1141" s="110">
        <v>47994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6">
        <f t="shared" si="53"/>
        <v>16627.990000000002</v>
      </c>
    </row>
    <row r="1142" spans="1:14" ht="15" hidden="1" customHeight="1" thickBot="1">
      <c r="A1142" s="11" t="str">
        <f t="shared" si="55"/>
        <v>P542667 111</v>
      </c>
      <c r="B1142" s="3" t="s">
        <v>130</v>
      </c>
      <c r="C1142" s="152">
        <v>111</v>
      </c>
      <c r="D1142" s="154">
        <v>16627.990000000002</v>
      </c>
      <c r="E1142" s="108">
        <v>2494.21</v>
      </c>
      <c r="F1142" s="109" t="s">
        <v>92</v>
      </c>
      <c r="G1142" s="108">
        <v>19122.2</v>
      </c>
      <c r="H1142" s="110">
        <v>48015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6">
        <f t="shared" si="53"/>
        <v>16627.990000000002</v>
      </c>
    </row>
    <row r="1143" spans="1:14" ht="15" hidden="1" customHeight="1" thickBot="1">
      <c r="A1143" s="11" t="str">
        <f t="shared" si="55"/>
        <v>P542667 111</v>
      </c>
      <c r="B1143" s="3" t="s">
        <v>130</v>
      </c>
      <c r="C1143" s="153"/>
      <c r="D1143" s="155"/>
      <c r="E1143" s="108">
        <v>2494.21</v>
      </c>
      <c r="F1143" s="109">
        <v>213.53</v>
      </c>
      <c r="G1143" s="108">
        <v>19335.73</v>
      </c>
      <c r="H1143" s="110">
        <v>48025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6">
        <f t="shared" si="53"/>
        <v>16627.990000000002</v>
      </c>
    </row>
    <row r="1144" spans="1:14" ht="15" hidden="1" customHeight="1" thickBot="1">
      <c r="A1144" s="11" t="str">
        <f t="shared" si="55"/>
        <v>P542667 112</v>
      </c>
      <c r="B1144" s="3" t="s">
        <v>130</v>
      </c>
      <c r="C1144" s="152">
        <v>112</v>
      </c>
      <c r="D1144" s="154">
        <v>16627.990000000002</v>
      </c>
      <c r="E1144" s="108">
        <v>2244.79</v>
      </c>
      <c r="F1144" s="109" t="s">
        <v>92</v>
      </c>
      <c r="G1144" s="108">
        <v>18872.78</v>
      </c>
      <c r="H1144" s="110">
        <v>48045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6">
        <f t="shared" si="53"/>
        <v>16627.990000000002</v>
      </c>
    </row>
    <row r="1145" spans="1:14" ht="15" hidden="1" customHeight="1" thickBot="1">
      <c r="A1145" s="11" t="str">
        <f t="shared" si="55"/>
        <v>P542667 112</v>
      </c>
      <c r="B1145" s="3" t="s">
        <v>130</v>
      </c>
      <c r="C1145" s="153"/>
      <c r="D1145" s="155"/>
      <c r="E1145" s="108">
        <v>2244.79</v>
      </c>
      <c r="F1145" s="109">
        <v>210.75</v>
      </c>
      <c r="G1145" s="108">
        <v>19083.53</v>
      </c>
      <c r="H1145" s="110">
        <v>48055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6">
        <f t="shared" si="53"/>
        <v>16627.990000000002</v>
      </c>
    </row>
    <row r="1146" spans="1:14" ht="15" hidden="1" customHeight="1" thickBot="1">
      <c r="A1146" s="11" t="str">
        <f t="shared" si="55"/>
        <v>P542667 113</v>
      </c>
      <c r="B1146" s="3" t="s">
        <v>130</v>
      </c>
      <c r="C1146" s="152">
        <v>113</v>
      </c>
      <c r="D1146" s="154">
        <v>16627.990000000002</v>
      </c>
      <c r="E1146" s="108">
        <v>1995.37</v>
      </c>
      <c r="F1146" s="109" t="s">
        <v>92</v>
      </c>
      <c r="G1146" s="108">
        <v>18623.36</v>
      </c>
      <c r="H1146" s="110">
        <v>48076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6">
        <f t="shared" si="53"/>
        <v>16627.990000000002</v>
      </c>
    </row>
    <row r="1147" spans="1:14" ht="15" hidden="1" customHeight="1" thickBot="1">
      <c r="A1147" s="11" t="str">
        <f t="shared" si="55"/>
        <v>P542667 113</v>
      </c>
      <c r="B1147" s="3" t="s">
        <v>130</v>
      </c>
      <c r="C1147" s="153"/>
      <c r="D1147" s="155"/>
      <c r="E1147" s="108">
        <v>1995.37</v>
      </c>
      <c r="F1147" s="109">
        <v>207.96</v>
      </c>
      <c r="G1147" s="108">
        <v>18831.32</v>
      </c>
      <c r="H1147" s="110">
        <v>48086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6">
        <f t="shared" si="53"/>
        <v>16627.990000000002</v>
      </c>
    </row>
    <row r="1148" spans="1:14" ht="15" hidden="1" customHeight="1" thickBot="1">
      <c r="A1148" s="11" t="str">
        <f t="shared" si="55"/>
        <v>P542667 114</v>
      </c>
      <c r="B1148" s="3" t="s">
        <v>130</v>
      </c>
      <c r="C1148" s="152">
        <v>114</v>
      </c>
      <c r="D1148" s="154">
        <v>16627.990000000002</v>
      </c>
      <c r="E1148" s="108">
        <v>1745.95</v>
      </c>
      <c r="F1148" s="109" t="s">
        <v>92</v>
      </c>
      <c r="G1148" s="108">
        <v>18373.939999999999</v>
      </c>
      <c r="H1148" s="110">
        <v>48107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6">
        <f t="shared" si="53"/>
        <v>16627.990000000002</v>
      </c>
    </row>
    <row r="1149" spans="1:14" ht="15" hidden="1" customHeight="1" thickBot="1">
      <c r="A1149" s="11" t="str">
        <f t="shared" si="55"/>
        <v>P542667 114</v>
      </c>
      <c r="B1149" s="3" t="s">
        <v>130</v>
      </c>
      <c r="C1149" s="153"/>
      <c r="D1149" s="155"/>
      <c r="E1149" s="108">
        <v>1745.95</v>
      </c>
      <c r="F1149" s="109">
        <v>205.17</v>
      </c>
      <c r="G1149" s="108">
        <v>18579.11</v>
      </c>
      <c r="H1149" s="110">
        <v>48117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6">
        <f t="shared" si="53"/>
        <v>16627.990000000002</v>
      </c>
    </row>
    <row r="1150" spans="1:14" ht="15" hidden="1" customHeight="1" thickBot="1">
      <c r="A1150" s="11" t="str">
        <f t="shared" si="55"/>
        <v>P542667 115</v>
      </c>
      <c r="B1150" s="3" t="s">
        <v>130</v>
      </c>
      <c r="C1150" s="152">
        <v>115</v>
      </c>
      <c r="D1150" s="154">
        <v>16627.990000000002</v>
      </c>
      <c r="E1150" s="108">
        <v>1496.53</v>
      </c>
      <c r="F1150" s="109" t="s">
        <v>92</v>
      </c>
      <c r="G1150" s="108">
        <v>18124.52</v>
      </c>
      <c r="H1150" s="110">
        <v>48137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6">
        <f t="shared" si="53"/>
        <v>16627.990000000002</v>
      </c>
    </row>
    <row r="1151" spans="1:14" ht="15" hidden="1" customHeight="1" thickBot="1">
      <c r="A1151" s="11" t="str">
        <f t="shared" si="55"/>
        <v>P542667 115</v>
      </c>
      <c r="B1151" s="3" t="s">
        <v>130</v>
      </c>
      <c r="C1151" s="153"/>
      <c r="D1151" s="155"/>
      <c r="E1151" s="108">
        <v>1496.53</v>
      </c>
      <c r="F1151" s="109">
        <v>202.39</v>
      </c>
      <c r="G1151" s="108">
        <v>18326.91</v>
      </c>
      <c r="H1151" s="110">
        <v>48147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6">
        <f t="shared" si="53"/>
        <v>16627.990000000002</v>
      </c>
    </row>
    <row r="1152" spans="1:14" ht="15" hidden="1" customHeight="1" thickBot="1">
      <c r="A1152" s="11" t="str">
        <f t="shared" si="55"/>
        <v>P542667 116</v>
      </c>
      <c r="B1152" s="3" t="s">
        <v>130</v>
      </c>
      <c r="C1152" s="152">
        <v>116</v>
      </c>
      <c r="D1152" s="154">
        <v>16627.990000000002</v>
      </c>
      <c r="E1152" s="108">
        <v>1247.1099999999999</v>
      </c>
      <c r="F1152" s="109" t="s">
        <v>92</v>
      </c>
      <c r="G1152" s="108">
        <v>17875.099999999999</v>
      </c>
      <c r="H1152" s="110">
        <v>48168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6">
        <f t="shared" si="53"/>
        <v>16627.990000000002</v>
      </c>
    </row>
    <row r="1153" spans="1:14" ht="15" hidden="1" customHeight="1" thickBot="1">
      <c r="A1153" s="11" t="str">
        <f t="shared" si="55"/>
        <v>P542667 116</v>
      </c>
      <c r="B1153" s="3" t="s">
        <v>130</v>
      </c>
      <c r="C1153" s="153"/>
      <c r="D1153" s="155"/>
      <c r="E1153" s="108">
        <v>1247.1099999999999</v>
      </c>
      <c r="F1153" s="109">
        <v>199.6</v>
      </c>
      <c r="G1153" s="108">
        <v>18074.7</v>
      </c>
      <c r="H1153" s="110">
        <v>48178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6">
        <f t="shared" si="53"/>
        <v>16627.990000000002</v>
      </c>
    </row>
    <row r="1154" spans="1:14" ht="15" hidden="1" customHeight="1" thickBot="1">
      <c r="A1154" s="11" t="str">
        <f t="shared" si="55"/>
        <v>P542667 117</v>
      </c>
      <c r="B1154" s="3" t="s">
        <v>130</v>
      </c>
      <c r="C1154" s="152">
        <v>117</v>
      </c>
      <c r="D1154" s="154">
        <v>16627.990000000002</v>
      </c>
      <c r="E1154" s="109">
        <v>997.69</v>
      </c>
      <c r="F1154" s="109" t="s">
        <v>92</v>
      </c>
      <c r="G1154" s="108">
        <v>17625.68</v>
      </c>
      <c r="H1154" s="110">
        <v>48198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6">
        <f t="shared" si="53"/>
        <v>16627.990000000002</v>
      </c>
    </row>
    <row r="1155" spans="1:14" ht="15" hidden="1" customHeight="1" thickBot="1">
      <c r="A1155" s="11" t="str">
        <f t="shared" si="55"/>
        <v>P542667 117</v>
      </c>
      <c r="B1155" s="3" t="s">
        <v>130</v>
      </c>
      <c r="C1155" s="153"/>
      <c r="D1155" s="155"/>
      <c r="E1155" s="109">
        <v>997.69</v>
      </c>
      <c r="F1155" s="109">
        <v>196.82</v>
      </c>
      <c r="G1155" s="108">
        <v>17822.5</v>
      </c>
      <c r="H1155" s="110">
        <v>48208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6">
        <f t="shared" si="53"/>
        <v>16627.990000000002</v>
      </c>
    </row>
    <row r="1156" spans="1:14" ht="15" hidden="1" customHeight="1" thickBot="1">
      <c r="A1156" s="11" t="str">
        <f t="shared" si="55"/>
        <v>P542667 118</v>
      </c>
      <c r="B1156" s="3" t="s">
        <v>130</v>
      </c>
      <c r="C1156" s="152">
        <v>118</v>
      </c>
      <c r="D1156" s="154">
        <v>16627.990000000002</v>
      </c>
      <c r="E1156" s="109">
        <v>748.27</v>
      </c>
      <c r="F1156" s="109" t="s">
        <v>92</v>
      </c>
      <c r="G1156" s="108">
        <v>17376.259999999998</v>
      </c>
      <c r="H1156" s="110">
        <v>48229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6">
        <f t="shared" ref="N1156:N1219" si="56">IF(D1156=0,D1155,D1156)</f>
        <v>16627.990000000002</v>
      </c>
    </row>
    <row r="1157" spans="1:14" ht="15" hidden="1" customHeight="1" thickBot="1">
      <c r="A1157" s="11" t="str">
        <f t="shared" si="55"/>
        <v>P542667 118</v>
      </c>
      <c r="B1157" s="3" t="s">
        <v>130</v>
      </c>
      <c r="C1157" s="153"/>
      <c r="D1157" s="155"/>
      <c r="E1157" s="109">
        <v>748.27</v>
      </c>
      <c r="F1157" s="109">
        <v>194.03</v>
      </c>
      <c r="G1157" s="108">
        <v>17570.29</v>
      </c>
      <c r="H1157" s="110">
        <v>48239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6">
        <f t="shared" si="56"/>
        <v>16627.990000000002</v>
      </c>
    </row>
    <row r="1158" spans="1:14" ht="15" hidden="1" customHeight="1" thickBot="1">
      <c r="A1158" s="11" t="str">
        <f t="shared" si="55"/>
        <v>P542667 119</v>
      </c>
      <c r="B1158" s="3" t="s">
        <v>130</v>
      </c>
      <c r="C1158" s="152">
        <v>119</v>
      </c>
      <c r="D1158" s="154">
        <v>16627.990000000002</v>
      </c>
      <c r="E1158" s="109">
        <v>498.85</v>
      </c>
      <c r="F1158" s="109" t="s">
        <v>92</v>
      </c>
      <c r="G1158" s="108">
        <v>17126.84</v>
      </c>
      <c r="H1158" s="110">
        <v>48260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6">
        <f t="shared" si="56"/>
        <v>16627.990000000002</v>
      </c>
    </row>
    <row r="1159" spans="1:14" ht="15" hidden="1" customHeight="1" thickBot="1">
      <c r="A1159" s="11" t="str">
        <f t="shared" si="55"/>
        <v>P542667 119</v>
      </c>
      <c r="B1159" s="3" t="s">
        <v>130</v>
      </c>
      <c r="C1159" s="153"/>
      <c r="D1159" s="155"/>
      <c r="E1159" s="109">
        <v>498.85</v>
      </c>
      <c r="F1159" s="109">
        <v>191.25</v>
      </c>
      <c r="G1159" s="108">
        <v>17318.09</v>
      </c>
      <c r="H1159" s="110">
        <v>48270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6">
        <f t="shared" si="56"/>
        <v>16627.990000000002</v>
      </c>
    </row>
    <row r="1160" spans="1:14" ht="15" hidden="1" customHeight="1" thickBot="1">
      <c r="A1160" s="11" t="str">
        <f t="shared" si="55"/>
        <v>P542667 120</v>
      </c>
      <c r="B1160" s="3" t="s">
        <v>130</v>
      </c>
      <c r="C1160" s="152">
        <v>120</v>
      </c>
      <c r="D1160" s="154">
        <v>16628.900000000001</v>
      </c>
      <c r="E1160" s="109">
        <v>249.43</v>
      </c>
      <c r="F1160" s="109" t="s">
        <v>92</v>
      </c>
      <c r="G1160" s="108">
        <v>16878.330000000002</v>
      </c>
      <c r="H1160" s="110">
        <v>48289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6">
        <f t="shared" si="56"/>
        <v>16628.900000000001</v>
      </c>
    </row>
    <row r="1161" spans="1:14" ht="15" hidden="1" customHeight="1" thickBot="1">
      <c r="A1161" s="11" t="str">
        <f t="shared" si="55"/>
        <v>P542667 120</v>
      </c>
      <c r="B1161" s="3" t="s">
        <v>130</v>
      </c>
      <c r="C1161" s="153"/>
      <c r="D1161" s="155"/>
      <c r="E1161" s="109">
        <v>249.43</v>
      </c>
      <c r="F1161" s="109">
        <v>188.47</v>
      </c>
      <c r="G1161" s="108">
        <v>17066.8</v>
      </c>
      <c r="H1161" s="110">
        <v>48299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6">
        <f t="shared" si="56"/>
        <v>16628.900000000001</v>
      </c>
    </row>
    <row r="1162" spans="1:14" ht="15" hidden="1" customHeight="1" thickBot="1">
      <c r="A1162" s="11" t="str">
        <f t="shared" si="55"/>
        <v xml:space="preserve"> 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6">
        <f t="shared" si="56"/>
        <v>0</v>
      </c>
    </row>
    <row r="1163" spans="1:14" ht="15" hidden="1" customHeight="1" thickBot="1">
      <c r="A1163" s="11" t="str">
        <f t="shared" si="55"/>
        <v>Q259383 Pago a Cuenta</v>
      </c>
      <c r="B1163" s="3" t="s">
        <v>173</v>
      </c>
      <c r="C1163" s="130" t="s">
        <v>84</v>
      </c>
      <c r="D1163" s="131">
        <v>4547.97</v>
      </c>
      <c r="E1163" s="132" t="s">
        <v>92</v>
      </c>
      <c r="F1163" s="132" t="s">
        <v>92</v>
      </c>
      <c r="G1163" s="131">
        <v>4547.97</v>
      </c>
      <c r="H1163" s="133">
        <v>44680</v>
      </c>
      <c r="I1163" s="41">
        <v>44680</v>
      </c>
      <c r="J1163" s="30">
        <f t="shared" si="54"/>
        <v>44652</v>
      </c>
      <c r="L1163" s="11">
        <f>IF(I1163&lt;&gt;"",IF(SUMIF(Planes!BA:BA,'Control de pagos'!A1163,Planes!BC:BC)=0,"",SUMIF(Planes!BA:BA,'Control de pagos'!A1163,Planes!BC:BC)),"")</f>
        <v>384.33864193901468</v>
      </c>
      <c r="N1163" s="66">
        <f t="shared" si="56"/>
        <v>4547.97</v>
      </c>
    </row>
    <row r="1164" spans="1:14" ht="15" hidden="1" customHeight="1" thickBot="1">
      <c r="A1164" s="11" t="str">
        <f t="shared" si="55"/>
        <v>Q259383 1</v>
      </c>
      <c r="B1164" s="3" t="s">
        <v>173</v>
      </c>
      <c r="C1164" s="156">
        <v>1</v>
      </c>
      <c r="D1164" s="158">
        <v>3752.09</v>
      </c>
      <c r="E1164" s="131">
        <v>3827.12</v>
      </c>
      <c r="F1164" s="132" t="s">
        <v>92</v>
      </c>
      <c r="G1164" s="131">
        <v>7579.21</v>
      </c>
      <c r="H1164" s="133">
        <v>44697</v>
      </c>
      <c r="I1164" s="41">
        <v>44697</v>
      </c>
      <c r="J1164" s="30">
        <f t="shared" si="54"/>
        <v>44682</v>
      </c>
      <c r="L1164" s="11">
        <f>IF(I1164&lt;&gt;"",IF(SUMIF(Planes!BA:BA,'Control de pagos'!A1164,Planes!BC:BC)=0,"",SUMIF(Planes!BA:BA,'Control de pagos'!A1164,Planes!BC:BC)),"")</f>
        <v>317.079495388054</v>
      </c>
      <c r="N1164" s="66">
        <f t="shared" si="56"/>
        <v>3752.09</v>
      </c>
    </row>
    <row r="1165" spans="1:14" ht="15" hidden="1" customHeight="1" thickBot="1">
      <c r="A1165" s="11" t="str">
        <f t="shared" si="55"/>
        <v>Q259383 1</v>
      </c>
      <c r="B1165" s="3" t="s">
        <v>173</v>
      </c>
      <c r="C1165" s="157"/>
      <c r="D1165" s="159"/>
      <c r="E1165" s="108">
        <v>3827.12</v>
      </c>
      <c r="F1165" s="109">
        <v>93.98</v>
      </c>
      <c r="G1165" s="108">
        <v>7673.19</v>
      </c>
      <c r="H1165" s="110">
        <v>44707</v>
      </c>
      <c r="J1165" s="30" t="str">
        <f t="shared" si="54"/>
        <v>-</v>
      </c>
      <c r="L1165" s="11" t="str">
        <f>IF(I1165&lt;&gt;"",IF(SUMIF(Planes!BA:BA,'Control de pagos'!A1165,Planes!BC:BC)=0,"",SUMIF(Planes!BA:BA,'Control de pagos'!A1165,Planes!BC:BC)),"")</f>
        <v/>
      </c>
      <c r="N1165" s="66">
        <f t="shared" si="56"/>
        <v>3752.09</v>
      </c>
    </row>
    <row r="1166" spans="1:14" ht="15" hidden="1" customHeight="1" thickBot="1">
      <c r="A1166" s="11" t="str">
        <f t="shared" si="55"/>
        <v>Q259383 2</v>
      </c>
      <c r="B1166" s="3" t="s">
        <v>173</v>
      </c>
      <c r="C1166" s="156">
        <v>2</v>
      </c>
      <c r="D1166" s="158">
        <v>3752.09</v>
      </c>
      <c r="E1166" s="131">
        <v>6697.46</v>
      </c>
      <c r="F1166" s="132" t="s">
        <v>92</v>
      </c>
      <c r="G1166" s="131">
        <v>10449.549999999999</v>
      </c>
      <c r="H1166" s="133">
        <v>44728</v>
      </c>
      <c r="I1166" s="41">
        <v>44728</v>
      </c>
      <c r="J1166" s="30">
        <f t="shared" si="54"/>
        <v>44713</v>
      </c>
      <c r="L1166" s="11">
        <f>IF(I1166&lt;&gt;"",IF(SUMIF(Planes!BA:BA,'Control de pagos'!A1166,Planes!BC:BC)=0,"",SUMIF(Planes!BA:BA,'Control de pagos'!A1166,Planes!BC:BC)),"")</f>
        <v>317.079495388054</v>
      </c>
      <c r="N1166" s="66">
        <f t="shared" si="56"/>
        <v>3752.09</v>
      </c>
    </row>
    <row r="1167" spans="1:14" ht="15" hidden="1" customHeight="1" thickBot="1">
      <c r="A1167" s="11" t="str">
        <f t="shared" si="55"/>
        <v>Q259383 2</v>
      </c>
      <c r="B1167" s="3" t="s">
        <v>173</v>
      </c>
      <c r="C1167" s="157"/>
      <c r="D1167" s="159"/>
      <c r="E1167" s="108">
        <v>6697.46</v>
      </c>
      <c r="F1167" s="109">
        <v>129.58000000000001</v>
      </c>
      <c r="G1167" s="108">
        <v>10579.13</v>
      </c>
      <c r="H1167" s="110">
        <v>44738</v>
      </c>
      <c r="J1167" s="30" t="str">
        <f t="shared" si="54"/>
        <v>-</v>
      </c>
      <c r="L1167" s="11" t="str">
        <f>IF(I1167&lt;&gt;"",IF(SUMIF(Planes!BA:BA,'Control de pagos'!A1167,Planes!BC:BC)=0,"",SUMIF(Planes!BA:BA,'Control de pagos'!A1167,Planes!BC:BC)),"")</f>
        <v/>
      </c>
      <c r="N1167" s="66">
        <f t="shared" si="56"/>
        <v>3752.09</v>
      </c>
    </row>
    <row r="1168" spans="1:14" ht="15" hidden="1" customHeight="1" thickBot="1">
      <c r="A1168" s="11" t="str">
        <f t="shared" si="55"/>
        <v>Q259383 3</v>
      </c>
      <c r="B1168" s="3" t="s">
        <v>173</v>
      </c>
      <c r="C1168" s="156">
        <v>3</v>
      </c>
      <c r="D1168" s="158">
        <v>3752.09</v>
      </c>
      <c r="E1168" s="131">
        <v>6641.17</v>
      </c>
      <c r="F1168" s="132" t="s">
        <v>92</v>
      </c>
      <c r="G1168" s="131">
        <v>10393.26</v>
      </c>
      <c r="H1168" s="133">
        <v>44758</v>
      </c>
      <c r="I1168" s="41">
        <v>44758</v>
      </c>
      <c r="J1168" s="30">
        <f t="shared" si="54"/>
        <v>44743</v>
      </c>
      <c r="L1168" s="11">
        <f>IF(I1168&lt;&gt;"",IF(SUMIF(Planes!BA:BA,'Control de pagos'!A1168,Planes!BC:BC)=0,"",SUMIF(Planes!BA:BA,'Control de pagos'!A1168,Planes!BC:BC)),"")</f>
        <v>317.079495388054</v>
      </c>
      <c r="N1168" s="66">
        <f t="shared" si="56"/>
        <v>3752.09</v>
      </c>
    </row>
    <row r="1169" spans="1:14" ht="15" hidden="1" customHeight="1" thickBot="1">
      <c r="A1169" s="11" t="str">
        <f t="shared" si="55"/>
        <v>Q259383 3</v>
      </c>
      <c r="B1169" s="3" t="s">
        <v>173</v>
      </c>
      <c r="C1169" s="157"/>
      <c r="D1169" s="159"/>
      <c r="E1169" s="108">
        <v>6641.17</v>
      </c>
      <c r="F1169" s="109">
        <v>128.87</v>
      </c>
      <c r="G1169" s="108">
        <v>10522.13</v>
      </c>
      <c r="H1169" s="110">
        <v>44768</v>
      </c>
      <c r="J1169" s="30" t="str">
        <f t="shared" ref="J1169:J1232" si="57">IF(I1169&lt;&gt;"",I1169-DAY(I1169)+1,IF(A1168=A1169,IF(I1168&lt;&gt;"","-",""),IF(A1169=A1170,IF(I1170&lt;&gt;"","-",""),"")))</f>
        <v>-</v>
      </c>
      <c r="L1169" s="11" t="str">
        <f>IF(I1169&lt;&gt;"",IF(SUMIF(Planes!BA:BA,'Control de pagos'!A1169,Planes!BC:BC)=0,"",SUMIF(Planes!BA:BA,'Control de pagos'!A1169,Planes!BC:BC)),"")</f>
        <v/>
      </c>
      <c r="N1169" s="66">
        <f t="shared" si="56"/>
        <v>3752.09</v>
      </c>
    </row>
    <row r="1170" spans="1:14" ht="15" hidden="1" customHeight="1" thickBot="1">
      <c r="A1170" s="11" t="str">
        <f t="shared" si="55"/>
        <v>Q259383 4</v>
      </c>
      <c r="B1170" s="3" t="s">
        <v>173</v>
      </c>
      <c r="C1170" s="152">
        <v>4</v>
      </c>
      <c r="D1170" s="154">
        <v>3752.09</v>
      </c>
      <c r="E1170" s="108">
        <v>6584.89</v>
      </c>
      <c r="F1170" s="109" t="s">
        <v>92</v>
      </c>
      <c r="G1170" s="108">
        <v>10336.98</v>
      </c>
      <c r="H1170" s="110">
        <v>44789</v>
      </c>
      <c r="J1170" s="30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6">
        <f t="shared" si="56"/>
        <v>3752.09</v>
      </c>
    </row>
    <row r="1171" spans="1:14" ht="15" hidden="1" customHeight="1" thickBot="1">
      <c r="A1171" s="11" t="str">
        <f t="shared" si="55"/>
        <v>Q259383 4</v>
      </c>
      <c r="B1171" s="3" t="s">
        <v>173</v>
      </c>
      <c r="C1171" s="153"/>
      <c r="D1171" s="155"/>
      <c r="E1171" s="108">
        <v>6584.89</v>
      </c>
      <c r="F1171" s="109">
        <v>128.18</v>
      </c>
      <c r="G1171" s="108">
        <v>10465.16</v>
      </c>
      <c r="H1171" s="110">
        <v>44799</v>
      </c>
      <c r="J1171" s="30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6">
        <f t="shared" si="56"/>
        <v>3752.09</v>
      </c>
    </row>
    <row r="1172" spans="1:14" ht="15" hidden="1" customHeight="1" thickBot="1">
      <c r="A1172" s="11" t="str">
        <f t="shared" si="55"/>
        <v>Q259383 5</v>
      </c>
      <c r="B1172" s="3" t="s">
        <v>173</v>
      </c>
      <c r="C1172" s="152">
        <v>5</v>
      </c>
      <c r="D1172" s="154">
        <v>3752.09</v>
      </c>
      <c r="E1172" s="108">
        <v>6528.62</v>
      </c>
      <c r="F1172" s="109" t="s">
        <v>92</v>
      </c>
      <c r="G1172" s="108">
        <v>10280.709999999999</v>
      </c>
      <c r="H1172" s="110">
        <v>44820</v>
      </c>
      <c r="J1172" s="30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6">
        <f t="shared" si="56"/>
        <v>3752.09</v>
      </c>
    </row>
    <row r="1173" spans="1:14" ht="15" hidden="1" customHeight="1" thickBot="1">
      <c r="A1173" s="11" t="str">
        <f t="shared" si="55"/>
        <v>Q259383 5</v>
      </c>
      <c r="B1173" s="3" t="s">
        <v>173</v>
      </c>
      <c r="C1173" s="153"/>
      <c r="D1173" s="155"/>
      <c r="E1173" s="108">
        <v>6528.62</v>
      </c>
      <c r="F1173" s="109">
        <v>127.48</v>
      </c>
      <c r="G1173" s="108">
        <v>10408.19</v>
      </c>
      <c r="H1173" s="110">
        <v>44830</v>
      </c>
      <c r="J1173" s="30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6">
        <f t="shared" si="56"/>
        <v>3752.09</v>
      </c>
    </row>
    <row r="1174" spans="1:14" ht="15" hidden="1" customHeight="1" thickBot="1">
      <c r="A1174" s="11" t="str">
        <f t="shared" si="55"/>
        <v>Q259383 6</v>
      </c>
      <c r="B1174" s="3" t="s">
        <v>173</v>
      </c>
      <c r="C1174" s="152">
        <v>6</v>
      </c>
      <c r="D1174" s="154">
        <v>3752.09</v>
      </c>
      <c r="E1174" s="108">
        <v>6472.33</v>
      </c>
      <c r="F1174" s="109" t="s">
        <v>92</v>
      </c>
      <c r="G1174" s="108">
        <v>10224.42</v>
      </c>
      <c r="H1174" s="110">
        <v>44850</v>
      </c>
      <c r="J1174" s="30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6">
        <f t="shared" si="56"/>
        <v>3752.09</v>
      </c>
    </row>
    <row r="1175" spans="1:14" ht="15" hidden="1" customHeight="1" thickBot="1">
      <c r="A1175" s="11" t="str">
        <f t="shared" si="55"/>
        <v>Q259383 6</v>
      </c>
      <c r="B1175" s="3" t="s">
        <v>173</v>
      </c>
      <c r="C1175" s="153"/>
      <c r="D1175" s="155"/>
      <c r="E1175" s="108">
        <v>6472.33</v>
      </c>
      <c r="F1175" s="109">
        <v>126.78</v>
      </c>
      <c r="G1175" s="108">
        <v>10351.200000000001</v>
      </c>
      <c r="H1175" s="110">
        <v>44860</v>
      </c>
      <c r="J1175" s="30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6">
        <f t="shared" si="56"/>
        <v>3752.09</v>
      </c>
    </row>
    <row r="1176" spans="1:14" ht="15" hidden="1" customHeight="1" thickBot="1">
      <c r="A1176" s="11" t="str">
        <f t="shared" si="55"/>
        <v>Q259383 7</v>
      </c>
      <c r="B1176" s="3" t="s">
        <v>173</v>
      </c>
      <c r="C1176" s="152">
        <v>7</v>
      </c>
      <c r="D1176" s="154">
        <v>3752.09</v>
      </c>
      <c r="E1176" s="108">
        <v>6416.05</v>
      </c>
      <c r="F1176" s="109" t="s">
        <v>92</v>
      </c>
      <c r="G1176" s="108">
        <v>10168.14</v>
      </c>
      <c r="H1176" s="110">
        <v>44881</v>
      </c>
      <c r="J1176" s="30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6">
        <f t="shared" si="56"/>
        <v>3752.09</v>
      </c>
    </row>
    <row r="1177" spans="1:14" ht="15" hidden="1" customHeight="1" thickBot="1">
      <c r="A1177" s="11" t="str">
        <f t="shared" si="55"/>
        <v>Q259383 7</v>
      </c>
      <c r="B1177" s="3" t="s">
        <v>173</v>
      </c>
      <c r="C1177" s="153"/>
      <c r="D1177" s="155"/>
      <c r="E1177" s="108">
        <v>6416.05</v>
      </c>
      <c r="F1177" s="109">
        <v>126.09</v>
      </c>
      <c r="G1177" s="108">
        <v>10294.23</v>
      </c>
      <c r="H1177" s="110">
        <v>44891</v>
      </c>
      <c r="J1177" s="30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6">
        <f t="shared" si="56"/>
        <v>3752.09</v>
      </c>
    </row>
    <row r="1178" spans="1:14" ht="15" hidden="1" customHeight="1" thickBot="1">
      <c r="A1178" s="11" t="str">
        <f t="shared" si="55"/>
        <v>Q259383 8</v>
      </c>
      <c r="B1178" s="3" t="s">
        <v>173</v>
      </c>
      <c r="C1178" s="152">
        <v>8</v>
      </c>
      <c r="D1178" s="154">
        <v>3752.09</v>
      </c>
      <c r="E1178" s="108">
        <v>6359.77</v>
      </c>
      <c r="F1178" s="109" t="s">
        <v>92</v>
      </c>
      <c r="G1178" s="108">
        <v>10111.86</v>
      </c>
      <c r="H1178" s="110">
        <v>44911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6">
        <f t="shared" si="56"/>
        <v>3752.09</v>
      </c>
    </row>
    <row r="1179" spans="1:14" ht="15" hidden="1" customHeight="1" thickBot="1">
      <c r="A1179" s="11" t="str">
        <f t="shared" si="55"/>
        <v>Q259383 8</v>
      </c>
      <c r="B1179" s="3" t="s">
        <v>173</v>
      </c>
      <c r="C1179" s="153"/>
      <c r="D1179" s="155"/>
      <c r="E1179" s="108">
        <v>6359.77</v>
      </c>
      <c r="F1179" s="109">
        <v>125.38</v>
      </c>
      <c r="G1179" s="108">
        <v>10237.24</v>
      </c>
      <c r="H1179" s="110">
        <v>44921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6">
        <f t="shared" si="56"/>
        <v>3752.09</v>
      </c>
    </row>
    <row r="1180" spans="1:14" ht="15" hidden="1" customHeight="1" thickBot="1">
      <c r="A1180" s="11" t="str">
        <f t="shared" si="55"/>
        <v>Q259383 9</v>
      </c>
      <c r="B1180" s="3" t="s">
        <v>173</v>
      </c>
      <c r="C1180" s="152">
        <v>9</v>
      </c>
      <c r="D1180" s="154">
        <v>3752.09</v>
      </c>
      <c r="E1180" s="108">
        <v>6303.49</v>
      </c>
      <c r="F1180" s="109" t="s">
        <v>92</v>
      </c>
      <c r="G1180" s="108">
        <v>10055.58</v>
      </c>
      <c r="H1180" s="110">
        <v>44942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6">
        <f t="shared" si="56"/>
        <v>3752.09</v>
      </c>
    </row>
    <row r="1181" spans="1:14" ht="15" hidden="1" customHeight="1" thickBot="1">
      <c r="A1181" s="11" t="str">
        <f t="shared" si="55"/>
        <v>Q259383 9</v>
      </c>
      <c r="B1181" s="3" t="s">
        <v>173</v>
      </c>
      <c r="C1181" s="153"/>
      <c r="D1181" s="155"/>
      <c r="E1181" s="108">
        <v>6303.49</v>
      </c>
      <c r="F1181" s="109">
        <v>124.69</v>
      </c>
      <c r="G1181" s="108">
        <v>10180.27</v>
      </c>
      <c r="H1181" s="110">
        <v>44952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6">
        <f t="shared" si="56"/>
        <v>3752.09</v>
      </c>
    </row>
    <row r="1182" spans="1:14" ht="15" hidden="1" customHeight="1" thickBot="1">
      <c r="A1182" s="11" t="str">
        <f t="shared" si="55"/>
        <v>Q259383 10</v>
      </c>
      <c r="B1182" s="3" t="s">
        <v>173</v>
      </c>
      <c r="C1182" s="152">
        <v>10</v>
      </c>
      <c r="D1182" s="154">
        <v>3752.09</v>
      </c>
      <c r="E1182" s="108">
        <v>6247.21</v>
      </c>
      <c r="F1182" s="109" t="s">
        <v>92</v>
      </c>
      <c r="G1182" s="108">
        <v>9999.2999999999993</v>
      </c>
      <c r="H1182" s="110">
        <v>44973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6">
        <f t="shared" si="56"/>
        <v>3752.09</v>
      </c>
    </row>
    <row r="1183" spans="1:14" ht="15" hidden="1" customHeight="1" thickBot="1">
      <c r="A1183" s="11" t="str">
        <f t="shared" si="55"/>
        <v>Q259383 10</v>
      </c>
      <c r="B1183" s="3" t="s">
        <v>173</v>
      </c>
      <c r="C1183" s="153"/>
      <c r="D1183" s="155"/>
      <c r="E1183" s="108">
        <v>6247.21</v>
      </c>
      <c r="F1183" s="109">
        <v>123.99</v>
      </c>
      <c r="G1183" s="108">
        <v>10123.290000000001</v>
      </c>
      <c r="H1183" s="110">
        <v>44983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6">
        <f t="shared" si="56"/>
        <v>3752.09</v>
      </c>
    </row>
    <row r="1184" spans="1:14" ht="15" hidden="1" customHeight="1" thickBot="1">
      <c r="A1184" s="11" t="str">
        <f t="shared" si="55"/>
        <v>Q259383 11</v>
      </c>
      <c r="B1184" s="3" t="s">
        <v>173</v>
      </c>
      <c r="C1184" s="152">
        <v>11</v>
      </c>
      <c r="D1184" s="154">
        <v>3752.09</v>
      </c>
      <c r="E1184" s="108">
        <v>6190.92</v>
      </c>
      <c r="F1184" s="109" t="s">
        <v>92</v>
      </c>
      <c r="G1184" s="108">
        <v>9943.01</v>
      </c>
      <c r="H1184" s="110">
        <v>45001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6">
        <f t="shared" si="56"/>
        <v>3752.09</v>
      </c>
    </row>
    <row r="1185" spans="1:14" ht="15" hidden="1" customHeight="1" thickBot="1">
      <c r="A1185" s="11" t="str">
        <f t="shared" si="55"/>
        <v>Q259383 11</v>
      </c>
      <c r="B1185" s="3" t="s">
        <v>173</v>
      </c>
      <c r="C1185" s="153"/>
      <c r="D1185" s="155"/>
      <c r="E1185" s="108">
        <v>6190.92</v>
      </c>
      <c r="F1185" s="109">
        <v>123.29</v>
      </c>
      <c r="G1185" s="108">
        <v>10066.299999999999</v>
      </c>
      <c r="H1185" s="110">
        <v>45011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6">
        <f t="shared" si="56"/>
        <v>3752.09</v>
      </c>
    </row>
    <row r="1186" spans="1:14" ht="15" hidden="1" customHeight="1" thickBot="1">
      <c r="A1186" s="11" t="str">
        <f t="shared" si="55"/>
        <v>Q259383 12</v>
      </c>
      <c r="B1186" s="3" t="s">
        <v>173</v>
      </c>
      <c r="C1186" s="152">
        <v>12</v>
      </c>
      <c r="D1186" s="154">
        <v>3752.09</v>
      </c>
      <c r="E1186" s="108">
        <v>6134.64</v>
      </c>
      <c r="F1186" s="109" t="s">
        <v>92</v>
      </c>
      <c r="G1186" s="108">
        <v>9886.73</v>
      </c>
      <c r="H1186" s="110">
        <v>45032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6">
        <f t="shared" si="56"/>
        <v>3752.09</v>
      </c>
    </row>
    <row r="1187" spans="1:14" ht="15" hidden="1" customHeight="1" thickBot="1">
      <c r="A1187" s="11" t="str">
        <f t="shared" si="55"/>
        <v>Q259383 12</v>
      </c>
      <c r="B1187" s="3" t="s">
        <v>173</v>
      </c>
      <c r="C1187" s="153"/>
      <c r="D1187" s="155"/>
      <c r="E1187" s="108">
        <v>6134.64</v>
      </c>
      <c r="F1187" s="109">
        <v>122.6</v>
      </c>
      <c r="G1187" s="108">
        <v>10009.33</v>
      </c>
      <c r="H1187" s="110">
        <v>45042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6">
        <f t="shared" si="56"/>
        <v>3752.09</v>
      </c>
    </row>
    <row r="1188" spans="1:14" ht="15" hidden="1" customHeight="1" thickBot="1">
      <c r="A1188" s="11" t="str">
        <f t="shared" si="55"/>
        <v>Q259383 13</v>
      </c>
      <c r="B1188" s="3" t="s">
        <v>173</v>
      </c>
      <c r="C1188" s="152">
        <v>13</v>
      </c>
      <c r="D1188" s="154">
        <v>3752.09</v>
      </c>
      <c r="E1188" s="108">
        <v>6078.37</v>
      </c>
      <c r="F1188" s="109" t="s">
        <v>92</v>
      </c>
      <c r="G1188" s="108">
        <v>9830.4599999999991</v>
      </c>
      <c r="H1188" s="110">
        <v>45062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6">
        <f t="shared" si="56"/>
        <v>3752.09</v>
      </c>
    </row>
    <row r="1189" spans="1:14" ht="15" hidden="1" customHeight="1" thickBot="1">
      <c r="A1189" s="11" t="str">
        <f t="shared" si="55"/>
        <v>Q259383 13</v>
      </c>
      <c r="B1189" s="3" t="s">
        <v>173</v>
      </c>
      <c r="C1189" s="153"/>
      <c r="D1189" s="155"/>
      <c r="E1189" s="108">
        <v>6078.37</v>
      </c>
      <c r="F1189" s="109">
        <v>121.89</v>
      </c>
      <c r="G1189" s="108">
        <v>9952.35</v>
      </c>
      <c r="H1189" s="110">
        <v>45072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6">
        <f t="shared" si="56"/>
        <v>3752.09</v>
      </c>
    </row>
    <row r="1190" spans="1:14" ht="15" hidden="1" customHeight="1" thickBot="1">
      <c r="A1190" s="11" t="str">
        <f t="shared" si="55"/>
        <v>Q259383 14</v>
      </c>
      <c r="B1190" s="3" t="s">
        <v>173</v>
      </c>
      <c r="C1190" s="152">
        <v>14</v>
      </c>
      <c r="D1190" s="154">
        <v>3752.09</v>
      </c>
      <c r="E1190" s="108">
        <v>6022.08</v>
      </c>
      <c r="F1190" s="109" t="s">
        <v>92</v>
      </c>
      <c r="G1190" s="108">
        <v>9774.17</v>
      </c>
      <c r="H1190" s="110">
        <v>45093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6">
        <f t="shared" si="56"/>
        <v>3752.09</v>
      </c>
    </row>
    <row r="1191" spans="1:14" ht="15" hidden="1" customHeight="1" thickBot="1">
      <c r="A1191" s="11" t="str">
        <f t="shared" si="55"/>
        <v>Q259383 14</v>
      </c>
      <c r="B1191" s="3" t="s">
        <v>173</v>
      </c>
      <c r="C1191" s="153"/>
      <c r="D1191" s="155"/>
      <c r="E1191" s="108">
        <v>6022.08</v>
      </c>
      <c r="F1191" s="109">
        <v>121.2</v>
      </c>
      <c r="G1191" s="108">
        <v>9895.3700000000008</v>
      </c>
      <c r="H1191" s="110">
        <v>45103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6">
        <f t="shared" si="56"/>
        <v>3752.09</v>
      </c>
    </row>
    <row r="1192" spans="1:14" ht="15" hidden="1" customHeight="1" thickBot="1">
      <c r="A1192" s="11" t="str">
        <f t="shared" si="55"/>
        <v>Q259383 15</v>
      </c>
      <c r="B1192" s="3" t="s">
        <v>173</v>
      </c>
      <c r="C1192" s="152">
        <v>15</v>
      </c>
      <c r="D1192" s="154">
        <v>3752.09</v>
      </c>
      <c r="E1192" s="108">
        <v>5965.8</v>
      </c>
      <c r="F1192" s="109" t="s">
        <v>92</v>
      </c>
      <c r="G1192" s="108">
        <v>9717.89</v>
      </c>
      <c r="H1192" s="110">
        <v>45123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6">
        <f t="shared" si="56"/>
        <v>3752.09</v>
      </c>
    </row>
    <row r="1193" spans="1:14" ht="15" hidden="1" customHeight="1" thickBot="1">
      <c r="A1193" s="11" t="str">
        <f t="shared" si="55"/>
        <v>Q259383 15</v>
      </c>
      <c r="B1193" s="3" t="s">
        <v>173</v>
      </c>
      <c r="C1193" s="153"/>
      <c r="D1193" s="155"/>
      <c r="E1193" s="108">
        <v>5965.8</v>
      </c>
      <c r="F1193" s="109">
        <v>120.5</v>
      </c>
      <c r="G1193" s="108">
        <v>9838.39</v>
      </c>
      <c r="H1193" s="110">
        <v>45133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6">
        <f t="shared" si="56"/>
        <v>3752.09</v>
      </c>
    </row>
    <row r="1194" spans="1:14" ht="15" hidden="1" customHeight="1" thickBot="1">
      <c r="A1194" s="11" t="str">
        <f t="shared" ref="A1194:A1257" si="58">B1194&amp;" "&amp;IF(C1194="",C1193,C1194)</f>
        <v>Q259383 16</v>
      </c>
      <c r="B1194" s="3" t="s">
        <v>173</v>
      </c>
      <c r="C1194" s="152">
        <v>16</v>
      </c>
      <c r="D1194" s="154">
        <v>3752.09</v>
      </c>
      <c r="E1194" s="108">
        <v>5909.51</v>
      </c>
      <c r="F1194" s="109" t="s">
        <v>92</v>
      </c>
      <c r="G1194" s="108">
        <v>9661.6</v>
      </c>
      <c r="H1194" s="110">
        <v>45154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6">
        <f t="shared" si="56"/>
        <v>3752.09</v>
      </c>
    </row>
    <row r="1195" spans="1:14" ht="15" hidden="1" customHeight="1" thickBot="1">
      <c r="A1195" s="11" t="str">
        <f t="shared" si="58"/>
        <v>Q259383 16</v>
      </c>
      <c r="B1195" s="3" t="s">
        <v>173</v>
      </c>
      <c r="C1195" s="153"/>
      <c r="D1195" s="155"/>
      <c r="E1195" s="108">
        <v>5909.51</v>
      </c>
      <c r="F1195" s="109">
        <v>119.81</v>
      </c>
      <c r="G1195" s="108">
        <v>9781.41</v>
      </c>
      <c r="H1195" s="110">
        <v>45164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6">
        <f t="shared" si="56"/>
        <v>3752.09</v>
      </c>
    </row>
    <row r="1196" spans="1:14" ht="15" hidden="1" customHeight="1" thickBot="1">
      <c r="A1196" s="11" t="str">
        <f t="shared" si="58"/>
        <v>Q259383 17</v>
      </c>
      <c r="B1196" s="3" t="s">
        <v>173</v>
      </c>
      <c r="C1196" s="152">
        <v>17</v>
      </c>
      <c r="D1196" s="154">
        <v>3752.09</v>
      </c>
      <c r="E1196" s="108">
        <v>5853.24</v>
      </c>
      <c r="F1196" s="109" t="s">
        <v>92</v>
      </c>
      <c r="G1196" s="108">
        <v>9605.33</v>
      </c>
      <c r="H1196" s="110">
        <v>45185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6">
        <f t="shared" si="56"/>
        <v>3752.09</v>
      </c>
    </row>
    <row r="1197" spans="1:14" ht="15" hidden="1" customHeight="1" thickBot="1">
      <c r="A1197" s="11" t="str">
        <f t="shared" si="58"/>
        <v>Q259383 17</v>
      </c>
      <c r="B1197" s="3" t="s">
        <v>173</v>
      </c>
      <c r="C1197" s="153"/>
      <c r="D1197" s="155"/>
      <c r="E1197" s="108">
        <v>5853.24</v>
      </c>
      <c r="F1197" s="109">
        <v>119.11</v>
      </c>
      <c r="G1197" s="108">
        <v>9724.44</v>
      </c>
      <c r="H1197" s="110">
        <v>45195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6">
        <f t="shared" si="56"/>
        <v>3752.09</v>
      </c>
    </row>
    <row r="1198" spans="1:14" ht="15" hidden="1" customHeight="1" thickBot="1">
      <c r="A1198" s="11" t="str">
        <f t="shared" si="58"/>
        <v>Q259383 18</v>
      </c>
      <c r="B1198" s="3" t="s">
        <v>173</v>
      </c>
      <c r="C1198" s="152">
        <v>18</v>
      </c>
      <c r="D1198" s="154">
        <v>3752.09</v>
      </c>
      <c r="E1198" s="108">
        <v>5796.96</v>
      </c>
      <c r="F1198" s="109" t="s">
        <v>92</v>
      </c>
      <c r="G1198" s="108">
        <v>9549.0499999999993</v>
      </c>
      <c r="H1198" s="110">
        <v>45215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6">
        <f t="shared" si="56"/>
        <v>3752.09</v>
      </c>
    </row>
    <row r="1199" spans="1:14" ht="15" hidden="1" customHeight="1" thickBot="1">
      <c r="A1199" s="11" t="str">
        <f t="shared" si="58"/>
        <v>Q259383 18</v>
      </c>
      <c r="B1199" s="3" t="s">
        <v>173</v>
      </c>
      <c r="C1199" s="153"/>
      <c r="D1199" s="155"/>
      <c r="E1199" s="108">
        <v>5796.96</v>
      </c>
      <c r="F1199" s="109">
        <v>118.4</v>
      </c>
      <c r="G1199" s="108">
        <v>9667.4500000000007</v>
      </c>
      <c r="H1199" s="110">
        <v>45225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6">
        <f t="shared" si="56"/>
        <v>3752.09</v>
      </c>
    </row>
    <row r="1200" spans="1:14" ht="15" hidden="1" customHeight="1" thickBot="1">
      <c r="A1200" s="11" t="str">
        <f t="shared" si="58"/>
        <v>Q259383 19</v>
      </c>
      <c r="B1200" s="3" t="s">
        <v>173</v>
      </c>
      <c r="C1200" s="152">
        <v>19</v>
      </c>
      <c r="D1200" s="154">
        <v>3752.09</v>
      </c>
      <c r="E1200" s="108">
        <v>5740.67</v>
      </c>
      <c r="F1200" s="109" t="s">
        <v>92</v>
      </c>
      <c r="G1200" s="108">
        <v>9492.76</v>
      </c>
      <c r="H1200" s="110">
        <v>45246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6">
        <f t="shared" si="56"/>
        <v>3752.09</v>
      </c>
    </row>
    <row r="1201" spans="1:14" ht="15" hidden="1" customHeight="1" thickBot="1">
      <c r="A1201" s="11" t="str">
        <f t="shared" si="58"/>
        <v>Q259383 19</v>
      </c>
      <c r="B1201" s="3" t="s">
        <v>173</v>
      </c>
      <c r="C1201" s="153"/>
      <c r="D1201" s="155"/>
      <c r="E1201" s="108">
        <v>5740.67</v>
      </c>
      <c r="F1201" s="109">
        <v>117.71</v>
      </c>
      <c r="G1201" s="108">
        <v>9610.4699999999993</v>
      </c>
      <c r="H1201" s="110">
        <v>45256</v>
      </c>
      <c r="J1201" s="30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6">
        <f t="shared" si="56"/>
        <v>3752.09</v>
      </c>
    </row>
    <row r="1202" spans="1:14" ht="15" hidden="1" customHeight="1" thickBot="1">
      <c r="A1202" s="11" t="str">
        <f t="shared" si="58"/>
        <v>Q259383 20</v>
      </c>
      <c r="B1202" s="3" t="s">
        <v>173</v>
      </c>
      <c r="C1202" s="152">
        <v>20</v>
      </c>
      <c r="D1202" s="154">
        <v>3752.09</v>
      </c>
      <c r="E1202" s="108">
        <v>5684.39</v>
      </c>
      <c r="F1202" s="109" t="s">
        <v>92</v>
      </c>
      <c r="G1202" s="108">
        <v>9436.48</v>
      </c>
      <c r="H1202" s="110">
        <v>45276</v>
      </c>
      <c r="J1202" s="30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6">
        <f t="shared" si="56"/>
        <v>3752.09</v>
      </c>
    </row>
    <row r="1203" spans="1:14" ht="15" hidden="1" customHeight="1" thickBot="1">
      <c r="A1203" s="11" t="str">
        <f t="shared" si="58"/>
        <v>Q259383 20</v>
      </c>
      <c r="B1203" s="3" t="s">
        <v>173</v>
      </c>
      <c r="C1203" s="153"/>
      <c r="D1203" s="155"/>
      <c r="E1203" s="108">
        <v>5684.39</v>
      </c>
      <c r="F1203" s="109">
        <v>117.01</v>
      </c>
      <c r="G1203" s="108">
        <v>9553.49</v>
      </c>
      <c r="H1203" s="110">
        <v>45286</v>
      </c>
      <c r="J1203" s="30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6">
        <f t="shared" si="56"/>
        <v>3752.09</v>
      </c>
    </row>
    <row r="1204" spans="1:14" ht="15" hidden="1" customHeight="1" thickBot="1">
      <c r="A1204" s="11" t="str">
        <f t="shared" si="58"/>
        <v>Q259383 21</v>
      </c>
      <c r="B1204" s="3" t="s">
        <v>173</v>
      </c>
      <c r="C1204" s="152">
        <v>21</v>
      </c>
      <c r="D1204" s="154">
        <v>3752.09</v>
      </c>
      <c r="E1204" s="108">
        <v>5628.11</v>
      </c>
      <c r="F1204" s="109" t="s">
        <v>92</v>
      </c>
      <c r="G1204" s="108">
        <v>9380.2000000000007</v>
      </c>
      <c r="H1204" s="110">
        <v>45307</v>
      </c>
      <c r="J1204" s="30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6">
        <f t="shared" si="56"/>
        <v>3752.09</v>
      </c>
    </row>
    <row r="1205" spans="1:14" ht="15" hidden="1" customHeight="1" thickBot="1">
      <c r="A1205" s="11" t="str">
        <f t="shared" si="58"/>
        <v>Q259383 21</v>
      </c>
      <c r="B1205" s="3" t="s">
        <v>173</v>
      </c>
      <c r="C1205" s="153"/>
      <c r="D1205" s="155"/>
      <c r="E1205" s="108">
        <v>5628.11</v>
      </c>
      <c r="F1205" s="109">
        <v>116.32</v>
      </c>
      <c r="G1205" s="108">
        <v>9496.52</v>
      </c>
      <c r="H1205" s="110">
        <v>45317</v>
      </c>
      <c r="J1205" s="30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6">
        <f t="shared" si="56"/>
        <v>3752.09</v>
      </c>
    </row>
    <row r="1206" spans="1:14" ht="15" hidden="1" customHeight="1" thickBot="1">
      <c r="A1206" s="11" t="str">
        <f t="shared" si="58"/>
        <v>Q259383 22</v>
      </c>
      <c r="B1206" s="3" t="s">
        <v>173</v>
      </c>
      <c r="C1206" s="152">
        <v>22</v>
      </c>
      <c r="D1206" s="154">
        <v>3752.09</v>
      </c>
      <c r="E1206" s="108">
        <v>5571.83</v>
      </c>
      <c r="F1206" s="109" t="s">
        <v>92</v>
      </c>
      <c r="G1206" s="108">
        <v>9323.92</v>
      </c>
      <c r="H1206" s="110">
        <v>45338</v>
      </c>
      <c r="J1206" s="30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6">
        <f t="shared" si="56"/>
        <v>3752.09</v>
      </c>
    </row>
    <row r="1207" spans="1:14" ht="15" hidden="1" customHeight="1" thickBot="1">
      <c r="A1207" s="11" t="str">
        <f t="shared" si="58"/>
        <v>Q259383 22</v>
      </c>
      <c r="B1207" s="3" t="s">
        <v>173</v>
      </c>
      <c r="C1207" s="153"/>
      <c r="D1207" s="155"/>
      <c r="E1207" s="108">
        <v>5571.83</v>
      </c>
      <c r="F1207" s="109">
        <v>115.62</v>
      </c>
      <c r="G1207" s="108">
        <v>9439.5400000000009</v>
      </c>
      <c r="H1207" s="110">
        <v>45348</v>
      </c>
      <c r="J1207" s="30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6">
        <f t="shared" si="56"/>
        <v>3752.09</v>
      </c>
    </row>
    <row r="1208" spans="1:14" ht="15" hidden="1" customHeight="1" thickBot="1">
      <c r="A1208" s="11" t="str">
        <f t="shared" si="58"/>
        <v>Q259383 23</v>
      </c>
      <c r="B1208" s="3" t="s">
        <v>173</v>
      </c>
      <c r="C1208" s="152">
        <v>23</v>
      </c>
      <c r="D1208" s="154">
        <v>3752.09</v>
      </c>
      <c r="E1208" s="108">
        <v>5515.55</v>
      </c>
      <c r="F1208" s="109" t="s">
        <v>92</v>
      </c>
      <c r="G1208" s="108">
        <v>9267.64</v>
      </c>
      <c r="H1208" s="110">
        <v>45367</v>
      </c>
      <c r="J1208" s="30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6">
        <f t="shared" si="56"/>
        <v>3752.09</v>
      </c>
    </row>
    <row r="1209" spans="1:14" ht="15" hidden="1" customHeight="1" thickBot="1">
      <c r="A1209" s="11" t="str">
        <f t="shared" si="58"/>
        <v>Q259383 23</v>
      </c>
      <c r="B1209" s="3" t="s">
        <v>173</v>
      </c>
      <c r="C1209" s="153"/>
      <c r="D1209" s="155"/>
      <c r="E1209" s="108">
        <v>5515.55</v>
      </c>
      <c r="F1209" s="109">
        <v>114.91</v>
      </c>
      <c r="G1209" s="108">
        <v>9382.5499999999993</v>
      </c>
      <c r="H1209" s="110">
        <v>45377</v>
      </c>
      <c r="J1209" s="30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6">
        <f t="shared" si="56"/>
        <v>3752.09</v>
      </c>
    </row>
    <row r="1210" spans="1:14" ht="15" hidden="1" customHeight="1" thickBot="1">
      <c r="A1210" s="11" t="str">
        <f t="shared" si="58"/>
        <v>Q259383 24</v>
      </c>
      <c r="B1210" s="3" t="s">
        <v>173</v>
      </c>
      <c r="C1210" s="152">
        <v>24</v>
      </c>
      <c r="D1210" s="154">
        <v>3752.09</v>
      </c>
      <c r="E1210" s="108">
        <v>5459.26</v>
      </c>
      <c r="F1210" s="109" t="s">
        <v>92</v>
      </c>
      <c r="G1210" s="108">
        <v>9211.35</v>
      </c>
      <c r="H1210" s="110">
        <v>45398</v>
      </c>
      <c r="J1210" s="30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6">
        <f t="shared" si="56"/>
        <v>3752.09</v>
      </c>
    </row>
    <row r="1211" spans="1:14" ht="15" hidden="1" customHeight="1" thickBot="1">
      <c r="A1211" s="11" t="str">
        <f t="shared" si="58"/>
        <v>Q259383 24</v>
      </c>
      <c r="B1211" s="3" t="s">
        <v>173</v>
      </c>
      <c r="C1211" s="153"/>
      <c r="D1211" s="155"/>
      <c r="E1211" s="108">
        <v>5459.26</v>
      </c>
      <c r="F1211" s="109">
        <v>114.22</v>
      </c>
      <c r="G1211" s="108">
        <v>9325.57</v>
      </c>
      <c r="H1211" s="110">
        <v>45408</v>
      </c>
      <c r="J1211" s="30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6">
        <f t="shared" si="56"/>
        <v>3752.09</v>
      </c>
    </row>
    <row r="1212" spans="1:14" ht="15" hidden="1" customHeight="1" thickBot="1">
      <c r="A1212" s="11" t="str">
        <f t="shared" si="58"/>
        <v>Q259383 25</v>
      </c>
      <c r="B1212" s="3" t="s">
        <v>173</v>
      </c>
      <c r="C1212" s="152">
        <v>25</v>
      </c>
      <c r="D1212" s="154">
        <v>3752.09</v>
      </c>
      <c r="E1212" s="108">
        <v>5402.99</v>
      </c>
      <c r="F1212" s="109" t="s">
        <v>92</v>
      </c>
      <c r="G1212" s="108">
        <v>9155.08</v>
      </c>
      <c r="H1212" s="110">
        <v>45428</v>
      </c>
      <c r="J1212" s="30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6">
        <f t="shared" si="56"/>
        <v>3752.09</v>
      </c>
    </row>
    <row r="1213" spans="1:14" ht="15" hidden="1" customHeight="1" thickBot="1">
      <c r="A1213" s="11" t="str">
        <f t="shared" si="58"/>
        <v>Q259383 25</v>
      </c>
      <c r="B1213" s="3" t="s">
        <v>173</v>
      </c>
      <c r="C1213" s="153"/>
      <c r="D1213" s="155"/>
      <c r="E1213" s="108">
        <v>5402.99</v>
      </c>
      <c r="F1213" s="109">
        <v>113.52</v>
      </c>
      <c r="G1213" s="108">
        <v>9268.6</v>
      </c>
      <c r="H1213" s="110">
        <v>45438</v>
      </c>
      <c r="J1213" s="30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6">
        <f t="shared" si="56"/>
        <v>3752.09</v>
      </c>
    </row>
    <row r="1214" spans="1:14" ht="15" hidden="1" customHeight="1" thickBot="1">
      <c r="A1214" s="11" t="str">
        <f t="shared" si="58"/>
        <v>Q259383 26</v>
      </c>
      <c r="B1214" s="3" t="s">
        <v>173</v>
      </c>
      <c r="C1214" s="152">
        <v>26</v>
      </c>
      <c r="D1214" s="154">
        <v>3752.09</v>
      </c>
      <c r="E1214" s="108">
        <v>5346.7</v>
      </c>
      <c r="F1214" s="109" t="s">
        <v>92</v>
      </c>
      <c r="G1214" s="108">
        <v>9098.7900000000009</v>
      </c>
      <c r="H1214" s="110">
        <v>45459</v>
      </c>
      <c r="J1214" s="30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6">
        <f t="shared" si="56"/>
        <v>3752.09</v>
      </c>
    </row>
    <row r="1215" spans="1:14" ht="15" hidden="1" customHeight="1" thickBot="1">
      <c r="A1215" s="11" t="str">
        <f t="shared" si="58"/>
        <v>Q259383 26</v>
      </c>
      <c r="B1215" s="3" t="s">
        <v>173</v>
      </c>
      <c r="C1215" s="153"/>
      <c r="D1215" s="155"/>
      <c r="E1215" s="108">
        <v>5346.7</v>
      </c>
      <c r="F1215" s="109">
        <v>112.83</v>
      </c>
      <c r="G1215" s="108">
        <v>9211.6200000000008</v>
      </c>
      <c r="H1215" s="110">
        <v>45469</v>
      </c>
      <c r="J1215" s="30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6">
        <f t="shared" si="56"/>
        <v>3752.09</v>
      </c>
    </row>
    <row r="1216" spans="1:14" ht="15" hidden="1" customHeight="1" thickBot="1">
      <c r="A1216" s="11" t="str">
        <f t="shared" si="58"/>
        <v>Q259383 27</v>
      </c>
      <c r="B1216" s="3" t="s">
        <v>173</v>
      </c>
      <c r="C1216" s="152">
        <v>27</v>
      </c>
      <c r="D1216" s="154">
        <v>3752.09</v>
      </c>
      <c r="E1216" s="108">
        <v>5290.42</v>
      </c>
      <c r="F1216" s="109" t="s">
        <v>92</v>
      </c>
      <c r="G1216" s="108">
        <v>9042.51</v>
      </c>
      <c r="H1216" s="110">
        <v>45489</v>
      </c>
      <c r="J1216" s="30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6">
        <f t="shared" si="56"/>
        <v>3752.09</v>
      </c>
    </row>
    <row r="1217" spans="1:14" ht="15" hidden="1" customHeight="1" thickBot="1">
      <c r="A1217" s="11" t="str">
        <f t="shared" si="58"/>
        <v>Q259383 27</v>
      </c>
      <c r="B1217" s="3" t="s">
        <v>173</v>
      </c>
      <c r="C1217" s="153"/>
      <c r="D1217" s="155"/>
      <c r="E1217" s="108">
        <v>5290.42</v>
      </c>
      <c r="F1217" s="109">
        <v>112.13</v>
      </c>
      <c r="G1217" s="108">
        <v>9154.64</v>
      </c>
      <c r="H1217" s="110">
        <v>45499</v>
      </c>
      <c r="J1217" s="30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6">
        <f t="shared" si="56"/>
        <v>3752.09</v>
      </c>
    </row>
    <row r="1218" spans="1:14" ht="15" hidden="1" customHeight="1" thickBot="1">
      <c r="A1218" s="11" t="str">
        <f t="shared" si="58"/>
        <v>Q259383 28</v>
      </c>
      <c r="B1218" s="3" t="s">
        <v>173</v>
      </c>
      <c r="C1218" s="152">
        <v>28</v>
      </c>
      <c r="D1218" s="154">
        <v>3752.09</v>
      </c>
      <c r="E1218" s="108">
        <v>5234.1400000000003</v>
      </c>
      <c r="F1218" s="109" t="s">
        <v>92</v>
      </c>
      <c r="G1218" s="108">
        <v>8986.23</v>
      </c>
      <c r="H1218" s="110">
        <v>45520</v>
      </c>
      <c r="J1218" s="30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6">
        <f t="shared" si="56"/>
        <v>3752.09</v>
      </c>
    </row>
    <row r="1219" spans="1:14" ht="15" hidden="1" customHeight="1" thickBot="1">
      <c r="A1219" s="11" t="str">
        <f t="shared" si="58"/>
        <v>Q259383 28</v>
      </c>
      <c r="B1219" s="3" t="s">
        <v>173</v>
      </c>
      <c r="C1219" s="153"/>
      <c r="D1219" s="155"/>
      <c r="E1219" s="108">
        <v>5234.1400000000003</v>
      </c>
      <c r="F1219" s="109">
        <v>111.42</v>
      </c>
      <c r="G1219" s="108">
        <v>9097.65</v>
      </c>
      <c r="H1219" s="110">
        <v>45530</v>
      </c>
      <c r="J1219" s="30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6">
        <f t="shared" si="56"/>
        <v>3752.09</v>
      </c>
    </row>
    <row r="1220" spans="1:14" ht="15" hidden="1" customHeight="1" thickBot="1">
      <c r="A1220" s="11" t="str">
        <f t="shared" si="58"/>
        <v>Q259383 29</v>
      </c>
      <c r="B1220" s="3" t="s">
        <v>173</v>
      </c>
      <c r="C1220" s="152">
        <v>29</v>
      </c>
      <c r="D1220" s="154">
        <v>3752.09</v>
      </c>
      <c r="E1220" s="108">
        <v>5177.8599999999997</v>
      </c>
      <c r="F1220" s="109" t="s">
        <v>92</v>
      </c>
      <c r="G1220" s="108">
        <v>8929.9500000000007</v>
      </c>
      <c r="H1220" s="110">
        <v>45551</v>
      </c>
      <c r="J1220" s="30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6">
        <f t="shared" ref="N1220:N1283" si="59">IF(D1220=0,D1219,D1220)</f>
        <v>3752.09</v>
      </c>
    </row>
    <row r="1221" spans="1:14" ht="15" hidden="1" customHeight="1" thickBot="1">
      <c r="A1221" s="11" t="str">
        <f t="shared" si="58"/>
        <v>Q259383 29</v>
      </c>
      <c r="B1221" s="3" t="s">
        <v>173</v>
      </c>
      <c r="C1221" s="153"/>
      <c r="D1221" s="155"/>
      <c r="E1221" s="108">
        <v>5177.8599999999997</v>
      </c>
      <c r="F1221" s="109">
        <v>110.73</v>
      </c>
      <c r="G1221" s="108">
        <v>9040.68</v>
      </c>
      <c r="H1221" s="110">
        <v>45561</v>
      </c>
      <c r="J1221" s="30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6">
        <f t="shared" si="59"/>
        <v>3752.09</v>
      </c>
    </row>
    <row r="1222" spans="1:14" ht="15" hidden="1" customHeight="1" thickBot="1">
      <c r="A1222" s="11" t="str">
        <f t="shared" si="58"/>
        <v>Q259383 30</v>
      </c>
      <c r="B1222" s="3" t="s">
        <v>173</v>
      </c>
      <c r="C1222" s="152">
        <v>30</v>
      </c>
      <c r="D1222" s="154">
        <v>3752.09</v>
      </c>
      <c r="E1222" s="108">
        <v>5121.58</v>
      </c>
      <c r="F1222" s="109" t="s">
        <v>92</v>
      </c>
      <c r="G1222" s="108">
        <v>8873.67</v>
      </c>
      <c r="H1222" s="110">
        <v>45581</v>
      </c>
      <c r="J1222" s="30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6">
        <f t="shared" si="59"/>
        <v>3752.09</v>
      </c>
    </row>
    <row r="1223" spans="1:14" ht="15" hidden="1" customHeight="1" thickBot="1">
      <c r="A1223" s="11" t="str">
        <f t="shared" si="58"/>
        <v>Q259383 30</v>
      </c>
      <c r="B1223" s="3" t="s">
        <v>173</v>
      </c>
      <c r="C1223" s="153"/>
      <c r="D1223" s="155"/>
      <c r="E1223" s="108">
        <v>5121.58</v>
      </c>
      <c r="F1223" s="109">
        <v>110.03</v>
      </c>
      <c r="G1223" s="108">
        <v>8983.7000000000007</v>
      </c>
      <c r="H1223" s="110">
        <v>45591</v>
      </c>
      <c r="J1223" s="30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6">
        <f t="shared" si="59"/>
        <v>3752.09</v>
      </c>
    </row>
    <row r="1224" spans="1:14" ht="15" hidden="1" customHeight="1" thickBot="1">
      <c r="A1224" s="11" t="str">
        <f t="shared" si="58"/>
        <v>Q259383 31</v>
      </c>
      <c r="B1224" s="3" t="s">
        <v>173</v>
      </c>
      <c r="C1224" s="152">
        <v>31</v>
      </c>
      <c r="D1224" s="154">
        <v>3752.09</v>
      </c>
      <c r="E1224" s="108">
        <v>5065.3</v>
      </c>
      <c r="F1224" s="109" t="s">
        <v>92</v>
      </c>
      <c r="G1224" s="108">
        <v>8817.39</v>
      </c>
      <c r="H1224" s="110">
        <v>45612</v>
      </c>
      <c r="J1224" s="30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6">
        <f t="shared" si="59"/>
        <v>3752.09</v>
      </c>
    </row>
    <row r="1225" spans="1:14" ht="15" hidden="1" customHeight="1" thickBot="1">
      <c r="A1225" s="11" t="str">
        <f t="shared" si="58"/>
        <v>Q259383 31</v>
      </c>
      <c r="B1225" s="3" t="s">
        <v>173</v>
      </c>
      <c r="C1225" s="153"/>
      <c r="D1225" s="155"/>
      <c r="E1225" s="108">
        <v>5065.3</v>
      </c>
      <c r="F1225" s="109">
        <v>109.34</v>
      </c>
      <c r="G1225" s="108">
        <v>8926.73</v>
      </c>
      <c r="H1225" s="110">
        <v>45622</v>
      </c>
      <c r="J1225" s="30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6">
        <f t="shared" si="59"/>
        <v>3752.09</v>
      </c>
    </row>
    <row r="1226" spans="1:14" ht="15" hidden="1" customHeight="1" thickBot="1">
      <c r="A1226" s="11" t="str">
        <f t="shared" si="58"/>
        <v>Q259383 32</v>
      </c>
      <c r="B1226" s="3" t="s">
        <v>173</v>
      </c>
      <c r="C1226" s="152">
        <v>32</v>
      </c>
      <c r="D1226" s="154">
        <v>3752.09</v>
      </c>
      <c r="E1226" s="108">
        <v>5009.0200000000004</v>
      </c>
      <c r="F1226" s="109" t="s">
        <v>92</v>
      </c>
      <c r="G1226" s="108">
        <v>8761.11</v>
      </c>
      <c r="H1226" s="110">
        <v>45642</v>
      </c>
      <c r="J1226" s="30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6">
        <f t="shared" si="59"/>
        <v>3752.09</v>
      </c>
    </row>
    <row r="1227" spans="1:14" ht="15" hidden="1" customHeight="1" thickBot="1">
      <c r="A1227" s="11" t="str">
        <f t="shared" si="58"/>
        <v>Q259383 32</v>
      </c>
      <c r="B1227" s="3" t="s">
        <v>173</v>
      </c>
      <c r="C1227" s="153"/>
      <c r="D1227" s="155"/>
      <c r="E1227" s="108">
        <v>5009.0200000000004</v>
      </c>
      <c r="F1227" s="109">
        <v>108.64</v>
      </c>
      <c r="G1227" s="108">
        <v>8869.75</v>
      </c>
      <c r="H1227" s="110">
        <v>45652</v>
      </c>
      <c r="J1227" s="30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6">
        <f t="shared" si="59"/>
        <v>3752.09</v>
      </c>
    </row>
    <row r="1228" spans="1:14" ht="15" hidden="1" customHeight="1" thickBot="1">
      <c r="A1228" s="11" t="str">
        <f t="shared" si="58"/>
        <v>Q259383 33</v>
      </c>
      <c r="B1228" s="3" t="s">
        <v>173</v>
      </c>
      <c r="C1228" s="152">
        <v>33</v>
      </c>
      <c r="D1228" s="154">
        <v>3752.09</v>
      </c>
      <c r="E1228" s="108">
        <v>4952.74</v>
      </c>
      <c r="F1228" s="109" t="s">
        <v>92</v>
      </c>
      <c r="G1228" s="108">
        <v>8704.83</v>
      </c>
      <c r="H1228" s="110">
        <v>45673</v>
      </c>
      <c r="J1228" s="30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6">
        <f t="shared" si="59"/>
        <v>3752.09</v>
      </c>
    </row>
    <row r="1229" spans="1:14" ht="15" hidden="1" customHeight="1" thickBot="1">
      <c r="A1229" s="11" t="str">
        <f t="shared" si="58"/>
        <v>Q259383 33</v>
      </c>
      <c r="B1229" s="3" t="s">
        <v>173</v>
      </c>
      <c r="C1229" s="153"/>
      <c r="D1229" s="155"/>
      <c r="E1229" s="108">
        <v>4952.74</v>
      </c>
      <c r="F1229" s="109">
        <v>107.94</v>
      </c>
      <c r="G1229" s="108">
        <v>8812.77</v>
      </c>
      <c r="H1229" s="110">
        <v>45683</v>
      </c>
      <c r="J1229" s="30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6">
        <f t="shared" si="59"/>
        <v>3752.09</v>
      </c>
    </row>
    <row r="1230" spans="1:14" ht="15" hidden="1" customHeight="1" thickBot="1">
      <c r="A1230" s="11" t="str">
        <f t="shared" si="58"/>
        <v>Q259383 34</v>
      </c>
      <c r="B1230" s="3" t="s">
        <v>173</v>
      </c>
      <c r="C1230" s="152">
        <v>34</v>
      </c>
      <c r="D1230" s="154">
        <v>3752.09</v>
      </c>
      <c r="E1230" s="108">
        <v>4896.45</v>
      </c>
      <c r="F1230" s="109" t="s">
        <v>92</v>
      </c>
      <c r="G1230" s="108">
        <v>8648.5400000000009</v>
      </c>
      <c r="H1230" s="110">
        <v>45704</v>
      </c>
      <c r="J1230" s="30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6">
        <f t="shared" si="59"/>
        <v>3752.09</v>
      </c>
    </row>
    <row r="1231" spans="1:14" ht="15" hidden="1" customHeight="1" thickBot="1">
      <c r="A1231" s="11" t="str">
        <f t="shared" si="58"/>
        <v>Q259383 34</v>
      </c>
      <c r="B1231" s="3" t="s">
        <v>173</v>
      </c>
      <c r="C1231" s="153"/>
      <c r="D1231" s="155"/>
      <c r="E1231" s="108">
        <v>4896.45</v>
      </c>
      <c r="F1231" s="109">
        <v>107.24</v>
      </c>
      <c r="G1231" s="108">
        <v>8755.7800000000007</v>
      </c>
      <c r="H1231" s="110">
        <v>45714</v>
      </c>
      <c r="J1231" s="30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6">
        <f t="shared" si="59"/>
        <v>3752.09</v>
      </c>
    </row>
    <row r="1232" spans="1:14" ht="15" hidden="1" customHeight="1" thickBot="1">
      <c r="A1232" s="11" t="str">
        <f t="shared" si="58"/>
        <v>Q259383 35</v>
      </c>
      <c r="B1232" s="3" t="s">
        <v>173</v>
      </c>
      <c r="C1232" s="152">
        <v>35</v>
      </c>
      <c r="D1232" s="154">
        <v>3752.09</v>
      </c>
      <c r="E1232" s="108">
        <v>4840.17</v>
      </c>
      <c r="F1232" s="109" t="s">
        <v>92</v>
      </c>
      <c r="G1232" s="108">
        <v>8592.26</v>
      </c>
      <c r="H1232" s="110">
        <v>45732</v>
      </c>
      <c r="J1232" s="30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6">
        <f t="shared" si="59"/>
        <v>3752.09</v>
      </c>
    </row>
    <row r="1233" spans="1:14" ht="15" hidden="1" customHeight="1" thickBot="1">
      <c r="A1233" s="11" t="str">
        <f t="shared" si="58"/>
        <v>Q259383 35</v>
      </c>
      <c r="B1233" s="3" t="s">
        <v>173</v>
      </c>
      <c r="C1233" s="153"/>
      <c r="D1233" s="155"/>
      <c r="E1233" s="108">
        <v>4840.17</v>
      </c>
      <c r="F1233" s="109">
        <v>106.54</v>
      </c>
      <c r="G1233" s="108">
        <v>8698.7999999999993</v>
      </c>
      <c r="H1233" s="110">
        <v>45742</v>
      </c>
      <c r="J1233" s="30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6">
        <f t="shared" si="59"/>
        <v>3752.09</v>
      </c>
    </row>
    <row r="1234" spans="1:14" ht="15" hidden="1" customHeight="1" thickBot="1">
      <c r="A1234" s="11" t="str">
        <f t="shared" si="58"/>
        <v>Q259383 36</v>
      </c>
      <c r="B1234" s="3" t="s">
        <v>173</v>
      </c>
      <c r="C1234" s="152">
        <v>36</v>
      </c>
      <c r="D1234" s="154">
        <v>3752.09</v>
      </c>
      <c r="E1234" s="108">
        <v>4783.8999999999996</v>
      </c>
      <c r="F1234" s="109" t="s">
        <v>92</v>
      </c>
      <c r="G1234" s="108">
        <v>8535.99</v>
      </c>
      <c r="H1234" s="110">
        <v>45763</v>
      </c>
      <c r="J1234" s="30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6">
        <f t="shared" si="59"/>
        <v>3752.09</v>
      </c>
    </row>
    <row r="1235" spans="1:14" ht="15" hidden="1" customHeight="1" thickBot="1">
      <c r="A1235" s="11" t="str">
        <f t="shared" si="58"/>
        <v>Q259383 36</v>
      </c>
      <c r="B1235" s="3" t="s">
        <v>173</v>
      </c>
      <c r="C1235" s="153"/>
      <c r="D1235" s="155"/>
      <c r="E1235" s="108">
        <v>4783.8999999999996</v>
      </c>
      <c r="F1235" s="109">
        <v>105.85</v>
      </c>
      <c r="G1235" s="108">
        <v>8641.84</v>
      </c>
      <c r="H1235" s="110">
        <v>45773</v>
      </c>
      <c r="J1235" s="30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6">
        <f t="shared" si="59"/>
        <v>3752.09</v>
      </c>
    </row>
    <row r="1236" spans="1:14" ht="15" hidden="1" customHeight="1" thickBot="1">
      <c r="A1236" s="11" t="str">
        <f t="shared" si="58"/>
        <v>Q259383 37</v>
      </c>
      <c r="B1236" s="3" t="s">
        <v>173</v>
      </c>
      <c r="C1236" s="152">
        <v>37</v>
      </c>
      <c r="D1236" s="154">
        <v>3752.09</v>
      </c>
      <c r="E1236" s="108">
        <v>4727.6099999999997</v>
      </c>
      <c r="F1236" s="109" t="s">
        <v>92</v>
      </c>
      <c r="G1236" s="108">
        <v>8479.7000000000007</v>
      </c>
      <c r="H1236" s="110">
        <v>45793</v>
      </c>
      <c r="J1236" s="30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6">
        <f t="shared" si="59"/>
        <v>3752.09</v>
      </c>
    </row>
    <row r="1237" spans="1:14" ht="15" hidden="1" customHeight="1" thickBot="1">
      <c r="A1237" s="11" t="str">
        <f t="shared" si="58"/>
        <v>Q259383 37</v>
      </c>
      <c r="B1237" s="3" t="s">
        <v>173</v>
      </c>
      <c r="C1237" s="153"/>
      <c r="D1237" s="155"/>
      <c r="E1237" s="108">
        <v>4727.6099999999997</v>
      </c>
      <c r="F1237" s="109">
        <v>105.15</v>
      </c>
      <c r="G1237" s="108">
        <v>8584.85</v>
      </c>
      <c r="H1237" s="110">
        <v>45803</v>
      </c>
      <c r="J1237" s="30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6">
        <f t="shared" si="59"/>
        <v>3752.09</v>
      </c>
    </row>
    <row r="1238" spans="1:14" ht="15" hidden="1" customHeight="1" thickBot="1">
      <c r="A1238" s="11" t="str">
        <f t="shared" si="58"/>
        <v>Q259383 38</v>
      </c>
      <c r="B1238" s="3" t="s">
        <v>173</v>
      </c>
      <c r="C1238" s="152">
        <v>38</v>
      </c>
      <c r="D1238" s="154">
        <v>3752.09</v>
      </c>
      <c r="E1238" s="108">
        <v>4671.33</v>
      </c>
      <c r="F1238" s="109" t="s">
        <v>92</v>
      </c>
      <c r="G1238" s="108">
        <v>8423.42</v>
      </c>
      <c r="H1238" s="110">
        <v>45824</v>
      </c>
      <c r="J1238" s="30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6">
        <f t="shared" si="59"/>
        <v>3752.09</v>
      </c>
    </row>
    <row r="1239" spans="1:14" ht="15" hidden="1" customHeight="1" thickBot="1">
      <c r="A1239" s="11" t="str">
        <f t="shared" si="58"/>
        <v>Q259383 38</v>
      </c>
      <c r="B1239" s="3" t="s">
        <v>173</v>
      </c>
      <c r="C1239" s="153"/>
      <c r="D1239" s="155"/>
      <c r="E1239" s="108">
        <v>4671.33</v>
      </c>
      <c r="F1239" s="109">
        <v>104.45</v>
      </c>
      <c r="G1239" s="108">
        <v>8527.8700000000008</v>
      </c>
      <c r="H1239" s="110">
        <v>45834</v>
      </c>
      <c r="J1239" s="30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6">
        <f t="shared" si="59"/>
        <v>3752.09</v>
      </c>
    </row>
    <row r="1240" spans="1:14" ht="15" hidden="1" customHeight="1" thickBot="1">
      <c r="A1240" s="11" t="str">
        <f t="shared" si="58"/>
        <v>Q259383 39</v>
      </c>
      <c r="B1240" s="3" t="s">
        <v>173</v>
      </c>
      <c r="C1240" s="152">
        <v>39</v>
      </c>
      <c r="D1240" s="154">
        <v>3752.09</v>
      </c>
      <c r="E1240" s="108">
        <v>4615.04</v>
      </c>
      <c r="F1240" s="109" t="s">
        <v>92</v>
      </c>
      <c r="G1240" s="108">
        <v>8367.1299999999992</v>
      </c>
      <c r="H1240" s="110">
        <v>45854</v>
      </c>
      <c r="J1240" s="30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6">
        <f t="shared" si="59"/>
        <v>3752.09</v>
      </c>
    </row>
    <row r="1241" spans="1:14" ht="15" hidden="1" customHeight="1" thickBot="1">
      <c r="A1241" s="11" t="str">
        <f t="shared" si="58"/>
        <v>Q259383 39</v>
      </c>
      <c r="B1241" s="3" t="s">
        <v>173</v>
      </c>
      <c r="C1241" s="153"/>
      <c r="D1241" s="155"/>
      <c r="E1241" s="108">
        <v>4615.04</v>
      </c>
      <c r="F1241" s="109">
        <v>103.75</v>
      </c>
      <c r="G1241" s="108">
        <v>8470.8799999999992</v>
      </c>
      <c r="H1241" s="110">
        <v>45864</v>
      </c>
      <c r="J1241" s="30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6">
        <f t="shared" si="59"/>
        <v>3752.09</v>
      </c>
    </row>
    <row r="1242" spans="1:14" ht="15" hidden="1" customHeight="1" thickBot="1">
      <c r="A1242" s="11" t="str">
        <f t="shared" si="58"/>
        <v>Q259383 40</v>
      </c>
      <c r="B1242" s="3" t="s">
        <v>173</v>
      </c>
      <c r="C1242" s="152">
        <v>40</v>
      </c>
      <c r="D1242" s="154">
        <v>3752.09</v>
      </c>
      <c r="E1242" s="108">
        <v>4558.7700000000004</v>
      </c>
      <c r="F1242" s="109" t="s">
        <v>92</v>
      </c>
      <c r="G1242" s="108">
        <v>8310.86</v>
      </c>
      <c r="H1242" s="110">
        <v>45885</v>
      </c>
      <c r="J1242" s="30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6">
        <f t="shared" si="59"/>
        <v>3752.09</v>
      </c>
    </row>
    <row r="1243" spans="1:14" ht="15" hidden="1" customHeight="1" thickBot="1">
      <c r="A1243" s="11" t="str">
        <f t="shared" si="58"/>
        <v>Q259383 40</v>
      </c>
      <c r="B1243" s="3" t="s">
        <v>173</v>
      </c>
      <c r="C1243" s="153"/>
      <c r="D1243" s="155"/>
      <c r="E1243" s="108">
        <v>4558.7700000000004</v>
      </c>
      <c r="F1243" s="109">
        <v>103.05</v>
      </c>
      <c r="G1243" s="108">
        <v>8413.91</v>
      </c>
      <c r="H1243" s="110">
        <v>45895</v>
      </c>
      <c r="J1243" s="30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6">
        <f t="shared" si="59"/>
        <v>3752.09</v>
      </c>
    </row>
    <row r="1244" spans="1:14" ht="15" hidden="1" customHeight="1" thickBot="1">
      <c r="A1244" s="11" t="str">
        <f t="shared" si="58"/>
        <v>Q259383 41</v>
      </c>
      <c r="B1244" s="3" t="s">
        <v>173</v>
      </c>
      <c r="C1244" s="152">
        <v>41</v>
      </c>
      <c r="D1244" s="154">
        <v>3752.09</v>
      </c>
      <c r="E1244" s="108">
        <v>4502.49</v>
      </c>
      <c r="F1244" s="109" t="s">
        <v>92</v>
      </c>
      <c r="G1244" s="108">
        <v>8254.58</v>
      </c>
      <c r="H1244" s="110">
        <v>45916</v>
      </c>
      <c r="J1244" s="30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6">
        <f t="shared" si="59"/>
        <v>3752.09</v>
      </c>
    </row>
    <row r="1245" spans="1:14" ht="15" hidden="1" customHeight="1" thickBot="1">
      <c r="A1245" s="11" t="str">
        <f t="shared" si="58"/>
        <v>Q259383 41</v>
      </c>
      <c r="B1245" s="3" t="s">
        <v>173</v>
      </c>
      <c r="C1245" s="153"/>
      <c r="D1245" s="155"/>
      <c r="E1245" s="108">
        <v>4502.49</v>
      </c>
      <c r="F1245" s="109">
        <v>102.36</v>
      </c>
      <c r="G1245" s="108">
        <v>8356.94</v>
      </c>
      <c r="H1245" s="110">
        <v>45926</v>
      </c>
      <c r="J1245" s="30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6">
        <f t="shared" si="59"/>
        <v>3752.09</v>
      </c>
    </row>
    <row r="1246" spans="1:14" ht="15" hidden="1" customHeight="1" thickBot="1">
      <c r="A1246" s="11" t="str">
        <f t="shared" si="58"/>
        <v>Q259383 42</v>
      </c>
      <c r="B1246" s="3" t="s">
        <v>173</v>
      </c>
      <c r="C1246" s="152">
        <v>42</v>
      </c>
      <c r="D1246" s="154">
        <v>3752.09</v>
      </c>
      <c r="E1246" s="108">
        <v>4446.2</v>
      </c>
      <c r="F1246" s="109" t="s">
        <v>92</v>
      </c>
      <c r="G1246" s="108">
        <v>8198.2900000000009</v>
      </c>
      <c r="H1246" s="110">
        <v>45946</v>
      </c>
      <c r="J1246" s="30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6">
        <f t="shared" si="59"/>
        <v>3752.09</v>
      </c>
    </row>
    <row r="1247" spans="1:14" ht="15" hidden="1" customHeight="1" thickBot="1">
      <c r="A1247" s="11" t="str">
        <f t="shared" si="58"/>
        <v>Q259383 42</v>
      </c>
      <c r="B1247" s="3" t="s">
        <v>173</v>
      </c>
      <c r="C1247" s="153"/>
      <c r="D1247" s="155"/>
      <c r="E1247" s="108">
        <v>4446.2</v>
      </c>
      <c r="F1247" s="109">
        <v>101.66</v>
      </c>
      <c r="G1247" s="108">
        <v>8299.9500000000007</v>
      </c>
      <c r="H1247" s="110">
        <v>45956</v>
      </c>
      <c r="J1247" s="30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6">
        <f t="shared" si="59"/>
        <v>3752.09</v>
      </c>
    </row>
    <row r="1248" spans="1:14" ht="15" hidden="1" customHeight="1" thickBot="1">
      <c r="A1248" s="11" t="str">
        <f t="shared" si="58"/>
        <v>Q259383 43</v>
      </c>
      <c r="B1248" s="3" t="s">
        <v>173</v>
      </c>
      <c r="C1248" s="152">
        <v>43</v>
      </c>
      <c r="D1248" s="154">
        <v>3752.09</v>
      </c>
      <c r="E1248" s="108">
        <v>4389.92</v>
      </c>
      <c r="F1248" s="109" t="s">
        <v>92</v>
      </c>
      <c r="G1248" s="108">
        <v>8142.01</v>
      </c>
      <c r="H1248" s="110">
        <v>45977</v>
      </c>
      <c r="J1248" s="30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6">
        <f t="shared" si="59"/>
        <v>3752.09</v>
      </c>
    </row>
    <row r="1249" spans="1:14" ht="15" hidden="1" customHeight="1" thickBot="1">
      <c r="A1249" s="11" t="str">
        <f t="shared" si="58"/>
        <v>Q259383 43</v>
      </c>
      <c r="B1249" s="3" t="s">
        <v>173</v>
      </c>
      <c r="C1249" s="153"/>
      <c r="D1249" s="155"/>
      <c r="E1249" s="108">
        <v>4389.92</v>
      </c>
      <c r="F1249" s="109">
        <v>100.96</v>
      </c>
      <c r="G1249" s="108">
        <v>8242.9699999999993</v>
      </c>
      <c r="H1249" s="110">
        <v>45987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6">
        <f t="shared" si="59"/>
        <v>3752.09</v>
      </c>
    </row>
    <row r="1250" spans="1:14" ht="15" hidden="1" customHeight="1" thickBot="1">
      <c r="A1250" s="11" t="str">
        <f t="shared" si="58"/>
        <v>Q259383 44</v>
      </c>
      <c r="B1250" s="3" t="s">
        <v>173</v>
      </c>
      <c r="C1250" s="152">
        <v>44</v>
      </c>
      <c r="D1250" s="154">
        <v>3752.09</v>
      </c>
      <c r="E1250" s="108">
        <v>4333.6400000000003</v>
      </c>
      <c r="F1250" s="109" t="s">
        <v>92</v>
      </c>
      <c r="G1250" s="108">
        <v>8085.73</v>
      </c>
      <c r="H1250" s="110">
        <v>46007</v>
      </c>
      <c r="J1250" s="30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6">
        <f t="shared" si="59"/>
        <v>3752.09</v>
      </c>
    </row>
    <row r="1251" spans="1:14" ht="15" hidden="1" customHeight="1" thickBot="1">
      <c r="A1251" s="11" t="str">
        <f t="shared" si="58"/>
        <v>Q259383 44</v>
      </c>
      <c r="B1251" s="3" t="s">
        <v>173</v>
      </c>
      <c r="C1251" s="153"/>
      <c r="D1251" s="155"/>
      <c r="E1251" s="108">
        <v>4333.6400000000003</v>
      </c>
      <c r="F1251" s="109">
        <v>100.26</v>
      </c>
      <c r="G1251" s="108">
        <v>8185.99</v>
      </c>
      <c r="H1251" s="110">
        <v>46017</v>
      </c>
      <c r="J1251" s="30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6">
        <f t="shared" si="59"/>
        <v>3752.09</v>
      </c>
    </row>
    <row r="1252" spans="1:14" ht="15" hidden="1" customHeight="1" thickBot="1">
      <c r="A1252" s="11" t="str">
        <f t="shared" si="58"/>
        <v>Q259383 45</v>
      </c>
      <c r="B1252" s="3" t="s">
        <v>173</v>
      </c>
      <c r="C1252" s="152">
        <v>45</v>
      </c>
      <c r="D1252" s="154">
        <v>3752.09</v>
      </c>
      <c r="E1252" s="108">
        <v>4277.3599999999997</v>
      </c>
      <c r="F1252" s="109" t="s">
        <v>92</v>
      </c>
      <c r="G1252" s="108">
        <v>8029.45</v>
      </c>
      <c r="H1252" s="110">
        <v>46038</v>
      </c>
      <c r="J1252" s="30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6">
        <f t="shared" si="59"/>
        <v>3752.09</v>
      </c>
    </row>
    <row r="1253" spans="1:14" ht="15" hidden="1" customHeight="1" thickBot="1">
      <c r="A1253" s="11" t="str">
        <f t="shared" si="58"/>
        <v>Q259383 45</v>
      </c>
      <c r="B1253" s="3" t="s">
        <v>173</v>
      </c>
      <c r="C1253" s="153"/>
      <c r="D1253" s="155"/>
      <c r="E1253" s="108">
        <v>4277.3599999999997</v>
      </c>
      <c r="F1253" s="109">
        <v>99.56</v>
      </c>
      <c r="G1253" s="108">
        <v>8129.01</v>
      </c>
      <c r="H1253" s="110">
        <v>46048</v>
      </c>
      <c r="J1253" s="30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6">
        <f t="shared" si="59"/>
        <v>3752.09</v>
      </c>
    </row>
    <row r="1254" spans="1:14" ht="15" hidden="1" customHeight="1" thickBot="1">
      <c r="A1254" s="11" t="str">
        <f t="shared" si="58"/>
        <v>Q259383 46</v>
      </c>
      <c r="B1254" s="3" t="s">
        <v>173</v>
      </c>
      <c r="C1254" s="152">
        <v>46</v>
      </c>
      <c r="D1254" s="154">
        <v>3752.09</v>
      </c>
      <c r="E1254" s="108">
        <v>4221.08</v>
      </c>
      <c r="F1254" s="109" t="s">
        <v>92</v>
      </c>
      <c r="G1254" s="108">
        <v>7973.17</v>
      </c>
      <c r="H1254" s="110">
        <v>46069</v>
      </c>
      <c r="J1254" s="30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6">
        <f t="shared" si="59"/>
        <v>3752.09</v>
      </c>
    </row>
    <row r="1255" spans="1:14" ht="15" hidden="1" customHeight="1" thickBot="1">
      <c r="A1255" s="11" t="str">
        <f t="shared" si="58"/>
        <v>Q259383 46</v>
      </c>
      <c r="B1255" s="3" t="s">
        <v>173</v>
      </c>
      <c r="C1255" s="153"/>
      <c r="D1255" s="155"/>
      <c r="E1255" s="108">
        <v>4221.08</v>
      </c>
      <c r="F1255" s="109">
        <v>98.87</v>
      </c>
      <c r="G1255" s="108">
        <v>8072.04</v>
      </c>
      <c r="H1255" s="110">
        <v>46079</v>
      </c>
      <c r="J1255" s="30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6">
        <f t="shared" si="59"/>
        <v>3752.09</v>
      </c>
    </row>
    <row r="1256" spans="1:14" ht="15" hidden="1" customHeight="1" thickBot="1">
      <c r="A1256" s="11" t="str">
        <f t="shared" si="58"/>
        <v>Q259383 47</v>
      </c>
      <c r="B1256" s="3" t="s">
        <v>173</v>
      </c>
      <c r="C1256" s="152">
        <v>47</v>
      </c>
      <c r="D1256" s="154">
        <v>3752.09</v>
      </c>
      <c r="E1256" s="108">
        <v>4164.79</v>
      </c>
      <c r="F1256" s="109" t="s">
        <v>92</v>
      </c>
      <c r="G1256" s="108">
        <v>7916.88</v>
      </c>
      <c r="H1256" s="110">
        <v>46097</v>
      </c>
      <c r="J1256" s="30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6">
        <f t="shared" si="59"/>
        <v>3752.09</v>
      </c>
    </row>
    <row r="1257" spans="1:14" ht="15" hidden="1" customHeight="1" thickBot="1">
      <c r="A1257" s="11" t="str">
        <f t="shared" si="58"/>
        <v>Q259383 47</v>
      </c>
      <c r="B1257" s="3" t="s">
        <v>173</v>
      </c>
      <c r="C1257" s="153"/>
      <c r="D1257" s="155"/>
      <c r="E1257" s="108">
        <v>4164.79</v>
      </c>
      <c r="F1257" s="109">
        <v>98.17</v>
      </c>
      <c r="G1257" s="108">
        <v>8015.05</v>
      </c>
      <c r="H1257" s="110">
        <v>46107</v>
      </c>
      <c r="J1257" s="30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6">
        <f t="shared" si="59"/>
        <v>3752.09</v>
      </c>
    </row>
    <row r="1258" spans="1:14" ht="15" hidden="1" customHeight="1" thickBot="1">
      <c r="A1258" s="11" t="str">
        <f t="shared" ref="A1258:A1321" si="61">B1258&amp;" "&amp;IF(C1258="",C1257,C1258)</f>
        <v>Q259383 48</v>
      </c>
      <c r="B1258" s="3" t="s">
        <v>173</v>
      </c>
      <c r="C1258" s="152">
        <v>48</v>
      </c>
      <c r="D1258" s="154">
        <v>3752.09</v>
      </c>
      <c r="E1258" s="108">
        <v>4108.5200000000004</v>
      </c>
      <c r="F1258" s="109" t="s">
        <v>92</v>
      </c>
      <c r="G1258" s="108">
        <v>7860.61</v>
      </c>
      <c r="H1258" s="110">
        <v>46128</v>
      </c>
      <c r="J1258" s="30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6">
        <f t="shared" si="59"/>
        <v>3752.09</v>
      </c>
    </row>
    <row r="1259" spans="1:14" ht="15" hidden="1" customHeight="1" thickBot="1">
      <c r="A1259" s="11" t="str">
        <f t="shared" si="61"/>
        <v>Q259383 48</v>
      </c>
      <c r="B1259" s="3" t="s">
        <v>173</v>
      </c>
      <c r="C1259" s="153"/>
      <c r="D1259" s="155"/>
      <c r="E1259" s="108">
        <v>4108.5200000000004</v>
      </c>
      <c r="F1259" s="109">
        <v>97.47</v>
      </c>
      <c r="G1259" s="108">
        <v>7958.08</v>
      </c>
      <c r="H1259" s="110">
        <v>46138</v>
      </c>
      <c r="J1259" s="30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6">
        <f t="shared" si="59"/>
        <v>3752.09</v>
      </c>
    </row>
    <row r="1260" spans="1:14" ht="15" hidden="1" customHeight="1" thickBot="1">
      <c r="A1260" s="11" t="str">
        <f t="shared" si="61"/>
        <v>Q259383 49</v>
      </c>
      <c r="B1260" s="3" t="s">
        <v>173</v>
      </c>
      <c r="C1260" s="152">
        <v>49</v>
      </c>
      <c r="D1260" s="154">
        <v>3752.09</v>
      </c>
      <c r="E1260" s="108">
        <v>4052.24</v>
      </c>
      <c r="F1260" s="109" t="s">
        <v>92</v>
      </c>
      <c r="G1260" s="108">
        <v>7804.33</v>
      </c>
      <c r="H1260" s="110">
        <v>46158</v>
      </c>
      <c r="J1260" s="30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6">
        <f t="shared" si="59"/>
        <v>3752.09</v>
      </c>
    </row>
    <row r="1261" spans="1:14" ht="15" hidden="1" customHeight="1" thickBot="1">
      <c r="A1261" s="11" t="str">
        <f t="shared" si="61"/>
        <v>Q259383 49</v>
      </c>
      <c r="B1261" s="3" t="s">
        <v>173</v>
      </c>
      <c r="C1261" s="153"/>
      <c r="D1261" s="155"/>
      <c r="E1261" s="108">
        <v>4052.24</v>
      </c>
      <c r="F1261" s="109">
        <v>96.77</v>
      </c>
      <c r="G1261" s="108">
        <v>7901.1</v>
      </c>
      <c r="H1261" s="110">
        <v>46168</v>
      </c>
      <c r="J1261" s="30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6">
        <f t="shared" si="59"/>
        <v>3752.09</v>
      </c>
    </row>
    <row r="1262" spans="1:14" ht="15" hidden="1" customHeight="1" thickBot="1">
      <c r="A1262" s="11" t="str">
        <f t="shared" si="61"/>
        <v>Q259383 50</v>
      </c>
      <c r="B1262" s="3" t="s">
        <v>173</v>
      </c>
      <c r="C1262" s="152">
        <v>50</v>
      </c>
      <c r="D1262" s="154">
        <v>3752.09</v>
      </c>
      <c r="E1262" s="108">
        <v>3995.95</v>
      </c>
      <c r="F1262" s="109" t="s">
        <v>92</v>
      </c>
      <c r="G1262" s="108">
        <v>7748.04</v>
      </c>
      <c r="H1262" s="110">
        <v>46189</v>
      </c>
      <c r="J1262" s="30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6">
        <f t="shared" si="59"/>
        <v>3752.09</v>
      </c>
    </row>
    <row r="1263" spans="1:14" ht="15" hidden="1" customHeight="1" thickBot="1">
      <c r="A1263" s="11" t="str">
        <f t="shared" si="61"/>
        <v>Q259383 50</v>
      </c>
      <c r="B1263" s="3" t="s">
        <v>173</v>
      </c>
      <c r="C1263" s="153"/>
      <c r="D1263" s="155"/>
      <c r="E1263" s="108">
        <v>3995.95</v>
      </c>
      <c r="F1263" s="109">
        <v>96.08</v>
      </c>
      <c r="G1263" s="108">
        <v>7844.12</v>
      </c>
      <c r="H1263" s="110">
        <v>46199</v>
      </c>
      <c r="J1263" s="30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6">
        <f t="shared" si="59"/>
        <v>3752.09</v>
      </c>
    </row>
    <row r="1264" spans="1:14" ht="15" hidden="1" customHeight="1" thickBot="1">
      <c r="A1264" s="11" t="str">
        <f t="shared" si="61"/>
        <v>Q259383 51</v>
      </c>
      <c r="B1264" s="3" t="s">
        <v>173</v>
      </c>
      <c r="C1264" s="152">
        <v>51</v>
      </c>
      <c r="D1264" s="154">
        <v>3752.09</v>
      </c>
      <c r="E1264" s="108">
        <v>3939.67</v>
      </c>
      <c r="F1264" s="109" t="s">
        <v>92</v>
      </c>
      <c r="G1264" s="108">
        <v>7691.76</v>
      </c>
      <c r="H1264" s="110">
        <v>46219</v>
      </c>
      <c r="J1264" s="30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6">
        <f t="shared" si="59"/>
        <v>3752.09</v>
      </c>
    </row>
    <row r="1265" spans="1:14" ht="15" hidden="1" customHeight="1" thickBot="1">
      <c r="A1265" s="11" t="str">
        <f t="shared" si="61"/>
        <v>Q259383 51</v>
      </c>
      <c r="B1265" s="3" t="s">
        <v>173</v>
      </c>
      <c r="C1265" s="153"/>
      <c r="D1265" s="155"/>
      <c r="E1265" s="108">
        <v>3939.67</v>
      </c>
      <c r="F1265" s="109">
        <v>95.38</v>
      </c>
      <c r="G1265" s="108">
        <v>7787.14</v>
      </c>
      <c r="H1265" s="110">
        <v>46229</v>
      </c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6">
        <f t="shared" si="59"/>
        <v>3752.09</v>
      </c>
    </row>
    <row r="1266" spans="1:14" ht="15" hidden="1" customHeight="1" thickBot="1">
      <c r="A1266" s="11" t="str">
        <f t="shared" si="61"/>
        <v>Q259383 52</v>
      </c>
      <c r="B1266" s="3" t="s">
        <v>173</v>
      </c>
      <c r="C1266" s="152">
        <v>52</v>
      </c>
      <c r="D1266" s="154">
        <v>3752.09</v>
      </c>
      <c r="E1266" s="108">
        <v>3883.39</v>
      </c>
      <c r="F1266" s="109" t="s">
        <v>92</v>
      </c>
      <c r="G1266" s="108">
        <v>7635.48</v>
      </c>
      <c r="H1266" s="110">
        <v>46250</v>
      </c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6">
        <f t="shared" si="59"/>
        <v>3752.09</v>
      </c>
    </row>
    <row r="1267" spans="1:14" ht="15" hidden="1" customHeight="1" thickBot="1">
      <c r="A1267" s="11" t="str">
        <f t="shared" si="61"/>
        <v>Q259383 52</v>
      </c>
      <c r="B1267" s="3" t="s">
        <v>173</v>
      </c>
      <c r="C1267" s="153"/>
      <c r="D1267" s="155"/>
      <c r="E1267" s="108">
        <v>3883.39</v>
      </c>
      <c r="F1267" s="109">
        <v>94.68</v>
      </c>
      <c r="G1267" s="108">
        <v>7730.16</v>
      </c>
      <c r="H1267" s="110">
        <v>46260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6">
        <f t="shared" si="59"/>
        <v>3752.09</v>
      </c>
    </row>
    <row r="1268" spans="1:14" ht="15" hidden="1" customHeight="1" thickBot="1">
      <c r="A1268" s="11" t="str">
        <f t="shared" si="61"/>
        <v>Q259383 53</v>
      </c>
      <c r="B1268" s="3" t="s">
        <v>173</v>
      </c>
      <c r="C1268" s="152">
        <v>53</v>
      </c>
      <c r="D1268" s="154">
        <v>3752.09</v>
      </c>
      <c r="E1268" s="108">
        <v>3827.11</v>
      </c>
      <c r="F1268" s="109" t="s">
        <v>92</v>
      </c>
      <c r="G1268" s="108">
        <v>7579.2</v>
      </c>
      <c r="H1268" s="110">
        <v>46281</v>
      </c>
      <c r="J1268" s="30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6">
        <f t="shared" si="59"/>
        <v>3752.09</v>
      </c>
    </row>
    <row r="1269" spans="1:14" ht="15" hidden="1" customHeight="1" thickBot="1">
      <c r="A1269" s="11" t="str">
        <f t="shared" si="61"/>
        <v>Q259383 53</v>
      </c>
      <c r="B1269" s="3" t="s">
        <v>173</v>
      </c>
      <c r="C1269" s="153"/>
      <c r="D1269" s="155"/>
      <c r="E1269" s="108">
        <v>3827.11</v>
      </c>
      <c r="F1269" s="109">
        <v>93.98</v>
      </c>
      <c r="G1269" s="108">
        <v>7673.18</v>
      </c>
      <c r="H1269" s="110">
        <v>46291</v>
      </c>
      <c r="J1269" s="30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6">
        <f t="shared" si="59"/>
        <v>3752.09</v>
      </c>
    </row>
    <row r="1270" spans="1:14" ht="15" hidden="1" customHeight="1" thickBot="1">
      <c r="A1270" s="11" t="str">
        <f t="shared" si="61"/>
        <v>Q259383 54</v>
      </c>
      <c r="B1270" s="3" t="s">
        <v>173</v>
      </c>
      <c r="C1270" s="152">
        <v>54</v>
      </c>
      <c r="D1270" s="154">
        <v>3752.09</v>
      </c>
      <c r="E1270" s="108">
        <v>3770.83</v>
      </c>
      <c r="F1270" s="109" t="s">
        <v>92</v>
      </c>
      <c r="G1270" s="108">
        <v>7522.92</v>
      </c>
      <c r="H1270" s="110">
        <v>46311</v>
      </c>
      <c r="J1270" s="30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6">
        <f t="shared" si="59"/>
        <v>3752.09</v>
      </c>
    </row>
    <row r="1271" spans="1:14" ht="15" hidden="1" customHeight="1" thickBot="1">
      <c r="A1271" s="11" t="str">
        <f t="shared" si="61"/>
        <v>Q259383 54</v>
      </c>
      <c r="B1271" s="3" t="s">
        <v>173</v>
      </c>
      <c r="C1271" s="153"/>
      <c r="D1271" s="155"/>
      <c r="E1271" s="108">
        <v>3770.83</v>
      </c>
      <c r="F1271" s="109">
        <v>93.28</v>
      </c>
      <c r="G1271" s="108">
        <v>7616.2</v>
      </c>
      <c r="H1271" s="110">
        <v>46321</v>
      </c>
      <c r="J1271" s="30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6">
        <f t="shared" si="59"/>
        <v>3752.09</v>
      </c>
    </row>
    <row r="1272" spans="1:14" ht="15" hidden="1" customHeight="1" thickBot="1">
      <c r="A1272" s="11" t="str">
        <f t="shared" si="61"/>
        <v>Q259383 55</v>
      </c>
      <c r="B1272" s="3" t="s">
        <v>173</v>
      </c>
      <c r="C1272" s="152">
        <v>55</v>
      </c>
      <c r="D1272" s="154">
        <v>3752.09</v>
      </c>
      <c r="E1272" s="108">
        <v>3714.54</v>
      </c>
      <c r="F1272" s="109" t="s">
        <v>92</v>
      </c>
      <c r="G1272" s="108">
        <v>7466.63</v>
      </c>
      <c r="H1272" s="110">
        <v>46342</v>
      </c>
      <c r="J1272" s="30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6">
        <f t="shared" si="59"/>
        <v>3752.09</v>
      </c>
    </row>
    <row r="1273" spans="1:14" ht="15" hidden="1" customHeight="1" thickBot="1">
      <c r="A1273" s="11" t="str">
        <f t="shared" si="61"/>
        <v>Q259383 55</v>
      </c>
      <c r="B1273" s="3" t="s">
        <v>173</v>
      </c>
      <c r="C1273" s="153"/>
      <c r="D1273" s="155"/>
      <c r="E1273" s="108">
        <v>3714.54</v>
      </c>
      <c r="F1273" s="109">
        <v>92.59</v>
      </c>
      <c r="G1273" s="108">
        <v>7559.22</v>
      </c>
      <c r="H1273" s="110">
        <v>46352</v>
      </c>
      <c r="J1273" s="30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6">
        <f t="shared" si="59"/>
        <v>3752.09</v>
      </c>
    </row>
    <row r="1274" spans="1:14" ht="15" hidden="1" customHeight="1" thickBot="1">
      <c r="A1274" s="11" t="str">
        <f t="shared" si="61"/>
        <v>Q259383 56</v>
      </c>
      <c r="B1274" s="3" t="s">
        <v>173</v>
      </c>
      <c r="C1274" s="152">
        <v>56</v>
      </c>
      <c r="D1274" s="154">
        <v>3752.09</v>
      </c>
      <c r="E1274" s="108">
        <v>3658.27</v>
      </c>
      <c r="F1274" s="109" t="s">
        <v>92</v>
      </c>
      <c r="G1274" s="108">
        <v>7410.36</v>
      </c>
      <c r="H1274" s="110">
        <v>46372</v>
      </c>
      <c r="J1274" s="30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6">
        <f t="shared" si="59"/>
        <v>3752.09</v>
      </c>
    </row>
    <row r="1275" spans="1:14" ht="15" hidden="1" customHeight="1" thickBot="1">
      <c r="A1275" s="11" t="str">
        <f t="shared" si="61"/>
        <v>Q259383 56</v>
      </c>
      <c r="B1275" s="3" t="s">
        <v>173</v>
      </c>
      <c r="C1275" s="153"/>
      <c r="D1275" s="155"/>
      <c r="E1275" s="108">
        <v>3658.27</v>
      </c>
      <c r="F1275" s="109">
        <v>91.89</v>
      </c>
      <c r="G1275" s="108">
        <v>7502.25</v>
      </c>
      <c r="H1275" s="110">
        <v>46382</v>
      </c>
      <c r="J1275" s="30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6">
        <f t="shared" si="59"/>
        <v>3752.09</v>
      </c>
    </row>
    <row r="1276" spans="1:14" ht="15" hidden="1" customHeight="1" thickBot="1">
      <c r="A1276" s="11" t="str">
        <f t="shared" si="61"/>
        <v>Q259383 57</v>
      </c>
      <c r="B1276" s="3" t="s">
        <v>173</v>
      </c>
      <c r="C1276" s="152">
        <v>57</v>
      </c>
      <c r="D1276" s="154">
        <v>3752.09</v>
      </c>
      <c r="E1276" s="108">
        <v>3601.98</v>
      </c>
      <c r="F1276" s="109" t="s">
        <v>92</v>
      </c>
      <c r="G1276" s="108">
        <v>7354.07</v>
      </c>
      <c r="H1276" s="110">
        <v>46403</v>
      </c>
      <c r="J1276" s="30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6">
        <f t="shared" si="59"/>
        <v>3752.09</v>
      </c>
    </row>
    <row r="1277" spans="1:14" ht="15" hidden="1" customHeight="1" thickBot="1">
      <c r="A1277" s="11" t="str">
        <f t="shared" si="61"/>
        <v>Q259383 57</v>
      </c>
      <c r="B1277" s="3" t="s">
        <v>173</v>
      </c>
      <c r="C1277" s="153"/>
      <c r="D1277" s="155"/>
      <c r="E1277" s="108">
        <v>3601.98</v>
      </c>
      <c r="F1277" s="109">
        <v>91.19</v>
      </c>
      <c r="G1277" s="108">
        <v>7445.26</v>
      </c>
      <c r="H1277" s="110">
        <v>46413</v>
      </c>
      <c r="J1277" s="30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6">
        <f t="shared" si="59"/>
        <v>3752.09</v>
      </c>
    </row>
    <row r="1278" spans="1:14" ht="15" hidden="1" customHeight="1" thickBot="1">
      <c r="A1278" s="11" t="str">
        <f t="shared" si="61"/>
        <v>Q259383 58</v>
      </c>
      <c r="B1278" s="3" t="s">
        <v>173</v>
      </c>
      <c r="C1278" s="152">
        <v>58</v>
      </c>
      <c r="D1278" s="154">
        <v>3752.09</v>
      </c>
      <c r="E1278" s="108">
        <v>3545.7</v>
      </c>
      <c r="F1278" s="109" t="s">
        <v>92</v>
      </c>
      <c r="G1278" s="108">
        <v>7297.79</v>
      </c>
      <c r="H1278" s="110">
        <v>46434</v>
      </c>
      <c r="J1278" s="30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6">
        <f t="shared" si="59"/>
        <v>3752.09</v>
      </c>
    </row>
    <row r="1279" spans="1:14" ht="15" hidden="1" customHeight="1" thickBot="1">
      <c r="A1279" s="11" t="str">
        <f t="shared" si="61"/>
        <v>Q259383 58</v>
      </c>
      <c r="B1279" s="3" t="s">
        <v>173</v>
      </c>
      <c r="C1279" s="153"/>
      <c r="D1279" s="155"/>
      <c r="E1279" s="108">
        <v>3545.7</v>
      </c>
      <c r="F1279" s="109">
        <v>90.49</v>
      </c>
      <c r="G1279" s="108">
        <v>7388.28</v>
      </c>
      <c r="H1279" s="110">
        <v>46444</v>
      </c>
      <c r="J1279" s="30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6">
        <f t="shared" si="59"/>
        <v>3752.09</v>
      </c>
    </row>
    <row r="1280" spans="1:14" ht="15" hidden="1" customHeight="1" thickBot="1">
      <c r="A1280" s="11" t="str">
        <f t="shared" si="61"/>
        <v>Q259383 59</v>
      </c>
      <c r="B1280" s="3" t="s">
        <v>173</v>
      </c>
      <c r="C1280" s="152">
        <v>59</v>
      </c>
      <c r="D1280" s="154">
        <v>3752.09</v>
      </c>
      <c r="E1280" s="108">
        <v>3489.42</v>
      </c>
      <c r="F1280" s="109" t="s">
        <v>92</v>
      </c>
      <c r="G1280" s="108">
        <v>7241.51</v>
      </c>
      <c r="H1280" s="110">
        <v>46462</v>
      </c>
      <c r="J1280" s="30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6">
        <f t="shared" si="59"/>
        <v>3752.09</v>
      </c>
    </row>
    <row r="1281" spans="1:14" ht="15" hidden="1" customHeight="1" thickBot="1">
      <c r="A1281" s="11" t="str">
        <f t="shared" si="61"/>
        <v>Q259383 59</v>
      </c>
      <c r="B1281" s="3" t="s">
        <v>173</v>
      </c>
      <c r="C1281" s="153"/>
      <c r="D1281" s="155"/>
      <c r="E1281" s="108">
        <v>3489.42</v>
      </c>
      <c r="F1281" s="109">
        <v>89.79</v>
      </c>
      <c r="G1281" s="108">
        <v>7331.3</v>
      </c>
      <c r="H1281" s="110">
        <v>46472</v>
      </c>
      <c r="J1281" s="30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6">
        <f t="shared" si="59"/>
        <v>3752.09</v>
      </c>
    </row>
    <row r="1282" spans="1:14" ht="15" hidden="1" customHeight="1" thickBot="1">
      <c r="A1282" s="11" t="str">
        <f t="shared" si="61"/>
        <v>Q259383 60</v>
      </c>
      <c r="B1282" s="3" t="s">
        <v>173</v>
      </c>
      <c r="C1282" s="152">
        <v>60</v>
      </c>
      <c r="D1282" s="154">
        <v>3752.09</v>
      </c>
      <c r="E1282" s="108">
        <v>3433.14</v>
      </c>
      <c r="F1282" s="109" t="s">
        <v>92</v>
      </c>
      <c r="G1282" s="108">
        <v>7185.23</v>
      </c>
      <c r="H1282" s="110">
        <v>46493</v>
      </c>
      <c r="J1282" s="30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6">
        <f t="shared" si="59"/>
        <v>3752.09</v>
      </c>
    </row>
    <row r="1283" spans="1:14" ht="15" hidden="1" customHeight="1" thickBot="1">
      <c r="A1283" s="11" t="str">
        <f t="shared" si="61"/>
        <v>Q259383 60</v>
      </c>
      <c r="B1283" s="3" t="s">
        <v>173</v>
      </c>
      <c r="C1283" s="153"/>
      <c r="D1283" s="155"/>
      <c r="E1283" s="108">
        <v>3433.14</v>
      </c>
      <c r="F1283" s="109">
        <v>89.1</v>
      </c>
      <c r="G1283" s="108">
        <v>7274.33</v>
      </c>
      <c r="H1283" s="110">
        <v>46503</v>
      </c>
      <c r="J1283" s="30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6">
        <f t="shared" si="59"/>
        <v>3752.09</v>
      </c>
    </row>
    <row r="1284" spans="1:14" ht="15" hidden="1" customHeight="1" thickBot="1">
      <c r="A1284" s="11" t="str">
        <f t="shared" si="61"/>
        <v>Q259383 61</v>
      </c>
      <c r="B1284" s="3" t="s">
        <v>173</v>
      </c>
      <c r="C1284" s="152">
        <v>61</v>
      </c>
      <c r="D1284" s="154">
        <v>3752.09</v>
      </c>
      <c r="E1284" s="108">
        <v>3376.86</v>
      </c>
      <c r="F1284" s="109" t="s">
        <v>92</v>
      </c>
      <c r="G1284" s="108">
        <v>7128.95</v>
      </c>
      <c r="H1284" s="110">
        <v>46523</v>
      </c>
      <c r="J1284" s="30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6">
        <f t="shared" ref="N1284:N1347" si="62">IF(D1284=0,D1283,D1284)</f>
        <v>3752.09</v>
      </c>
    </row>
    <row r="1285" spans="1:14" ht="15" hidden="1" customHeight="1" thickBot="1">
      <c r="A1285" s="11" t="str">
        <f t="shared" si="61"/>
        <v>Q259383 61</v>
      </c>
      <c r="B1285" s="3" t="s">
        <v>173</v>
      </c>
      <c r="C1285" s="153"/>
      <c r="D1285" s="155"/>
      <c r="E1285" s="108">
        <v>3376.86</v>
      </c>
      <c r="F1285" s="109">
        <v>88.4</v>
      </c>
      <c r="G1285" s="108">
        <v>7217.35</v>
      </c>
      <c r="H1285" s="110">
        <v>46533</v>
      </c>
      <c r="J1285" s="30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6">
        <f t="shared" si="62"/>
        <v>3752.09</v>
      </c>
    </row>
    <row r="1286" spans="1:14" ht="15" hidden="1" customHeight="1" thickBot="1">
      <c r="A1286" s="11" t="str">
        <f t="shared" si="61"/>
        <v>Q259383 62</v>
      </c>
      <c r="B1286" s="3" t="s">
        <v>173</v>
      </c>
      <c r="C1286" s="152">
        <v>62</v>
      </c>
      <c r="D1286" s="154">
        <v>3752.09</v>
      </c>
      <c r="E1286" s="108">
        <v>3320.57</v>
      </c>
      <c r="F1286" s="109" t="s">
        <v>92</v>
      </c>
      <c r="G1286" s="108">
        <v>7072.66</v>
      </c>
      <c r="H1286" s="110">
        <v>46554</v>
      </c>
      <c r="J1286" s="30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6">
        <f t="shared" si="62"/>
        <v>3752.09</v>
      </c>
    </row>
    <row r="1287" spans="1:14" ht="15" hidden="1" customHeight="1" thickBot="1">
      <c r="A1287" s="11" t="str">
        <f t="shared" si="61"/>
        <v>Q259383 62</v>
      </c>
      <c r="B1287" s="3" t="s">
        <v>173</v>
      </c>
      <c r="C1287" s="153"/>
      <c r="D1287" s="155"/>
      <c r="E1287" s="108">
        <v>3320.57</v>
      </c>
      <c r="F1287" s="109">
        <v>87.7</v>
      </c>
      <c r="G1287" s="108">
        <v>7160.36</v>
      </c>
      <c r="H1287" s="110">
        <v>46564</v>
      </c>
      <c r="J1287" s="30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6">
        <f t="shared" si="62"/>
        <v>3752.09</v>
      </c>
    </row>
    <row r="1288" spans="1:14" ht="15" hidden="1" customHeight="1" thickBot="1">
      <c r="A1288" s="11" t="str">
        <f t="shared" si="61"/>
        <v>Q259383 63</v>
      </c>
      <c r="B1288" s="3" t="s">
        <v>173</v>
      </c>
      <c r="C1288" s="152">
        <v>63</v>
      </c>
      <c r="D1288" s="154">
        <v>3752.09</v>
      </c>
      <c r="E1288" s="108">
        <v>3264.29</v>
      </c>
      <c r="F1288" s="109" t="s">
        <v>92</v>
      </c>
      <c r="G1288" s="108">
        <v>7016.38</v>
      </c>
      <c r="H1288" s="110">
        <v>46584</v>
      </c>
      <c r="J1288" s="30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6">
        <f t="shared" si="62"/>
        <v>3752.09</v>
      </c>
    </row>
    <row r="1289" spans="1:14" ht="15" hidden="1" customHeight="1" thickBot="1">
      <c r="A1289" s="11" t="str">
        <f t="shared" si="61"/>
        <v>Q259383 63</v>
      </c>
      <c r="B1289" s="3" t="s">
        <v>173</v>
      </c>
      <c r="C1289" s="153"/>
      <c r="D1289" s="155"/>
      <c r="E1289" s="108">
        <v>3264.29</v>
      </c>
      <c r="F1289" s="109">
        <v>87</v>
      </c>
      <c r="G1289" s="108">
        <v>7103.38</v>
      </c>
      <c r="H1289" s="110">
        <v>46594</v>
      </c>
      <c r="J1289" s="30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6">
        <f t="shared" si="62"/>
        <v>3752.09</v>
      </c>
    </row>
    <row r="1290" spans="1:14" ht="15" hidden="1" customHeight="1" thickBot="1">
      <c r="A1290" s="11" t="str">
        <f t="shared" si="61"/>
        <v>Q259383 64</v>
      </c>
      <c r="B1290" s="3" t="s">
        <v>173</v>
      </c>
      <c r="C1290" s="152">
        <v>64</v>
      </c>
      <c r="D1290" s="154">
        <v>3752.09</v>
      </c>
      <c r="E1290" s="108">
        <v>3208.02</v>
      </c>
      <c r="F1290" s="109" t="s">
        <v>92</v>
      </c>
      <c r="G1290" s="108">
        <v>6960.11</v>
      </c>
      <c r="H1290" s="110">
        <v>46615</v>
      </c>
      <c r="J1290" s="30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6">
        <f t="shared" si="62"/>
        <v>3752.09</v>
      </c>
    </row>
    <row r="1291" spans="1:14" ht="15" hidden="1" customHeight="1" thickBot="1">
      <c r="A1291" s="11" t="str">
        <f t="shared" si="61"/>
        <v>Q259383 64</v>
      </c>
      <c r="B1291" s="3" t="s">
        <v>173</v>
      </c>
      <c r="C1291" s="153"/>
      <c r="D1291" s="155"/>
      <c r="E1291" s="108">
        <v>3208.02</v>
      </c>
      <c r="F1291" s="109">
        <v>86.3</v>
      </c>
      <c r="G1291" s="108">
        <v>7046.41</v>
      </c>
      <c r="H1291" s="110">
        <v>46625</v>
      </c>
      <c r="J1291" s="30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6">
        <f t="shared" si="62"/>
        <v>3752.09</v>
      </c>
    </row>
    <row r="1292" spans="1:14" ht="15" hidden="1" customHeight="1" thickBot="1">
      <c r="A1292" s="11" t="str">
        <f t="shared" si="61"/>
        <v>Q259383 65</v>
      </c>
      <c r="B1292" s="3" t="s">
        <v>173</v>
      </c>
      <c r="C1292" s="152">
        <v>65</v>
      </c>
      <c r="D1292" s="154">
        <v>3752.09</v>
      </c>
      <c r="E1292" s="108">
        <v>3151.73</v>
      </c>
      <c r="F1292" s="109" t="s">
        <v>92</v>
      </c>
      <c r="G1292" s="108">
        <v>6903.82</v>
      </c>
      <c r="H1292" s="110">
        <v>46646</v>
      </c>
      <c r="J1292" s="30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6">
        <f t="shared" si="62"/>
        <v>3752.09</v>
      </c>
    </row>
    <row r="1293" spans="1:14" ht="15" hidden="1" customHeight="1" thickBot="1">
      <c r="A1293" s="11" t="str">
        <f t="shared" si="61"/>
        <v>Q259383 65</v>
      </c>
      <c r="B1293" s="3" t="s">
        <v>173</v>
      </c>
      <c r="C1293" s="153"/>
      <c r="D1293" s="155"/>
      <c r="E1293" s="108">
        <v>3151.73</v>
      </c>
      <c r="F1293" s="109">
        <v>85.61</v>
      </c>
      <c r="G1293" s="108">
        <v>6989.43</v>
      </c>
      <c r="H1293" s="110">
        <v>46656</v>
      </c>
      <c r="J1293" s="30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6">
        <f t="shared" si="62"/>
        <v>3752.09</v>
      </c>
    </row>
    <row r="1294" spans="1:14" ht="15" hidden="1" customHeight="1" thickBot="1">
      <c r="A1294" s="11" t="str">
        <f t="shared" si="61"/>
        <v>Q259383 66</v>
      </c>
      <c r="B1294" s="3" t="s">
        <v>173</v>
      </c>
      <c r="C1294" s="152">
        <v>66</v>
      </c>
      <c r="D1294" s="154">
        <v>3752.09</v>
      </c>
      <c r="E1294" s="108">
        <v>3095.45</v>
      </c>
      <c r="F1294" s="109" t="s">
        <v>92</v>
      </c>
      <c r="G1294" s="108">
        <v>6847.54</v>
      </c>
      <c r="H1294" s="110">
        <v>46676</v>
      </c>
      <c r="J1294" s="30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6">
        <f t="shared" si="62"/>
        <v>3752.09</v>
      </c>
    </row>
    <row r="1295" spans="1:14" ht="15" hidden="1" customHeight="1" thickBot="1">
      <c r="A1295" s="11" t="str">
        <f t="shared" si="61"/>
        <v>Q259383 66</v>
      </c>
      <c r="B1295" s="3" t="s">
        <v>173</v>
      </c>
      <c r="C1295" s="153"/>
      <c r="D1295" s="155"/>
      <c r="E1295" s="108">
        <v>3095.45</v>
      </c>
      <c r="F1295" s="109">
        <v>84.91</v>
      </c>
      <c r="G1295" s="108">
        <v>6932.45</v>
      </c>
      <c r="H1295" s="110">
        <v>46686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6">
        <f t="shared" si="62"/>
        <v>3752.09</v>
      </c>
    </row>
    <row r="1296" spans="1:14" ht="15" hidden="1" customHeight="1" thickBot="1">
      <c r="A1296" s="11" t="str">
        <f t="shared" si="61"/>
        <v>Q259383 67</v>
      </c>
      <c r="B1296" s="3" t="s">
        <v>173</v>
      </c>
      <c r="C1296" s="152">
        <v>67</v>
      </c>
      <c r="D1296" s="154">
        <v>3752.09</v>
      </c>
      <c r="E1296" s="108">
        <v>3039.17</v>
      </c>
      <c r="F1296" s="109" t="s">
        <v>92</v>
      </c>
      <c r="G1296" s="108">
        <v>6791.26</v>
      </c>
      <c r="H1296" s="110">
        <v>46707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6">
        <f t="shared" si="62"/>
        <v>3752.09</v>
      </c>
    </row>
    <row r="1297" spans="1:14" ht="15" hidden="1" customHeight="1" thickBot="1">
      <c r="A1297" s="11" t="str">
        <f t="shared" si="61"/>
        <v>Q259383 67</v>
      </c>
      <c r="B1297" s="3" t="s">
        <v>173</v>
      </c>
      <c r="C1297" s="153"/>
      <c r="D1297" s="155"/>
      <c r="E1297" s="108">
        <v>3039.17</v>
      </c>
      <c r="F1297" s="109">
        <v>84.22</v>
      </c>
      <c r="G1297" s="108">
        <v>6875.48</v>
      </c>
      <c r="H1297" s="110">
        <v>46717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6">
        <f t="shared" si="62"/>
        <v>3752.09</v>
      </c>
    </row>
    <row r="1298" spans="1:14" ht="15" hidden="1" customHeight="1" thickBot="1">
      <c r="A1298" s="11" t="str">
        <f t="shared" si="61"/>
        <v>Q259383 68</v>
      </c>
      <c r="B1298" s="3" t="s">
        <v>173</v>
      </c>
      <c r="C1298" s="152">
        <v>68</v>
      </c>
      <c r="D1298" s="154">
        <v>3752.09</v>
      </c>
      <c r="E1298" s="108">
        <v>2982.89</v>
      </c>
      <c r="F1298" s="109" t="s">
        <v>92</v>
      </c>
      <c r="G1298" s="108">
        <v>6734.98</v>
      </c>
      <c r="H1298" s="110">
        <v>46737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6">
        <f t="shared" si="62"/>
        <v>3752.09</v>
      </c>
    </row>
    <row r="1299" spans="1:14" ht="15" hidden="1" customHeight="1" thickBot="1">
      <c r="A1299" s="11" t="str">
        <f t="shared" si="61"/>
        <v>Q259383 68</v>
      </c>
      <c r="B1299" s="3" t="s">
        <v>173</v>
      </c>
      <c r="C1299" s="153"/>
      <c r="D1299" s="155"/>
      <c r="E1299" s="108">
        <v>2982.89</v>
      </c>
      <c r="F1299" s="109">
        <v>83.51</v>
      </c>
      <c r="G1299" s="108">
        <v>6818.49</v>
      </c>
      <c r="H1299" s="110">
        <v>46747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6">
        <f t="shared" si="62"/>
        <v>3752.09</v>
      </c>
    </row>
    <row r="1300" spans="1:14" ht="15" hidden="1" customHeight="1" thickBot="1">
      <c r="A1300" s="11" t="str">
        <f t="shared" si="61"/>
        <v>Q259383 69</v>
      </c>
      <c r="B1300" s="3" t="s">
        <v>173</v>
      </c>
      <c r="C1300" s="152">
        <v>69</v>
      </c>
      <c r="D1300" s="154">
        <v>3752.09</v>
      </c>
      <c r="E1300" s="108">
        <v>2926.61</v>
      </c>
      <c r="F1300" s="109" t="s">
        <v>92</v>
      </c>
      <c r="G1300" s="108">
        <v>6678.7</v>
      </c>
      <c r="H1300" s="110">
        <v>46768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6">
        <f t="shared" si="62"/>
        <v>3752.09</v>
      </c>
    </row>
    <row r="1301" spans="1:14" ht="15" hidden="1" customHeight="1" thickBot="1">
      <c r="A1301" s="11" t="str">
        <f t="shared" si="61"/>
        <v>Q259383 69</v>
      </c>
      <c r="B1301" s="3" t="s">
        <v>173</v>
      </c>
      <c r="C1301" s="153"/>
      <c r="D1301" s="155"/>
      <c r="E1301" s="108">
        <v>2926.61</v>
      </c>
      <c r="F1301" s="109">
        <v>82.81</v>
      </c>
      <c r="G1301" s="108">
        <v>6761.51</v>
      </c>
      <c r="H1301" s="110">
        <v>46778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6">
        <f t="shared" si="62"/>
        <v>3752.09</v>
      </c>
    </row>
    <row r="1302" spans="1:14" ht="15" hidden="1" customHeight="1" thickBot="1">
      <c r="A1302" s="11" t="str">
        <f t="shared" si="61"/>
        <v>Q259383 70</v>
      </c>
      <c r="B1302" s="3" t="s">
        <v>173</v>
      </c>
      <c r="C1302" s="152">
        <v>70</v>
      </c>
      <c r="D1302" s="154">
        <v>3752.09</v>
      </c>
      <c r="E1302" s="108">
        <v>2870.32</v>
      </c>
      <c r="F1302" s="109" t="s">
        <v>92</v>
      </c>
      <c r="G1302" s="108">
        <v>6622.41</v>
      </c>
      <c r="H1302" s="110">
        <v>46799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6">
        <f t="shared" si="62"/>
        <v>3752.09</v>
      </c>
    </row>
    <row r="1303" spans="1:14" ht="15" hidden="1" customHeight="1" thickBot="1">
      <c r="A1303" s="11" t="str">
        <f t="shared" si="61"/>
        <v>Q259383 70</v>
      </c>
      <c r="B1303" s="3" t="s">
        <v>173</v>
      </c>
      <c r="C1303" s="153"/>
      <c r="D1303" s="155"/>
      <c r="E1303" s="108">
        <v>2870.32</v>
      </c>
      <c r="F1303" s="109">
        <v>82.12</v>
      </c>
      <c r="G1303" s="108">
        <v>6704.53</v>
      </c>
      <c r="H1303" s="110">
        <v>46809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6">
        <f t="shared" si="62"/>
        <v>3752.09</v>
      </c>
    </row>
    <row r="1304" spans="1:14" ht="15" hidden="1" customHeight="1" thickBot="1">
      <c r="A1304" s="11" t="str">
        <f t="shared" si="61"/>
        <v>Q259383 71</v>
      </c>
      <c r="B1304" s="3" t="s">
        <v>173</v>
      </c>
      <c r="C1304" s="152">
        <v>71</v>
      </c>
      <c r="D1304" s="154">
        <v>3752.09</v>
      </c>
      <c r="E1304" s="108">
        <v>2814.04</v>
      </c>
      <c r="F1304" s="109" t="s">
        <v>92</v>
      </c>
      <c r="G1304" s="108">
        <v>6566.13</v>
      </c>
      <c r="H1304" s="110">
        <v>46828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6">
        <f t="shared" si="62"/>
        <v>3752.09</v>
      </c>
    </row>
    <row r="1305" spans="1:14" ht="15" hidden="1" customHeight="1" thickBot="1">
      <c r="A1305" s="11" t="str">
        <f t="shared" si="61"/>
        <v>Q259383 71</v>
      </c>
      <c r="B1305" s="3" t="s">
        <v>173</v>
      </c>
      <c r="C1305" s="153"/>
      <c r="D1305" s="155"/>
      <c r="E1305" s="108">
        <v>2814.04</v>
      </c>
      <c r="F1305" s="109">
        <v>81.42</v>
      </c>
      <c r="G1305" s="108">
        <v>6647.55</v>
      </c>
      <c r="H1305" s="110">
        <v>46838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6">
        <f t="shared" si="62"/>
        <v>3752.09</v>
      </c>
    </row>
    <row r="1306" spans="1:14" ht="15" hidden="1" customHeight="1" thickBot="1">
      <c r="A1306" s="11" t="str">
        <f t="shared" si="61"/>
        <v>Q259383 72</v>
      </c>
      <c r="B1306" s="3" t="s">
        <v>173</v>
      </c>
      <c r="C1306" s="152">
        <v>72</v>
      </c>
      <c r="D1306" s="154">
        <v>3752.09</v>
      </c>
      <c r="E1306" s="108">
        <v>2757.77</v>
      </c>
      <c r="F1306" s="109" t="s">
        <v>92</v>
      </c>
      <c r="G1306" s="108">
        <v>6509.86</v>
      </c>
      <c r="H1306" s="110">
        <v>46859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6">
        <f t="shared" si="62"/>
        <v>3752.09</v>
      </c>
    </row>
    <row r="1307" spans="1:14" ht="15" hidden="1" customHeight="1" thickBot="1">
      <c r="A1307" s="11" t="str">
        <f t="shared" si="61"/>
        <v>Q259383 72</v>
      </c>
      <c r="B1307" s="3" t="s">
        <v>173</v>
      </c>
      <c r="C1307" s="153"/>
      <c r="D1307" s="155"/>
      <c r="E1307" s="108">
        <v>2757.77</v>
      </c>
      <c r="F1307" s="109">
        <v>80.73</v>
      </c>
      <c r="G1307" s="108">
        <v>6590.59</v>
      </c>
      <c r="H1307" s="110">
        <v>46869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6">
        <f t="shared" si="62"/>
        <v>3752.09</v>
      </c>
    </row>
    <row r="1308" spans="1:14" ht="15" hidden="1" customHeight="1" thickBot="1">
      <c r="A1308" s="11" t="str">
        <f t="shared" si="61"/>
        <v>Q259383 73</v>
      </c>
      <c r="B1308" s="3" t="s">
        <v>173</v>
      </c>
      <c r="C1308" s="152">
        <v>73</v>
      </c>
      <c r="D1308" s="154">
        <v>3752.09</v>
      </c>
      <c r="E1308" s="108">
        <v>2701.48</v>
      </c>
      <c r="F1308" s="109" t="s">
        <v>92</v>
      </c>
      <c r="G1308" s="108">
        <v>6453.57</v>
      </c>
      <c r="H1308" s="110">
        <v>46889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6">
        <f t="shared" si="62"/>
        <v>3752.09</v>
      </c>
    </row>
    <row r="1309" spans="1:14" ht="15" hidden="1" customHeight="1" thickBot="1">
      <c r="A1309" s="11" t="str">
        <f t="shared" si="61"/>
        <v>Q259383 73</v>
      </c>
      <c r="B1309" s="3" t="s">
        <v>173</v>
      </c>
      <c r="C1309" s="153"/>
      <c r="D1309" s="155"/>
      <c r="E1309" s="108">
        <v>2701.48</v>
      </c>
      <c r="F1309" s="109">
        <v>80.02</v>
      </c>
      <c r="G1309" s="108">
        <v>6533.59</v>
      </c>
      <c r="H1309" s="110">
        <v>46899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6">
        <f t="shared" si="62"/>
        <v>3752.09</v>
      </c>
    </row>
    <row r="1310" spans="1:14" ht="15" hidden="1" customHeight="1" thickBot="1">
      <c r="A1310" s="11" t="str">
        <f t="shared" si="61"/>
        <v>Q259383 74</v>
      </c>
      <c r="B1310" s="3" t="s">
        <v>173</v>
      </c>
      <c r="C1310" s="152">
        <v>74</v>
      </c>
      <c r="D1310" s="154">
        <v>3752.09</v>
      </c>
      <c r="E1310" s="108">
        <v>2645.2</v>
      </c>
      <c r="F1310" s="109" t="s">
        <v>92</v>
      </c>
      <c r="G1310" s="108">
        <v>6397.29</v>
      </c>
      <c r="H1310" s="110">
        <v>46920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6">
        <f t="shared" si="62"/>
        <v>3752.09</v>
      </c>
    </row>
    <row r="1311" spans="1:14" ht="15" hidden="1" customHeight="1" thickBot="1">
      <c r="A1311" s="11" t="str">
        <f t="shared" si="61"/>
        <v>Q259383 74</v>
      </c>
      <c r="B1311" s="3" t="s">
        <v>173</v>
      </c>
      <c r="C1311" s="153"/>
      <c r="D1311" s="155"/>
      <c r="E1311" s="108">
        <v>2645.2</v>
      </c>
      <c r="F1311" s="109">
        <v>79.319999999999993</v>
      </c>
      <c r="G1311" s="108">
        <v>6476.61</v>
      </c>
      <c r="H1311" s="110">
        <v>46930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6">
        <f t="shared" si="62"/>
        <v>3752.09</v>
      </c>
    </row>
    <row r="1312" spans="1:14" ht="15" hidden="1" customHeight="1" thickBot="1">
      <c r="A1312" s="11" t="str">
        <f t="shared" si="61"/>
        <v>Q259383 75</v>
      </c>
      <c r="B1312" s="3" t="s">
        <v>173</v>
      </c>
      <c r="C1312" s="152">
        <v>75</v>
      </c>
      <c r="D1312" s="154">
        <v>3752.09</v>
      </c>
      <c r="E1312" s="108">
        <v>2588.91</v>
      </c>
      <c r="F1312" s="109" t="s">
        <v>92</v>
      </c>
      <c r="G1312" s="108">
        <v>6341</v>
      </c>
      <c r="H1312" s="110">
        <v>46950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6">
        <f t="shared" si="62"/>
        <v>3752.09</v>
      </c>
    </row>
    <row r="1313" spans="1:14" ht="15" hidden="1" customHeight="1" thickBot="1">
      <c r="A1313" s="11" t="str">
        <f t="shared" si="61"/>
        <v>Q259383 75</v>
      </c>
      <c r="B1313" s="3" t="s">
        <v>173</v>
      </c>
      <c r="C1313" s="153"/>
      <c r="D1313" s="155"/>
      <c r="E1313" s="108">
        <v>2588.91</v>
      </c>
      <c r="F1313" s="109">
        <v>78.63</v>
      </c>
      <c r="G1313" s="108">
        <v>6419.63</v>
      </c>
      <c r="H1313" s="110">
        <v>46960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6">
        <f t="shared" si="62"/>
        <v>3752.09</v>
      </c>
    </row>
    <row r="1314" spans="1:14" ht="15" hidden="1" customHeight="1" thickBot="1">
      <c r="A1314" s="11" t="str">
        <f t="shared" si="61"/>
        <v>Q259383 76</v>
      </c>
      <c r="B1314" s="3" t="s">
        <v>173</v>
      </c>
      <c r="C1314" s="152">
        <v>76</v>
      </c>
      <c r="D1314" s="154">
        <v>3752.09</v>
      </c>
      <c r="E1314" s="108">
        <v>2532.64</v>
      </c>
      <c r="F1314" s="109" t="s">
        <v>92</v>
      </c>
      <c r="G1314" s="108">
        <v>6284.73</v>
      </c>
      <c r="H1314" s="110">
        <v>46981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6">
        <f t="shared" si="62"/>
        <v>3752.09</v>
      </c>
    </row>
    <row r="1315" spans="1:14" ht="15" hidden="1" customHeight="1" thickBot="1">
      <c r="A1315" s="11" t="str">
        <f t="shared" si="61"/>
        <v>Q259383 76</v>
      </c>
      <c r="B1315" s="3" t="s">
        <v>173</v>
      </c>
      <c r="C1315" s="153"/>
      <c r="D1315" s="155"/>
      <c r="E1315" s="108">
        <v>2532.64</v>
      </c>
      <c r="F1315" s="109">
        <v>77.930000000000007</v>
      </c>
      <c r="G1315" s="108">
        <v>6362.66</v>
      </c>
      <c r="H1315" s="110">
        <v>46991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6">
        <f t="shared" si="62"/>
        <v>3752.09</v>
      </c>
    </row>
    <row r="1316" spans="1:14" ht="15" hidden="1" customHeight="1" thickBot="1">
      <c r="A1316" s="11" t="str">
        <f t="shared" si="61"/>
        <v>Q259383 77</v>
      </c>
      <c r="B1316" s="3" t="s">
        <v>173</v>
      </c>
      <c r="C1316" s="152">
        <v>77</v>
      </c>
      <c r="D1316" s="154">
        <v>3752.09</v>
      </c>
      <c r="E1316" s="108">
        <v>2476.36</v>
      </c>
      <c r="F1316" s="109" t="s">
        <v>92</v>
      </c>
      <c r="G1316" s="108">
        <v>6228.45</v>
      </c>
      <c r="H1316" s="110">
        <v>47012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6">
        <f t="shared" si="62"/>
        <v>3752.09</v>
      </c>
    </row>
    <row r="1317" spans="1:14" ht="15" hidden="1" customHeight="1" thickBot="1">
      <c r="A1317" s="11" t="str">
        <f t="shared" si="61"/>
        <v>Q259383 77</v>
      </c>
      <c r="B1317" s="3" t="s">
        <v>173</v>
      </c>
      <c r="C1317" s="153"/>
      <c r="D1317" s="155"/>
      <c r="E1317" s="108">
        <v>2476.36</v>
      </c>
      <c r="F1317" s="109">
        <v>77.239999999999995</v>
      </c>
      <c r="G1317" s="108">
        <v>6305.69</v>
      </c>
      <c r="H1317" s="110">
        <v>47022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6">
        <f t="shared" si="62"/>
        <v>3752.09</v>
      </c>
    </row>
    <row r="1318" spans="1:14" ht="15" hidden="1" customHeight="1" thickBot="1">
      <c r="A1318" s="11" t="str">
        <f t="shared" si="61"/>
        <v>Q259383 78</v>
      </c>
      <c r="B1318" s="3" t="s">
        <v>173</v>
      </c>
      <c r="C1318" s="152">
        <v>78</v>
      </c>
      <c r="D1318" s="154">
        <v>3752.09</v>
      </c>
      <c r="E1318" s="108">
        <v>2420.0700000000002</v>
      </c>
      <c r="F1318" s="109" t="s">
        <v>92</v>
      </c>
      <c r="G1318" s="108">
        <v>6172.16</v>
      </c>
      <c r="H1318" s="110">
        <v>47042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6">
        <f t="shared" si="62"/>
        <v>3752.09</v>
      </c>
    </row>
    <row r="1319" spans="1:14" ht="15" hidden="1" customHeight="1" thickBot="1">
      <c r="A1319" s="11" t="str">
        <f t="shared" si="61"/>
        <v>Q259383 78</v>
      </c>
      <c r="B1319" s="3" t="s">
        <v>173</v>
      </c>
      <c r="C1319" s="153"/>
      <c r="D1319" s="155"/>
      <c r="E1319" s="108">
        <v>2420.0700000000002</v>
      </c>
      <c r="F1319" s="109">
        <v>76.53</v>
      </c>
      <c r="G1319" s="108">
        <v>6248.69</v>
      </c>
      <c r="H1319" s="110">
        <v>47052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6">
        <f t="shared" si="62"/>
        <v>3752.09</v>
      </c>
    </row>
    <row r="1320" spans="1:14" ht="15" hidden="1" customHeight="1" thickBot="1">
      <c r="A1320" s="11" t="str">
        <f t="shared" si="61"/>
        <v>Q259383 79</v>
      </c>
      <c r="B1320" s="3" t="s">
        <v>173</v>
      </c>
      <c r="C1320" s="152">
        <v>79</v>
      </c>
      <c r="D1320" s="154">
        <v>3752.09</v>
      </c>
      <c r="E1320" s="108">
        <v>2363.79</v>
      </c>
      <c r="F1320" s="109" t="s">
        <v>92</v>
      </c>
      <c r="G1320" s="108">
        <v>6115.88</v>
      </c>
      <c r="H1320" s="110">
        <v>47073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6">
        <f t="shared" si="62"/>
        <v>3752.09</v>
      </c>
    </row>
    <row r="1321" spans="1:14" ht="15" hidden="1" customHeight="1" thickBot="1">
      <c r="A1321" s="11" t="str">
        <f t="shared" si="61"/>
        <v>Q259383 79</v>
      </c>
      <c r="B1321" s="3" t="s">
        <v>173</v>
      </c>
      <c r="C1321" s="153"/>
      <c r="D1321" s="155"/>
      <c r="E1321" s="108">
        <v>2363.79</v>
      </c>
      <c r="F1321" s="109">
        <v>75.84</v>
      </c>
      <c r="G1321" s="108">
        <v>6191.72</v>
      </c>
      <c r="H1321" s="110">
        <v>47083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6">
        <f t="shared" si="62"/>
        <v>3752.09</v>
      </c>
    </row>
    <row r="1322" spans="1:14" ht="15" hidden="1" customHeight="1" thickBot="1">
      <c r="A1322" s="11" t="str">
        <f t="shared" ref="A1322:A1385" si="64">B1322&amp;" "&amp;IF(C1322="",C1321,C1322)</f>
        <v>Q259383 80</v>
      </c>
      <c r="B1322" s="3" t="s">
        <v>173</v>
      </c>
      <c r="C1322" s="152">
        <v>80</v>
      </c>
      <c r="D1322" s="154">
        <v>3752.09</v>
      </c>
      <c r="E1322" s="108">
        <v>2307.5100000000002</v>
      </c>
      <c r="F1322" s="109" t="s">
        <v>92</v>
      </c>
      <c r="G1322" s="108">
        <v>6059.6</v>
      </c>
      <c r="H1322" s="110">
        <v>47103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6">
        <f t="shared" si="62"/>
        <v>3752.09</v>
      </c>
    </row>
    <row r="1323" spans="1:14" ht="15" hidden="1" customHeight="1" thickBot="1">
      <c r="A1323" s="11" t="str">
        <f t="shared" si="64"/>
        <v>Q259383 80</v>
      </c>
      <c r="B1323" s="3" t="s">
        <v>173</v>
      </c>
      <c r="C1323" s="153"/>
      <c r="D1323" s="155"/>
      <c r="E1323" s="108">
        <v>2307.5100000000002</v>
      </c>
      <c r="F1323" s="109">
        <v>75.14</v>
      </c>
      <c r="G1323" s="108">
        <v>6134.74</v>
      </c>
      <c r="H1323" s="110">
        <v>47113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6">
        <f t="shared" si="62"/>
        <v>3752.09</v>
      </c>
    </row>
    <row r="1324" spans="1:14" ht="15" hidden="1" customHeight="1" thickBot="1">
      <c r="A1324" s="11" t="str">
        <f t="shared" si="64"/>
        <v>Q259383 81</v>
      </c>
      <c r="B1324" s="3" t="s">
        <v>173</v>
      </c>
      <c r="C1324" s="152">
        <v>81</v>
      </c>
      <c r="D1324" s="154">
        <v>3752.09</v>
      </c>
      <c r="E1324" s="108">
        <v>2251.23</v>
      </c>
      <c r="F1324" s="109" t="s">
        <v>92</v>
      </c>
      <c r="G1324" s="108">
        <v>6003.32</v>
      </c>
      <c r="H1324" s="110">
        <v>47134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6">
        <f t="shared" si="62"/>
        <v>3752.09</v>
      </c>
    </row>
    <row r="1325" spans="1:14" ht="15" hidden="1" customHeight="1" thickBot="1">
      <c r="A1325" s="11" t="str">
        <f t="shared" si="64"/>
        <v>Q259383 81</v>
      </c>
      <c r="B1325" s="3" t="s">
        <v>173</v>
      </c>
      <c r="C1325" s="153"/>
      <c r="D1325" s="155"/>
      <c r="E1325" s="108">
        <v>2251.23</v>
      </c>
      <c r="F1325" s="109">
        <v>74.44</v>
      </c>
      <c r="G1325" s="108">
        <v>6077.76</v>
      </c>
      <c r="H1325" s="110">
        <v>47144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6">
        <f t="shared" si="62"/>
        <v>3752.09</v>
      </c>
    </row>
    <row r="1326" spans="1:14" ht="15" hidden="1" customHeight="1" thickBot="1">
      <c r="A1326" s="11" t="str">
        <f t="shared" si="64"/>
        <v>Q259383 82</v>
      </c>
      <c r="B1326" s="3" t="s">
        <v>173</v>
      </c>
      <c r="C1326" s="152">
        <v>82</v>
      </c>
      <c r="D1326" s="154">
        <v>3752.09</v>
      </c>
      <c r="E1326" s="108">
        <v>2194.9499999999998</v>
      </c>
      <c r="F1326" s="109" t="s">
        <v>92</v>
      </c>
      <c r="G1326" s="108">
        <v>5947.04</v>
      </c>
      <c r="H1326" s="110">
        <v>47165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6">
        <f t="shared" si="62"/>
        <v>3752.09</v>
      </c>
    </row>
    <row r="1327" spans="1:14" ht="15" hidden="1" customHeight="1" thickBot="1">
      <c r="A1327" s="11" t="str">
        <f t="shared" si="64"/>
        <v>Q259383 82</v>
      </c>
      <c r="B1327" s="3" t="s">
        <v>173</v>
      </c>
      <c r="C1327" s="153"/>
      <c r="D1327" s="155"/>
      <c r="E1327" s="108">
        <v>2194.9499999999998</v>
      </c>
      <c r="F1327" s="109">
        <v>73.75</v>
      </c>
      <c r="G1327" s="108">
        <v>6020.79</v>
      </c>
      <c r="H1327" s="110">
        <v>47175</v>
      </c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6">
        <f t="shared" si="62"/>
        <v>3752.09</v>
      </c>
    </row>
    <row r="1328" spans="1:14" ht="15" hidden="1" customHeight="1" thickBot="1">
      <c r="A1328" s="11" t="str">
        <f t="shared" si="64"/>
        <v>Q259383 83</v>
      </c>
      <c r="B1328" s="3" t="s">
        <v>173</v>
      </c>
      <c r="C1328" s="152">
        <v>83</v>
      </c>
      <c r="D1328" s="154">
        <v>3752.09</v>
      </c>
      <c r="E1328" s="108">
        <v>2138.67</v>
      </c>
      <c r="F1328" s="109" t="s">
        <v>92</v>
      </c>
      <c r="G1328" s="108">
        <v>5890.76</v>
      </c>
      <c r="H1328" s="110">
        <v>47193</v>
      </c>
      <c r="J1328" s="30" t="str">
        <f t="shared" si="63"/>
        <v/>
      </c>
      <c r="L1328" s="11" t="str">
        <f>IF(I1328&lt;&gt;"",IF(SUMIF(Planes!BA:BA,'Control de pagos'!A1328,Planes!BC:BC)=0,"",SUMIF(Planes!BA:BA,'Control de pagos'!A1328,Planes!BC:BC)),"")</f>
        <v/>
      </c>
      <c r="N1328" s="66">
        <f t="shared" si="62"/>
        <v>3752.09</v>
      </c>
    </row>
    <row r="1329" spans="1:14" ht="15" hidden="1" customHeight="1" thickBot="1">
      <c r="A1329" s="11" t="str">
        <f t="shared" si="64"/>
        <v>Q259383 83</v>
      </c>
      <c r="B1329" s="3" t="s">
        <v>173</v>
      </c>
      <c r="C1329" s="153"/>
      <c r="D1329" s="155"/>
      <c r="E1329" s="108">
        <v>2138.67</v>
      </c>
      <c r="F1329" s="109">
        <v>73.040000000000006</v>
      </c>
      <c r="G1329" s="108">
        <v>5963.8</v>
      </c>
      <c r="H1329" s="110">
        <v>47203</v>
      </c>
      <c r="J1329" s="30" t="str">
        <f t="shared" si="63"/>
        <v/>
      </c>
      <c r="L1329" s="11" t="str">
        <f>IF(I1329&lt;&gt;"",IF(SUMIF(Planes!BA:BA,'Control de pagos'!A1329,Planes!BC:BC)=0,"",SUMIF(Planes!BA:BA,'Control de pagos'!A1329,Planes!BC:BC)),"")</f>
        <v/>
      </c>
      <c r="N1329" s="66">
        <f t="shared" si="62"/>
        <v>3752.09</v>
      </c>
    </row>
    <row r="1330" spans="1:14" ht="15" hidden="1" customHeight="1" thickBot="1">
      <c r="A1330" s="11" t="str">
        <f t="shared" si="64"/>
        <v>Q259383 84</v>
      </c>
      <c r="B1330" s="3" t="s">
        <v>173</v>
      </c>
      <c r="C1330" s="152">
        <v>84</v>
      </c>
      <c r="D1330" s="154">
        <v>3752.09</v>
      </c>
      <c r="E1330" s="108">
        <v>2082.39</v>
      </c>
      <c r="F1330" s="109" t="s">
        <v>92</v>
      </c>
      <c r="G1330" s="108">
        <v>5834.48</v>
      </c>
      <c r="H1330" s="110">
        <v>47224</v>
      </c>
      <c r="J1330" s="30" t="str">
        <f t="shared" si="63"/>
        <v/>
      </c>
      <c r="L1330" s="11" t="str">
        <f>IF(I1330&lt;&gt;"",IF(SUMIF(Planes!BA:BA,'Control de pagos'!A1330,Planes!BC:BC)=0,"",SUMIF(Planes!BA:BA,'Control de pagos'!A1330,Planes!BC:BC)),"")</f>
        <v/>
      </c>
      <c r="N1330" s="66">
        <f t="shared" si="62"/>
        <v>3752.09</v>
      </c>
    </row>
    <row r="1331" spans="1:14" ht="15" hidden="1" customHeight="1" thickBot="1">
      <c r="A1331" s="11" t="str">
        <f t="shared" si="64"/>
        <v>Q259383 84</v>
      </c>
      <c r="B1331" s="3" t="s">
        <v>173</v>
      </c>
      <c r="C1331" s="153"/>
      <c r="D1331" s="155"/>
      <c r="E1331" s="108">
        <v>2082.39</v>
      </c>
      <c r="F1331" s="109">
        <v>72.349999999999994</v>
      </c>
      <c r="G1331" s="108">
        <v>5906.83</v>
      </c>
      <c r="H1331" s="110">
        <v>47234</v>
      </c>
      <c r="J1331" s="30" t="str">
        <f t="shared" si="63"/>
        <v/>
      </c>
      <c r="L1331" s="11" t="str">
        <f>IF(I1331&lt;&gt;"",IF(SUMIF(Planes!BA:BA,'Control de pagos'!A1331,Planes!BC:BC)=0,"",SUMIF(Planes!BA:BA,'Control de pagos'!A1331,Planes!BC:BC)),"")</f>
        <v/>
      </c>
      <c r="N1331" s="66">
        <f t="shared" si="62"/>
        <v>3752.09</v>
      </c>
    </row>
    <row r="1332" spans="1:14" ht="15" hidden="1" customHeight="1" thickBot="1">
      <c r="A1332" s="11" t="str">
        <f t="shared" si="64"/>
        <v>Q259383 85</v>
      </c>
      <c r="B1332" s="3" t="s">
        <v>173</v>
      </c>
      <c r="C1332" s="152">
        <v>85</v>
      </c>
      <c r="D1332" s="154">
        <v>3752.09</v>
      </c>
      <c r="E1332" s="108">
        <v>2026.1</v>
      </c>
      <c r="F1332" s="109" t="s">
        <v>92</v>
      </c>
      <c r="G1332" s="108">
        <v>5778.19</v>
      </c>
      <c r="H1332" s="110">
        <v>47254</v>
      </c>
      <c r="J1332" s="30" t="str">
        <f t="shared" si="63"/>
        <v/>
      </c>
      <c r="L1332" s="11" t="str">
        <f>IF(I1332&lt;&gt;"",IF(SUMIF(Planes!BA:BA,'Control de pagos'!A1332,Planes!BC:BC)=0,"",SUMIF(Planes!BA:BA,'Control de pagos'!A1332,Planes!BC:BC)),"")</f>
        <v/>
      </c>
      <c r="N1332" s="66">
        <f t="shared" si="62"/>
        <v>3752.09</v>
      </c>
    </row>
    <row r="1333" spans="1:14" ht="15" hidden="1" customHeight="1" thickBot="1">
      <c r="A1333" s="11" t="str">
        <f t="shared" si="64"/>
        <v>Q259383 85</v>
      </c>
      <c r="B1333" s="3" t="s">
        <v>173</v>
      </c>
      <c r="C1333" s="153"/>
      <c r="D1333" s="155"/>
      <c r="E1333" s="108">
        <v>2026.1</v>
      </c>
      <c r="F1333" s="109">
        <v>71.650000000000006</v>
      </c>
      <c r="G1333" s="108">
        <v>5849.84</v>
      </c>
      <c r="H1333" s="110">
        <v>47264</v>
      </c>
      <c r="J1333" s="30" t="str">
        <f t="shared" si="63"/>
        <v/>
      </c>
      <c r="L1333" s="11" t="str">
        <f>IF(I1333&lt;&gt;"",IF(SUMIF(Planes!BA:BA,'Control de pagos'!A1333,Planes!BC:BC)=0,"",SUMIF(Planes!BA:BA,'Control de pagos'!A1333,Planes!BC:BC)),"")</f>
        <v/>
      </c>
      <c r="N1333" s="66">
        <f t="shared" si="62"/>
        <v>3752.09</v>
      </c>
    </row>
    <row r="1334" spans="1:14" ht="15" hidden="1" customHeight="1" thickBot="1">
      <c r="A1334" s="11" t="str">
        <f t="shared" si="64"/>
        <v>Q259383 86</v>
      </c>
      <c r="B1334" s="3" t="s">
        <v>173</v>
      </c>
      <c r="C1334" s="152">
        <v>86</v>
      </c>
      <c r="D1334" s="154">
        <v>3752.09</v>
      </c>
      <c r="E1334" s="108">
        <v>1969.82</v>
      </c>
      <c r="F1334" s="109" t="s">
        <v>92</v>
      </c>
      <c r="G1334" s="108">
        <v>5721.91</v>
      </c>
      <c r="H1334" s="110">
        <v>47285</v>
      </c>
      <c r="J1334" s="30" t="str">
        <f t="shared" si="63"/>
        <v/>
      </c>
      <c r="L1334" s="11" t="str">
        <f>IF(I1334&lt;&gt;"",IF(SUMIF(Planes!BA:BA,'Control de pagos'!A1334,Planes!BC:BC)=0,"",SUMIF(Planes!BA:BA,'Control de pagos'!A1334,Planes!BC:BC)),"")</f>
        <v/>
      </c>
      <c r="N1334" s="66">
        <f t="shared" si="62"/>
        <v>3752.09</v>
      </c>
    </row>
    <row r="1335" spans="1:14" ht="15" hidden="1" customHeight="1" thickBot="1">
      <c r="A1335" s="11" t="str">
        <f t="shared" si="64"/>
        <v>Q259383 86</v>
      </c>
      <c r="B1335" s="3" t="s">
        <v>173</v>
      </c>
      <c r="C1335" s="153"/>
      <c r="D1335" s="155"/>
      <c r="E1335" s="108">
        <v>1969.82</v>
      </c>
      <c r="F1335" s="109">
        <v>70.95</v>
      </c>
      <c r="G1335" s="108">
        <v>5792.86</v>
      </c>
      <c r="H1335" s="110">
        <v>47295</v>
      </c>
      <c r="J1335" s="30" t="str">
        <f t="shared" si="63"/>
        <v/>
      </c>
      <c r="L1335" s="11" t="str">
        <f>IF(I1335&lt;&gt;"",IF(SUMIF(Planes!BA:BA,'Control de pagos'!A1335,Planes!BC:BC)=0,"",SUMIF(Planes!BA:BA,'Control de pagos'!A1335,Planes!BC:BC)),"")</f>
        <v/>
      </c>
      <c r="N1335" s="66">
        <f t="shared" si="62"/>
        <v>3752.09</v>
      </c>
    </row>
    <row r="1336" spans="1:14" ht="15" hidden="1" customHeight="1" thickBot="1">
      <c r="A1336" s="11" t="str">
        <f t="shared" si="64"/>
        <v>Q259383 87</v>
      </c>
      <c r="B1336" s="3" t="s">
        <v>173</v>
      </c>
      <c r="C1336" s="152">
        <v>87</v>
      </c>
      <c r="D1336" s="154">
        <v>3752.09</v>
      </c>
      <c r="E1336" s="108">
        <v>1913.55</v>
      </c>
      <c r="F1336" s="109" t="s">
        <v>92</v>
      </c>
      <c r="G1336" s="108">
        <v>5665.64</v>
      </c>
      <c r="H1336" s="110">
        <v>47315</v>
      </c>
      <c r="J1336" s="30" t="str">
        <f t="shared" si="63"/>
        <v/>
      </c>
      <c r="L1336" s="11" t="str">
        <f>IF(I1336&lt;&gt;"",IF(SUMIF(Planes!BA:BA,'Control de pagos'!A1336,Planes!BC:BC)=0,"",SUMIF(Planes!BA:BA,'Control de pagos'!A1336,Planes!BC:BC)),"")</f>
        <v/>
      </c>
      <c r="N1336" s="66">
        <f t="shared" si="62"/>
        <v>3752.09</v>
      </c>
    </row>
    <row r="1337" spans="1:14" ht="15" hidden="1" customHeight="1" thickBot="1">
      <c r="A1337" s="11" t="str">
        <f t="shared" si="64"/>
        <v>Q259383 87</v>
      </c>
      <c r="B1337" s="3" t="s">
        <v>173</v>
      </c>
      <c r="C1337" s="153"/>
      <c r="D1337" s="155"/>
      <c r="E1337" s="108">
        <v>1913.55</v>
      </c>
      <c r="F1337" s="109">
        <v>70.260000000000005</v>
      </c>
      <c r="G1337" s="108">
        <v>5735.9</v>
      </c>
      <c r="H1337" s="110">
        <v>47325</v>
      </c>
      <c r="J1337" s="30" t="str">
        <f t="shared" si="63"/>
        <v/>
      </c>
      <c r="L1337" s="11" t="str">
        <f>IF(I1337&lt;&gt;"",IF(SUMIF(Planes!BA:BA,'Control de pagos'!A1337,Planes!BC:BC)=0,"",SUMIF(Planes!BA:BA,'Control de pagos'!A1337,Planes!BC:BC)),"")</f>
        <v/>
      </c>
      <c r="N1337" s="66">
        <f t="shared" si="62"/>
        <v>3752.09</v>
      </c>
    </row>
    <row r="1338" spans="1:14" ht="15" hidden="1" customHeight="1" thickBot="1">
      <c r="A1338" s="11" t="str">
        <f t="shared" si="64"/>
        <v>Q259383 88</v>
      </c>
      <c r="B1338" s="3" t="s">
        <v>173</v>
      </c>
      <c r="C1338" s="152">
        <v>88</v>
      </c>
      <c r="D1338" s="154">
        <v>3752.09</v>
      </c>
      <c r="E1338" s="108">
        <v>1857.26</v>
      </c>
      <c r="F1338" s="109" t="s">
        <v>92</v>
      </c>
      <c r="G1338" s="108">
        <v>5609.35</v>
      </c>
      <c r="H1338" s="110">
        <v>47346</v>
      </c>
      <c r="J1338" s="30" t="str">
        <f t="shared" si="63"/>
        <v/>
      </c>
      <c r="L1338" s="11" t="str">
        <f>IF(I1338&lt;&gt;"",IF(SUMIF(Planes!BA:BA,'Control de pagos'!A1338,Planes!BC:BC)=0,"",SUMIF(Planes!BA:BA,'Control de pagos'!A1338,Planes!BC:BC)),"")</f>
        <v/>
      </c>
      <c r="N1338" s="66">
        <f t="shared" si="62"/>
        <v>3752.09</v>
      </c>
    </row>
    <row r="1339" spans="1:14" ht="15" hidden="1" customHeight="1" thickBot="1">
      <c r="A1339" s="11" t="str">
        <f t="shared" si="64"/>
        <v>Q259383 88</v>
      </c>
      <c r="B1339" s="3" t="s">
        <v>173</v>
      </c>
      <c r="C1339" s="153"/>
      <c r="D1339" s="155"/>
      <c r="E1339" s="108">
        <v>1857.26</v>
      </c>
      <c r="F1339" s="109">
        <v>69.55</v>
      </c>
      <c r="G1339" s="108">
        <v>5678.9</v>
      </c>
      <c r="H1339" s="110">
        <v>47356</v>
      </c>
      <c r="J1339" s="30" t="str">
        <f t="shared" si="63"/>
        <v/>
      </c>
      <c r="L1339" s="11" t="str">
        <f>IF(I1339&lt;&gt;"",IF(SUMIF(Planes!BA:BA,'Control de pagos'!A1339,Planes!BC:BC)=0,"",SUMIF(Planes!BA:BA,'Control de pagos'!A1339,Planes!BC:BC)),"")</f>
        <v/>
      </c>
      <c r="N1339" s="66">
        <f t="shared" si="62"/>
        <v>3752.09</v>
      </c>
    </row>
    <row r="1340" spans="1:14" ht="15" hidden="1" customHeight="1" thickBot="1">
      <c r="A1340" s="11" t="str">
        <f t="shared" si="64"/>
        <v>Q259383 89</v>
      </c>
      <c r="B1340" s="3" t="s">
        <v>173</v>
      </c>
      <c r="C1340" s="152">
        <v>89</v>
      </c>
      <c r="D1340" s="154">
        <v>3752.09</v>
      </c>
      <c r="E1340" s="108">
        <v>1800.98</v>
      </c>
      <c r="F1340" s="109" t="s">
        <v>92</v>
      </c>
      <c r="G1340" s="108">
        <v>5553.07</v>
      </c>
      <c r="H1340" s="110">
        <v>47377</v>
      </c>
      <c r="J1340" s="30" t="str">
        <f t="shared" si="63"/>
        <v/>
      </c>
      <c r="L1340" s="11" t="str">
        <f>IF(I1340&lt;&gt;"",IF(SUMIF(Planes!BA:BA,'Control de pagos'!A1340,Planes!BC:BC)=0,"",SUMIF(Planes!BA:BA,'Control de pagos'!A1340,Planes!BC:BC)),"")</f>
        <v/>
      </c>
      <c r="N1340" s="66">
        <f t="shared" si="62"/>
        <v>3752.09</v>
      </c>
    </row>
    <row r="1341" spans="1:14" ht="15" hidden="1" customHeight="1" thickBot="1">
      <c r="A1341" s="11" t="str">
        <f t="shared" si="64"/>
        <v>Q259383 89</v>
      </c>
      <c r="B1341" s="3" t="s">
        <v>173</v>
      </c>
      <c r="C1341" s="153"/>
      <c r="D1341" s="155"/>
      <c r="E1341" s="108">
        <v>1800.98</v>
      </c>
      <c r="F1341" s="109">
        <v>68.86</v>
      </c>
      <c r="G1341" s="108">
        <v>5621.93</v>
      </c>
      <c r="H1341" s="110">
        <v>47387</v>
      </c>
      <c r="J1341" s="30" t="str">
        <f t="shared" si="63"/>
        <v/>
      </c>
      <c r="L1341" s="11" t="str">
        <f>IF(I1341&lt;&gt;"",IF(SUMIF(Planes!BA:BA,'Control de pagos'!A1341,Planes!BC:BC)=0,"",SUMIF(Planes!BA:BA,'Control de pagos'!A1341,Planes!BC:BC)),"")</f>
        <v/>
      </c>
      <c r="N1341" s="66">
        <f t="shared" si="62"/>
        <v>3752.09</v>
      </c>
    </row>
    <row r="1342" spans="1:14" ht="15" hidden="1" customHeight="1" thickBot="1">
      <c r="A1342" s="11" t="str">
        <f t="shared" si="64"/>
        <v>Q259383 90</v>
      </c>
      <c r="B1342" s="3" t="s">
        <v>173</v>
      </c>
      <c r="C1342" s="152">
        <v>90</v>
      </c>
      <c r="D1342" s="154">
        <v>3752.09</v>
      </c>
      <c r="E1342" s="108">
        <v>1744.7</v>
      </c>
      <c r="F1342" s="109" t="s">
        <v>92</v>
      </c>
      <c r="G1342" s="108">
        <v>5496.79</v>
      </c>
      <c r="H1342" s="110">
        <v>47407</v>
      </c>
      <c r="J1342" s="30" t="str">
        <f t="shared" si="63"/>
        <v/>
      </c>
      <c r="L1342" s="11" t="str">
        <f>IF(I1342&lt;&gt;"",IF(SUMIF(Planes!BA:BA,'Control de pagos'!A1342,Planes!BC:BC)=0,"",SUMIF(Planes!BA:BA,'Control de pagos'!A1342,Planes!BC:BC)),"")</f>
        <v/>
      </c>
      <c r="N1342" s="66">
        <f t="shared" si="62"/>
        <v>3752.09</v>
      </c>
    </row>
    <row r="1343" spans="1:14" ht="15" hidden="1" customHeight="1" thickBot="1">
      <c r="A1343" s="11" t="str">
        <f t="shared" si="64"/>
        <v>Q259383 90</v>
      </c>
      <c r="B1343" s="3" t="s">
        <v>173</v>
      </c>
      <c r="C1343" s="153"/>
      <c r="D1343" s="155"/>
      <c r="E1343" s="108">
        <v>1744.7</v>
      </c>
      <c r="F1343" s="109">
        <v>68.16</v>
      </c>
      <c r="G1343" s="108">
        <v>5564.95</v>
      </c>
      <c r="H1343" s="110">
        <v>47417</v>
      </c>
      <c r="J1343" s="30" t="str">
        <f t="shared" si="63"/>
        <v/>
      </c>
      <c r="L1343" s="11" t="str">
        <f>IF(I1343&lt;&gt;"",IF(SUMIF(Planes!BA:BA,'Control de pagos'!A1343,Planes!BC:BC)=0,"",SUMIF(Planes!BA:BA,'Control de pagos'!A1343,Planes!BC:BC)),"")</f>
        <v/>
      </c>
      <c r="N1343" s="66">
        <f t="shared" si="62"/>
        <v>3752.09</v>
      </c>
    </row>
    <row r="1344" spans="1:14" ht="15" hidden="1" customHeight="1" thickBot="1">
      <c r="A1344" s="11" t="str">
        <f t="shared" si="64"/>
        <v>Q259383 91</v>
      </c>
      <c r="B1344" s="3" t="s">
        <v>173</v>
      </c>
      <c r="C1344" s="152">
        <v>91</v>
      </c>
      <c r="D1344" s="154">
        <v>3752.09</v>
      </c>
      <c r="E1344" s="108">
        <v>1688.42</v>
      </c>
      <c r="F1344" s="109" t="s">
        <v>92</v>
      </c>
      <c r="G1344" s="108">
        <v>5440.51</v>
      </c>
      <c r="H1344" s="110">
        <v>47438</v>
      </c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6">
        <f t="shared" si="62"/>
        <v>3752.09</v>
      </c>
    </row>
    <row r="1345" spans="1:14" ht="15" hidden="1" customHeight="1" thickBot="1">
      <c r="A1345" s="11" t="str">
        <f t="shared" si="64"/>
        <v>Q259383 91</v>
      </c>
      <c r="B1345" s="3" t="s">
        <v>173</v>
      </c>
      <c r="C1345" s="153"/>
      <c r="D1345" s="155"/>
      <c r="E1345" s="108">
        <v>1688.42</v>
      </c>
      <c r="F1345" s="109">
        <v>67.459999999999994</v>
      </c>
      <c r="G1345" s="108">
        <v>5507.97</v>
      </c>
      <c r="H1345" s="110">
        <v>47448</v>
      </c>
      <c r="J1345" s="30" t="str">
        <f t="shared" si="63"/>
        <v/>
      </c>
      <c r="L1345" s="11" t="str">
        <f>IF(I1345&lt;&gt;"",IF(SUMIF(Planes!BA:BA,'Control de pagos'!A1345,Planes!BC:BC)=0,"",SUMIF(Planes!BA:BA,'Control de pagos'!A1345,Planes!BC:BC)),"")</f>
        <v/>
      </c>
      <c r="N1345" s="66">
        <f t="shared" si="62"/>
        <v>3752.09</v>
      </c>
    </row>
    <row r="1346" spans="1:14" ht="15" hidden="1" customHeight="1" thickBot="1">
      <c r="A1346" s="11" t="str">
        <f t="shared" si="64"/>
        <v>Q259383 92</v>
      </c>
      <c r="B1346" s="3" t="s">
        <v>173</v>
      </c>
      <c r="C1346" s="152">
        <v>92</v>
      </c>
      <c r="D1346" s="154">
        <v>3752.09</v>
      </c>
      <c r="E1346" s="108">
        <v>1632.14</v>
      </c>
      <c r="F1346" s="109" t="s">
        <v>92</v>
      </c>
      <c r="G1346" s="108">
        <v>5384.23</v>
      </c>
      <c r="H1346" s="110">
        <v>47468</v>
      </c>
      <c r="J1346" s="30" t="str">
        <f t="shared" si="63"/>
        <v/>
      </c>
      <c r="L1346" s="11" t="str">
        <f>IF(I1346&lt;&gt;"",IF(SUMIF(Planes!BA:BA,'Control de pagos'!A1346,Planes!BC:BC)=0,"",SUMIF(Planes!BA:BA,'Control de pagos'!A1346,Planes!BC:BC)),"")</f>
        <v/>
      </c>
      <c r="N1346" s="66">
        <f t="shared" si="62"/>
        <v>3752.09</v>
      </c>
    </row>
    <row r="1347" spans="1:14" ht="15" hidden="1" customHeight="1" thickBot="1">
      <c r="A1347" s="11" t="str">
        <f t="shared" si="64"/>
        <v>Q259383 92</v>
      </c>
      <c r="B1347" s="3" t="s">
        <v>173</v>
      </c>
      <c r="C1347" s="153"/>
      <c r="D1347" s="155"/>
      <c r="E1347" s="108">
        <v>1632.14</v>
      </c>
      <c r="F1347" s="109">
        <v>66.77</v>
      </c>
      <c r="G1347" s="108">
        <v>5451</v>
      </c>
      <c r="H1347" s="110">
        <v>47478</v>
      </c>
      <c r="J1347" s="30" t="str">
        <f t="shared" si="63"/>
        <v/>
      </c>
      <c r="L1347" s="11" t="str">
        <f>IF(I1347&lt;&gt;"",IF(SUMIF(Planes!BA:BA,'Control de pagos'!A1347,Planes!BC:BC)=0,"",SUMIF(Planes!BA:BA,'Control de pagos'!A1347,Planes!BC:BC)),"")</f>
        <v/>
      </c>
      <c r="N1347" s="66">
        <f t="shared" si="62"/>
        <v>3752.09</v>
      </c>
    </row>
    <row r="1348" spans="1:14" ht="15" hidden="1" customHeight="1" thickBot="1">
      <c r="A1348" s="11" t="str">
        <f t="shared" si="64"/>
        <v>Q259383 93</v>
      </c>
      <c r="B1348" s="3" t="s">
        <v>173</v>
      </c>
      <c r="C1348" s="152">
        <v>93</v>
      </c>
      <c r="D1348" s="154">
        <v>3752.09</v>
      </c>
      <c r="E1348" s="108">
        <v>1575.85</v>
      </c>
      <c r="F1348" s="109" t="s">
        <v>92</v>
      </c>
      <c r="G1348" s="108">
        <v>5327.94</v>
      </c>
      <c r="H1348" s="110">
        <v>47499</v>
      </c>
      <c r="J1348" s="30" t="str">
        <f t="shared" si="63"/>
        <v/>
      </c>
      <c r="L1348" s="11" t="str">
        <f>IF(I1348&lt;&gt;"",IF(SUMIF(Planes!BA:BA,'Control de pagos'!A1348,Planes!BC:BC)=0,"",SUMIF(Planes!BA:BA,'Control de pagos'!A1348,Planes!BC:BC)),"")</f>
        <v/>
      </c>
      <c r="N1348" s="66">
        <f t="shared" ref="N1348:N1411" si="65">IF(D1348=0,D1347,D1348)</f>
        <v>3752.09</v>
      </c>
    </row>
    <row r="1349" spans="1:14" ht="15" hidden="1" customHeight="1" thickBot="1">
      <c r="A1349" s="11" t="str">
        <f t="shared" si="64"/>
        <v>Q259383 93</v>
      </c>
      <c r="B1349" s="3" t="s">
        <v>173</v>
      </c>
      <c r="C1349" s="153"/>
      <c r="D1349" s="155"/>
      <c r="E1349" s="108">
        <v>1575.85</v>
      </c>
      <c r="F1349" s="109">
        <v>66.06</v>
      </c>
      <c r="G1349" s="108">
        <v>5394</v>
      </c>
      <c r="H1349" s="110">
        <v>47509</v>
      </c>
      <c r="J1349" s="30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6">
        <f t="shared" si="65"/>
        <v>3752.09</v>
      </c>
    </row>
    <row r="1350" spans="1:14" ht="15" hidden="1" customHeight="1" thickBot="1">
      <c r="A1350" s="11" t="str">
        <f t="shared" si="64"/>
        <v>Q259383 94</v>
      </c>
      <c r="B1350" s="3" t="s">
        <v>173</v>
      </c>
      <c r="C1350" s="152">
        <v>94</v>
      </c>
      <c r="D1350" s="154">
        <v>3752.09</v>
      </c>
      <c r="E1350" s="108">
        <v>1519.57</v>
      </c>
      <c r="F1350" s="109" t="s">
        <v>92</v>
      </c>
      <c r="G1350" s="108">
        <v>5271.66</v>
      </c>
      <c r="H1350" s="110">
        <v>47530</v>
      </c>
      <c r="J1350" s="30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6">
        <f t="shared" si="65"/>
        <v>3752.09</v>
      </c>
    </row>
    <row r="1351" spans="1:14" ht="15" hidden="1" customHeight="1" thickBot="1">
      <c r="A1351" s="11" t="str">
        <f t="shared" si="64"/>
        <v>Q259383 94</v>
      </c>
      <c r="B1351" s="3" t="s">
        <v>173</v>
      </c>
      <c r="C1351" s="153"/>
      <c r="D1351" s="155"/>
      <c r="E1351" s="108">
        <v>1519.57</v>
      </c>
      <c r="F1351" s="109">
        <v>65.37</v>
      </c>
      <c r="G1351" s="108">
        <v>5337.03</v>
      </c>
      <c r="H1351" s="110">
        <v>47540</v>
      </c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6">
        <f t="shared" si="65"/>
        <v>3752.09</v>
      </c>
    </row>
    <row r="1352" spans="1:14" ht="15" hidden="1" customHeight="1" thickBot="1">
      <c r="A1352" s="11" t="str">
        <f t="shared" si="64"/>
        <v>Q259383 95</v>
      </c>
      <c r="B1352" s="3" t="s">
        <v>173</v>
      </c>
      <c r="C1352" s="152">
        <v>95</v>
      </c>
      <c r="D1352" s="154">
        <v>3752.09</v>
      </c>
      <c r="E1352" s="108">
        <v>1463.3</v>
      </c>
      <c r="F1352" s="109" t="s">
        <v>92</v>
      </c>
      <c r="G1352" s="108">
        <v>5215.3900000000003</v>
      </c>
      <c r="H1352" s="110">
        <v>47558</v>
      </c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6">
        <f t="shared" si="65"/>
        <v>3752.09</v>
      </c>
    </row>
    <row r="1353" spans="1:14" ht="15" hidden="1" customHeight="1" thickBot="1">
      <c r="A1353" s="11" t="str">
        <f t="shared" si="64"/>
        <v>Q259383 95</v>
      </c>
      <c r="B1353" s="3" t="s">
        <v>173</v>
      </c>
      <c r="C1353" s="153"/>
      <c r="D1353" s="155"/>
      <c r="E1353" s="108">
        <v>1463.3</v>
      </c>
      <c r="F1353" s="109">
        <v>64.67</v>
      </c>
      <c r="G1353" s="108">
        <v>5280.06</v>
      </c>
      <c r="H1353" s="110">
        <v>47568</v>
      </c>
      <c r="J1353" s="30" t="str">
        <f t="shared" si="63"/>
        <v/>
      </c>
      <c r="L1353" s="11" t="str">
        <f>IF(I1353&lt;&gt;"",IF(SUMIF(Planes!BA:BA,'Control de pagos'!A1353,Planes!BC:BC)=0,"",SUMIF(Planes!BA:BA,'Control de pagos'!A1353,Planes!BC:BC)),"")</f>
        <v/>
      </c>
      <c r="N1353" s="66">
        <f t="shared" si="65"/>
        <v>3752.09</v>
      </c>
    </row>
    <row r="1354" spans="1:14" ht="15" hidden="1" customHeight="1" thickBot="1">
      <c r="A1354" s="11" t="str">
        <f t="shared" si="64"/>
        <v>Q259383 96</v>
      </c>
      <c r="B1354" s="3" t="s">
        <v>173</v>
      </c>
      <c r="C1354" s="152">
        <v>96</v>
      </c>
      <c r="D1354" s="154">
        <v>3752.09</v>
      </c>
      <c r="E1354" s="108">
        <v>1407.01</v>
      </c>
      <c r="F1354" s="109" t="s">
        <v>92</v>
      </c>
      <c r="G1354" s="108">
        <v>5159.1000000000004</v>
      </c>
      <c r="H1354" s="110">
        <v>47589</v>
      </c>
      <c r="J1354" s="30" t="str">
        <f t="shared" si="63"/>
        <v/>
      </c>
      <c r="L1354" s="11" t="str">
        <f>IF(I1354&lt;&gt;"",IF(SUMIF(Planes!BA:BA,'Control de pagos'!A1354,Planes!BC:BC)=0,"",SUMIF(Planes!BA:BA,'Control de pagos'!A1354,Planes!BC:BC)),"")</f>
        <v/>
      </c>
      <c r="N1354" s="66">
        <f t="shared" si="65"/>
        <v>3752.09</v>
      </c>
    </row>
    <row r="1355" spans="1:14" ht="15" hidden="1" customHeight="1" thickBot="1">
      <c r="A1355" s="11" t="str">
        <f t="shared" si="64"/>
        <v>Q259383 96</v>
      </c>
      <c r="B1355" s="3" t="s">
        <v>173</v>
      </c>
      <c r="C1355" s="153"/>
      <c r="D1355" s="155"/>
      <c r="E1355" s="108">
        <v>1407.01</v>
      </c>
      <c r="F1355" s="109">
        <v>63.98</v>
      </c>
      <c r="G1355" s="108">
        <v>5223.08</v>
      </c>
      <c r="H1355" s="110">
        <v>47599</v>
      </c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6">
        <f t="shared" si="65"/>
        <v>3752.09</v>
      </c>
    </row>
    <row r="1356" spans="1:14" ht="15" hidden="1" customHeight="1" thickBot="1">
      <c r="A1356" s="11" t="str">
        <f t="shared" si="64"/>
        <v>Q259383 97</v>
      </c>
      <c r="B1356" s="3" t="s">
        <v>173</v>
      </c>
      <c r="C1356" s="152">
        <v>97</v>
      </c>
      <c r="D1356" s="154">
        <v>3752.09</v>
      </c>
      <c r="E1356" s="108">
        <v>1350.73</v>
      </c>
      <c r="F1356" s="109" t="s">
        <v>92</v>
      </c>
      <c r="G1356" s="108">
        <v>5102.82</v>
      </c>
      <c r="H1356" s="110">
        <v>47619</v>
      </c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6">
        <f t="shared" si="65"/>
        <v>3752.09</v>
      </c>
    </row>
    <row r="1357" spans="1:14" ht="15" hidden="1" customHeight="1" thickBot="1">
      <c r="A1357" s="11" t="str">
        <f t="shared" si="64"/>
        <v>Q259383 97</v>
      </c>
      <c r="B1357" s="3" t="s">
        <v>173</v>
      </c>
      <c r="C1357" s="153"/>
      <c r="D1357" s="155"/>
      <c r="E1357" s="108">
        <v>1350.73</v>
      </c>
      <c r="F1357" s="109">
        <v>63.28</v>
      </c>
      <c r="G1357" s="108">
        <v>5166.1000000000004</v>
      </c>
      <c r="H1357" s="110">
        <v>47629</v>
      </c>
      <c r="J1357" s="30" t="str">
        <f t="shared" si="63"/>
        <v/>
      </c>
      <c r="L1357" s="11" t="str">
        <f>IF(I1357&lt;&gt;"",IF(SUMIF(Planes!BA:BA,'Control de pagos'!A1357,Planes!BC:BC)=0,"",SUMIF(Planes!BA:BA,'Control de pagos'!A1357,Planes!BC:BC)),"")</f>
        <v/>
      </c>
      <c r="N1357" s="66">
        <f t="shared" si="65"/>
        <v>3752.09</v>
      </c>
    </row>
    <row r="1358" spans="1:14" ht="15" hidden="1" customHeight="1" thickBot="1">
      <c r="A1358" s="11" t="str">
        <f t="shared" si="64"/>
        <v>Q259383 98</v>
      </c>
      <c r="B1358" s="3" t="s">
        <v>173</v>
      </c>
      <c r="C1358" s="152">
        <v>98</v>
      </c>
      <c r="D1358" s="154">
        <v>3752.09</v>
      </c>
      <c r="E1358" s="108">
        <v>1294.44</v>
      </c>
      <c r="F1358" s="109" t="s">
        <v>92</v>
      </c>
      <c r="G1358" s="108">
        <v>5046.53</v>
      </c>
      <c r="H1358" s="110">
        <v>47650</v>
      </c>
      <c r="J1358" s="30" t="str">
        <f t="shared" si="63"/>
        <v/>
      </c>
      <c r="L1358" s="11" t="str">
        <f>IF(I1358&lt;&gt;"",IF(SUMIF(Planes!BA:BA,'Control de pagos'!A1358,Planes!BC:BC)=0,"",SUMIF(Planes!BA:BA,'Control de pagos'!A1358,Planes!BC:BC)),"")</f>
        <v/>
      </c>
      <c r="N1358" s="66">
        <f t="shared" si="65"/>
        <v>3752.09</v>
      </c>
    </row>
    <row r="1359" spans="1:14" ht="15" hidden="1" customHeight="1" thickBot="1">
      <c r="A1359" s="11" t="str">
        <f t="shared" si="64"/>
        <v>Q259383 98</v>
      </c>
      <c r="B1359" s="3" t="s">
        <v>173</v>
      </c>
      <c r="C1359" s="153"/>
      <c r="D1359" s="155"/>
      <c r="E1359" s="108">
        <v>1294.44</v>
      </c>
      <c r="F1359" s="109">
        <v>62.57</v>
      </c>
      <c r="G1359" s="108">
        <v>5109.1000000000004</v>
      </c>
      <c r="H1359" s="110">
        <v>47660</v>
      </c>
      <c r="J1359" s="30" t="str">
        <f t="shared" si="63"/>
        <v/>
      </c>
      <c r="L1359" s="11" t="str">
        <f>IF(I1359&lt;&gt;"",IF(SUMIF(Planes!BA:BA,'Control de pagos'!A1359,Planes!BC:BC)=0,"",SUMIF(Planes!BA:BA,'Control de pagos'!A1359,Planes!BC:BC)),"")</f>
        <v/>
      </c>
      <c r="N1359" s="66">
        <f t="shared" si="65"/>
        <v>3752.09</v>
      </c>
    </row>
    <row r="1360" spans="1:14" ht="15" hidden="1" customHeight="1" thickBot="1">
      <c r="A1360" s="11" t="str">
        <f t="shared" si="64"/>
        <v>Q259383 99</v>
      </c>
      <c r="B1360" s="3" t="s">
        <v>173</v>
      </c>
      <c r="C1360" s="152">
        <v>99</v>
      </c>
      <c r="D1360" s="154">
        <v>3752.09</v>
      </c>
      <c r="E1360" s="108">
        <v>1238.17</v>
      </c>
      <c r="F1360" s="109" t="s">
        <v>92</v>
      </c>
      <c r="G1360" s="108">
        <v>4990.26</v>
      </c>
      <c r="H1360" s="110">
        <v>47680</v>
      </c>
      <c r="J1360" s="30" t="str">
        <f t="shared" si="63"/>
        <v/>
      </c>
      <c r="L1360" s="11" t="str">
        <f>IF(I1360&lt;&gt;"",IF(SUMIF(Planes!BA:BA,'Control de pagos'!A1360,Planes!BC:BC)=0,"",SUMIF(Planes!BA:BA,'Control de pagos'!A1360,Planes!BC:BC)),"")</f>
        <v/>
      </c>
      <c r="N1360" s="66">
        <f t="shared" si="65"/>
        <v>3752.09</v>
      </c>
    </row>
    <row r="1361" spans="1:14" ht="15" hidden="1" customHeight="1" thickBot="1">
      <c r="A1361" s="11" t="str">
        <f t="shared" si="64"/>
        <v>Q259383 99</v>
      </c>
      <c r="B1361" s="3" t="s">
        <v>173</v>
      </c>
      <c r="C1361" s="153"/>
      <c r="D1361" s="155"/>
      <c r="E1361" s="108">
        <v>1238.17</v>
      </c>
      <c r="F1361" s="109">
        <v>61.88</v>
      </c>
      <c r="G1361" s="108">
        <v>5052.1400000000003</v>
      </c>
      <c r="H1361" s="110">
        <v>47690</v>
      </c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6">
        <f t="shared" si="65"/>
        <v>3752.09</v>
      </c>
    </row>
    <row r="1362" spans="1:14" ht="15" hidden="1" customHeight="1" thickBot="1">
      <c r="A1362" s="11" t="str">
        <f t="shared" si="64"/>
        <v>Q259383 100</v>
      </c>
      <c r="B1362" s="3" t="s">
        <v>173</v>
      </c>
      <c r="C1362" s="152">
        <v>100</v>
      </c>
      <c r="D1362" s="154">
        <v>3752.09</v>
      </c>
      <c r="E1362" s="108">
        <v>1181.8900000000001</v>
      </c>
      <c r="F1362" s="109" t="s">
        <v>92</v>
      </c>
      <c r="G1362" s="108">
        <v>4933.9799999999996</v>
      </c>
      <c r="H1362" s="110">
        <v>47711</v>
      </c>
      <c r="J1362" s="30" t="str">
        <f t="shared" si="66"/>
        <v/>
      </c>
      <c r="L1362" s="11" t="str">
        <f>IF(I1362&lt;&gt;"",IF(SUMIF(Planes!BA:BA,'Control de pagos'!A1362,Planes!BC:BC)=0,"",SUMIF(Planes!BA:BA,'Control de pagos'!A1362,Planes!BC:BC)),"")</f>
        <v/>
      </c>
      <c r="N1362" s="66">
        <f t="shared" si="65"/>
        <v>3752.09</v>
      </c>
    </row>
    <row r="1363" spans="1:14" ht="15" hidden="1" customHeight="1" thickBot="1">
      <c r="A1363" s="11" t="str">
        <f t="shared" si="64"/>
        <v>Q259383 100</v>
      </c>
      <c r="B1363" s="3" t="s">
        <v>173</v>
      </c>
      <c r="C1363" s="153"/>
      <c r="D1363" s="155"/>
      <c r="E1363" s="108">
        <v>1181.8900000000001</v>
      </c>
      <c r="F1363" s="109">
        <v>61.18</v>
      </c>
      <c r="G1363" s="108">
        <v>4995.16</v>
      </c>
      <c r="H1363" s="110">
        <v>47721</v>
      </c>
      <c r="J1363" s="30" t="str">
        <f t="shared" si="66"/>
        <v/>
      </c>
      <c r="L1363" s="11" t="str">
        <f>IF(I1363&lt;&gt;"",IF(SUMIF(Planes!BA:BA,'Control de pagos'!A1363,Planes!BC:BC)=0,"",SUMIF(Planes!BA:BA,'Control de pagos'!A1363,Planes!BC:BC)),"")</f>
        <v/>
      </c>
      <c r="N1363" s="66">
        <f t="shared" si="65"/>
        <v>3752.09</v>
      </c>
    </row>
    <row r="1364" spans="1:14" ht="15" hidden="1" customHeight="1" thickBot="1">
      <c r="A1364" s="11" t="str">
        <f t="shared" si="64"/>
        <v>Q259383 101</v>
      </c>
      <c r="B1364" s="3" t="s">
        <v>173</v>
      </c>
      <c r="C1364" s="152">
        <v>101</v>
      </c>
      <c r="D1364" s="154">
        <v>3752.09</v>
      </c>
      <c r="E1364" s="108">
        <v>1125.5999999999999</v>
      </c>
      <c r="F1364" s="109" t="s">
        <v>92</v>
      </c>
      <c r="G1364" s="108">
        <v>4877.6899999999996</v>
      </c>
      <c r="H1364" s="110">
        <v>47742</v>
      </c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6">
        <f t="shared" si="65"/>
        <v>3752.09</v>
      </c>
    </row>
    <row r="1365" spans="1:14" ht="15" hidden="1" customHeight="1" thickBot="1">
      <c r="A1365" s="11" t="str">
        <f t="shared" si="64"/>
        <v>Q259383 101</v>
      </c>
      <c r="B1365" s="3" t="s">
        <v>173</v>
      </c>
      <c r="C1365" s="153"/>
      <c r="D1365" s="155"/>
      <c r="E1365" s="108">
        <v>1125.5999999999999</v>
      </c>
      <c r="F1365" s="109">
        <v>60.49</v>
      </c>
      <c r="G1365" s="108">
        <v>4938.18</v>
      </c>
      <c r="H1365" s="110">
        <v>47752</v>
      </c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6">
        <f t="shared" si="65"/>
        <v>3752.09</v>
      </c>
    </row>
    <row r="1366" spans="1:14" ht="15" hidden="1" customHeight="1" thickBot="1">
      <c r="A1366" s="11" t="str">
        <f t="shared" si="64"/>
        <v>Q259383 102</v>
      </c>
      <c r="B1366" s="3" t="s">
        <v>173</v>
      </c>
      <c r="C1366" s="152">
        <v>102</v>
      </c>
      <c r="D1366" s="154">
        <v>3752.09</v>
      </c>
      <c r="E1366" s="108">
        <v>1069.32</v>
      </c>
      <c r="F1366" s="109" t="s">
        <v>92</v>
      </c>
      <c r="G1366" s="108">
        <v>4821.41</v>
      </c>
      <c r="H1366" s="110">
        <v>47772</v>
      </c>
      <c r="J1366" s="30" t="str">
        <f t="shared" si="66"/>
        <v/>
      </c>
      <c r="L1366" s="11" t="str">
        <f>IF(I1366&lt;&gt;"",IF(SUMIF(Planes!BA:BA,'Control de pagos'!A1366,Planes!BC:BC)=0,"",SUMIF(Planes!BA:BA,'Control de pagos'!A1366,Planes!BC:BC)),"")</f>
        <v/>
      </c>
      <c r="N1366" s="66">
        <f t="shared" si="65"/>
        <v>3752.09</v>
      </c>
    </row>
    <row r="1367" spans="1:14" ht="15" hidden="1" customHeight="1" thickBot="1">
      <c r="A1367" s="11" t="str">
        <f t="shared" si="64"/>
        <v>Q259383 102</v>
      </c>
      <c r="B1367" s="3" t="s">
        <v>173</v>
      </c>
      <c r="C1367" s="153"/>
      <c r="D1367" s="155"/>
      <c r="E1367" s="108">
        <v>1069.32</v>
      </c>
      <c r="F1367" s="109">
        <v>59.79</v>
      </c>
      <c r="G1367" s="108">
        <v>4881.2</v>
      </c>
      <c r="H1367" s="110">
        <v>47782</v>
      </c>
      <c r="J1367" s="30" t="str">
        <f t="shared" si="66"/>
        <v/>
      </c>
      <c r="L1367" s="11" t="str">
        <f>IF(I1367&lt;&gt;"",IF(SUMIF(Planes!BA:BA,'Control de pagos'!A1367,Planes!BC:BC)=0,"",SUMIF(Planes!BA:BA,'Control de pagos'!A1367,Planes!BC:BC)),"")</f>
        <v/>
      </c>
      <c r="N1367" s="66">
        <f t="shared" si="65"/>
        <v>3752.09</v>
      </c>
    </row>
    <row r="1368" spans="1:14" ht="15" hidden="1" customHeight="1" thickBot="1">
      <c r="A1368" s="11" t="str">
        <f t="shared" si="64"/>
        <v>Q259383 103</v>
      </c>
      <c r="B1368" s="3" t="s">
        <v>173</v>
      </c>
      <c r="C1368" s="152">
        <v>103</v>
      </c>
      <c r="D1368" s="154">
        <v>3752.09</v>
      </c>
      <c r="E1368" s="108">
        <v>1013.04</v>
      </c>
      <c r="F1368" s="109" t="s">
        <v>92</v>
      </c>
      <c r="G1368" s="108">
        <v>4765.13</v>
      </c>
      <c r="H1368" s="110">
        <v>47803</v>
      </c>
      <c r="J1368" s="30" t="str">
        <f t="shared" si="66"/>
        <v/>
      </c>
      <c r="L1368" s="11" t="str">
        <f>IF(I1368&lt;&gt;"",IF(SUMIF(Planes!BA:BA,'Control de pagos'!A1368,Planes!BC:BC)=0,"",SUMIF(Planes!BA:BA,'Control de pagos'!A1368,Planes!BC:BC)),"")</f>
        <v/>
      </c>
      <c r="N1368" s="66">
        <f t="shared" si="65"/>
        <v>3752.09</v>
      </c>
    </row>
    <row r="1369" spans="1:14" ht="15" hidden="1" customHeight="1" thickBot="1">
      <c r="A1369" s="11" t="str">
        <f t="shared" si="64"/>
        <v>Q259383 103</v>
      </c>
      <c r="B1369" s="3" t="s">
        <v>173</v>
      </c>
      <c r="C1369" s="153"/>
      <c r="D1369" s="155"/>
      <c r="E1369" s="108">
        <v>1013.04</v>
      </c>
      <c r="F1369" s="109">
        <v>59.08</v>
      </c>
      <c r="G1369" s="108">
        <v>4824.21</v>
      </c>
      <c r="H1369" s="110">
        <v>47813</v>
      </c>
      <c r="J1369" s="30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6">
        <f t="shared" si="65"/>
        <v>3752.09</v>
      </c>
    </row>
    <row r="1370" spans="1:14" ht="15" hidden="1" customHeight="1" thickBot="1">
      <c r="A1370" s="11" t="str">
        <f t="shared" si="64"/>
        <v>Q259383 104</v>
      </c>
      <c r="B1370" s="3" t="s">
        <v>173</v>
      </c>
      <c r="C1370" s="152">
        <v>104</v>
      </c>
      <c r="D1370" s="154">
        <v>3752.09</v>
      </c>
      <c r="E1370" s="109">
        <v>956.76</v>
      </c>
      <c r="F1370" s="109" t="s">
        <v>92</v>
      </c>
      <c r="G1370" s="108">
        <v>4708.8500000000004</v>
      </c>
      <c r="H1370" s="110">
        <v>47833</v>
      </c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6">
        <f t="shared" si="65"/>
        <v>3752.09</v>
      </c>
    </row>
    <row r="1371" spans="1:14" ht="15" hidden="1" customHeight="1" thickBot="1">
      <c r="A1371" s="11" t="str">
        <f t="shared" si="64"/>
        <v>Q259383 104</v>
      </c>
      <c r="B1371" s="3" t="s">
        <v>173</v>
      </c>
      <c r="C1371" s="153"/>
      <c r="D1371" s="155"/>
      <c r="E1371" s="109">
        <v>956.76</v>
      </c>
      <c r="F1371" s="109">
        <v>58.39</v>
      </c>
      <c r="G1371" s="108">
        <v>4767.24</v>
      </c>
      <c r="H1371" s="110">
        <v>47843</v>
      </c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6">
        <f t="shared" si="65"/>
        <v>3752.09</v>
      </c>
    </row>
    <row r="1372" spans="1:14" ht="15" hidden="1" customHeight="1" thickBot="1">
      <c r="A1372" s="11" t="str">
        <f t="shared" si="64"/>
        <v>Q259383 105</v>
      </c>
      <c r="B1372" s="3" t="s">
        <v>173</v>
      </c>
      <c r="C1372" s="152">
        <v>105</v>
      </c>
      <c r="D1372" s="154">
        <v>3752.09</v>
      </c>
      <c r="E1372" s="109">
        <v>900.48</v>
      </c>
      <c r="F1372" s="109" t="s">
        <v>92</v>
      </c>
      <c r="G1372" s="108">
        <v>4652.57</v>
      </c>
      <c r="H1372" s="110">
        <v>47864</v>
      </c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6">
        <f t="shared" si="65"/>
        <v>3752.09</v>
      </c>
    </row>
    <row r="1373" spans="1:14" ht="15" hidden="1" customHeight="1" thickBot="1">
      <c r="A1373" s="11" t="str">
        <f t="shared" si="64"/>
        <v>Q259383 105</v>
      </c>
      <c r="B1373" s="3" t="s">
        <v>173</v>
      </c>
      <c r="C1373" s="153"/>
      <c r="D1373" s="155"/>
      <c r="E1373" s="109">
        <v>900.48</v>
      </c>
      <c r="F1373" s="109">
        <v>57.69</v>
      </c>
      <c r="G1373" s="108">
        <v>4710.26</v>
      </c>
      <c r="H1373" s="110">
        <v>47874</v>
      </c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6">
        <f t="shared" si="65"/>
        <v>3752.09</v>
      </c>
    </row>
    <row r="1374" spans="1:14" ht="15" hidden="1" customHeight="1" thickBot="1">
      <c r="A1374" s="11" t="str">
        <f t="shared" si="64"/>
        <v>Q259383 106</v>
      </c>
      <c r="B1374" s="3" t="s">
        <v>173</v>
      </c>
      <c r="C1374" s="152">
        <v>106</v>
      </c>
      <c r="D1374" s="154">
        <v>3752.09</v>
      </c>
      <c r="E1374" s="109">
        <v>844.19</v>
      </c>
      <c r="F1374" s="109" t="s">
        <v>92</v>
      </c>
      <c r="G1374" s="108">
        <v>4596.28</v>
      </c>
      <c r="H1374" s="110">
        <v>47895</v>
      </c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6">
        <f t="shared" si="65"/>
        <v>3752.09</v>
      </c>
    </row>
    <row r="1375" spans="1:14" ht="15" hidden="1" customHeight="1" thickBot="1">
      <c r="A1375" s="11" t="str">
        <f t="shared" si="64"/>
        <v>Q259383 106</v>
      </c>
      <c r="B1375" s="3" t="s">
        <v>173</v>
      </c>
      <c r="C1375" s="153"/>
      <c r="D1375" s="155"/>
      <c r="E1375" s="109">
        <v>844.19</v>
      </c>
      <c r="F1375" s="109">
        <v>57</v>
      </c>
      <c r="G1375" s="108">
        <v>4653.28</v>
      </c>
      <c r="H1375" s="110">
        <v>47905</v>
      </c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6">
        <f t="shared" si="65"/>
        <v>3752.09</v>
      </c>
    </row>
    <row r="1376" spans="1:14" ht="15" hidden="1" customHeight="1" thickBot="1">
      <c r="A1376" s="11" t="str">
        <f t="shared" si="64"/>
        <v>Q259383 107</v>
      </c>
      <c r="B1376" s="3" t="s">
        <v>173</v>
      </c>
      <c r="C1376" s="152">
        <v>107</v>
      </c>
      <c r="D1376" s="154">
        <v>3752.09</v>
      </c>
      <c r="E1376" s="109">
        <v>787.92</v>
      </c>
      <c r="F1376" s="109" t="s">
        <v>92</v>
      </c>
      <c r="G1376" s="108">
        <v>4540.01</v>
      </c>
      <c r="H1376" s="110">
        <v>47923</v>
      </c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6">
        <f t="shared" si="65"/>
        <v>3752.09</v>
      </c>
    </row>
    <row r="1377" spans="1:14" ht="15" hidden="1" customHeight="1" thickBot="1">
      <c r="A1377" s="11" t="str">
        <f t="shared" si="64"/>
        <v>Q259383 107</v>
      </c>
      <c r="B1377" s="3" t="s">
        <v>173</v>
      </c>
      <c r="C1377" s="153"/>
      <c r="D1377" s="155"/>
      <c r="E1377" s="109">
        <v>787.92</v>
      </c>
      <c r="F1377" s="109">
        <v>56.3</v>
      </c>
      <c r="G1377" s="108">
        <v>4596.3100000000004</v>
      </c>
      <c r="H1377" s="110">
        <v>47933</v>
      </c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6">
        <f t="shared" si="65"/>
        <v>3752.09</v>
      </c>
    </row>
    <row r="1378" spans="1:14" ht="15" hidden="1" customHeight="1" thickBot="1">
      <c r="A1378" s="11" t="str">
        <f t="shared" si="64"/>
        <v>Q259383 108</v>
      </c>
      <c r="B1378" s="3" t="s">
        <v>173</v>
      </c>
      <c r="C1378" s="152">
        <v>108</v>
      </c>
      <c r="D1378" s="154">
        <v>3752.09</v>
      </c>
      <c r="E1378" s="109">
        <v>731.64</v>
      </c>
      <c r="F1378" s="109" t="s">
        <v>92</v>
      </c>
      <c r="G1378" s="108">
        <v>4483.7299999999996</v>
      </c>
      <c r="H1378" s="110">
        <v>47954</v>
      </c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6">
        <f t="shared" si="65"/>
        <v>3752.09</v>
      </c>
    </row>
    <row r="1379" spans="1:14" ht="15" hidden="1" customHeight="1" thickBot="1">
      <c r="A1379" s="11" t="str">
        <f t="shared" si="64"/>
        <v>Q259383 108</v>
      </c>
      <c r="B1379" s="3" t="s">
        <v>173</v>
      </c>
      <c r="C1379" s="153"/>
      <c r="D1379" s="155"/>
      <c r="E1379" s="109">
        <v>731.64</v>
      </c>
      <c r="F1379" s="109">
        <v>55.59</v>
      </c>
      <c r="G1379" s="108">
        <v>4539.32</v>
      </c>
      <c r="H1379" s="110">
        <v>47964</v>
      </c>
      <c r="J1379" s="30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6">
        <f t="shared" si="65"/>
        <v>3752.09</v>
      </c>
    </row>
    <row r="1380" spans="1:14" ht="15" hidden="1" customHeight="1" thickBot="1">
      <c r="A1380" s="11" t="str">
        <f t="shared" si="64"/>
        <v>Q259383 109</v>
      </c>
      <c r="B1380" s="3" t="s">
        <v>173</v>
      </c>
      <c r="C1380" s="152">
        <v>109</v>
      </c>
      <c r="D1380" s="154">
        <v>3752.09</v>
      </c>
      <c r="E1380" s="109">
        <v>675.35</v>
      </c>
      <c r="F1380" s="109" t="s">
        <v>92</v>
      </c>
      <c r="G1380" s="108">
        <v>4427.4399999999996</v>
      </c>
      <c r="H1380" s="110">
        <v>47984</v>
      </c>
      <c r="J1380" s="30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6">
        <f t="shared" si="65"/>
        <v>3752.09</v>
      </c>
    </row>
    <row r="1381" spans="1:14" ht="15" hidden="1" customHeight="1" thickBot="1">
      <c r="A1381" s="11" t="str">
        <f t="shared" si="64"/>
        <v>Q259383 109</v>
      </c>
      <c r="B1381" s="3" t="s">
        <v>173</v>
      </c>
      <c r="C1381" s="153"/>
      <c r="D1381" s="155"/>
      <c r="E1381" s="109">
        <v>675.35</v>
      </c>
      <c r="F1381" s="109">
        <v>54.9</v>
      </c>
      <c r="G1381" s="108">
        <v>4482.34</v>
      </c>
      <c r="H1381" s="110">
        <v>47994</v>
      </c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6">
        <f t="shared" si="65"/>
        <v>3752.09</v>
      </c>
    </row>
    <row r="1382" spans="1:14" ht="15" hidden="1" customHeight="1" thickBot="1">
      <c r="A1382" s="11" t="str">
        <f t="shared" si="64"/>
        <v>Q259383 110</v>
      </c>
      <c r="B1382" s="3" t="s">
        <v>173</v>
      </c>
      <c r="C1382" s="152">
        <v>110</v>
      </c>
      <c r="D1382" s="154">
        <v>3752.09</v>
      </c>
      <c r="E1382" s="109">
        <v>619.07000000000005</v>
      </c>
      <c r="F1382" s="109" t="s">
        <v>92</v>
      </c>
      <c r="G1382" s="108">
        <v>4371.16</v>
      </c>
      <c r="H1382" s="110">
        <v>48015</v>
      </c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6">
        <f t="shared" si="65"/>
        <v>3752.09</v>
      </c>
    </row>
    <row r="1383" spans="1:14" ht="15" hidden="1" customHeight="1" thickBot="1">
      <c r="A1383" s="11" t="str">
        <f t="shared" si="64"/>
        <v>Q259383 110</v>
      </c>
      <c r="B1383" s="3" t="s">
        <v>173</v>
      </c>
      <c r="C1383" s="153"/>
      <c r="D1383" s="155"/>
      <c r="E1383" s="109">
        <v>619.07000000000005</v>
      </c>
      <c r="F1383" s="109">
        <v>54.2</v>
      </c>
      <c r="G1383" s="108">
        <v>4425.3599999999997</v>
      </c>
      <c r="H1383" s="110">
        <v>48025</v>
      </c>
      <c r="J1383" s="30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6">
        <f t="shared" si="65"/>
        <v>3752.09</v>
      </c>
    </row>
    <row r="1384" spans="1:14" ht="15" hidden="1" customHeight="1" thickBot="1">
      <c r="A1384" s="11" t="str">
        <f t="shared" si="64"/>
        <v>Q259383 111</v>
      </c>
      <c r="B1384" s="3" t="s">
        <v>173</v>
      </c>
      <c r="C1384" s="152">
        <v>111</v>
      </c>
      <c r="D1384" s="154">
        <v>3752.09</v>
      </c>
      <c r="E1384" s="109">
        <v>562.79</v>
      </c>
      <c r="F1384" s="109" t="s">
        <v>92</v>
      </c>
      <c r="G1384" s="108">
        <v>4314.88</v>
      </c>
      <c r="H1384" s="110">
        <v>48045</v>
      </c>
      <c r="J1384" s="30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6">
        <f t="shared" si="65"/>
        <v>3752.09</v>
      </c>
    </row>
    <row r="1385" spans="1:14" ht="15" hidden="1" customHeight="1" thickBot="1">
      <c r="A1385" s="11" t="str">
        <f t="shared" si="64"/>
        <v>Q259383 111</v>
      </c>
      <c r="B1385" s="3" t="s">
        <v>173</v>
      </c>
      <c r="C1385" s="153"/>
      <c r="D1385" s="155"/>
      <c r="E1385" s="109">
        <v>562.79</v>
      </c>
      <c r="F1385" s="109">
        <v>53.51</v>
      </c>
      <c r="G1385" s="108">
        <v>4368.3900000000003</v>
      </c>
      <c r="H1385" s="110">
        <v>48055</v>
      </c>
      <c r="J1385" s="30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6">
        <f t="shared" si="65"/>
        <v>3752.09</v>
      </c>
    </row>
    <row r="1386" spans="1:14" ht="15" hidden="1" customHeight="1" thickBot="1">
      <c r="A1386" s="11" t="str">
        <f t="shared" ref="A1386:A1449" si="67">B1386&amp;" "&amp;IF(C1386="",C1385,C1386)</f>
        <v>Q259383 112</v>
      </c>
      <c r="B1386" s="3" t="s">
        <v>173</v>
      </c>
      <c r="C1386" s="152">
        <v>112</v>
      </c>
      <c r="D1386" s="154">
        <v>3752.09</v>
      </c>
      <c r="E1386" s="109">
        <v>506.51</v>
      </c>
      <c r="F1386" s="109" t="s">
        <v>92</v>
      </c>
      <c r="G1386" s="108">
        <v>4258.6000000000004</v>
      </c>
      <c r="H1386" s="110">
        <v>48076</v>
      </c>
      <c r="J1386" s="30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6">
        <f t="shared" si="65"/>
        <v>3752.09</v>
      </c>
    </row>
    <row r="1387" spans="1:14" ht="15" hidden="1" customHeight="1" thickBot="1">
      <c r="A1387" s="11" t="str">
        <f t="shared" si="67"/>
        <v>Q259383 112</v>
      </c>
      <c r="B1387" s="3" t="s">
        <v>173</v>
      </c>
      <c r="C1387" s="153"/>
      <c r="D1387" s="155"/>
      <c r="E1387" s="109">
        <v>506.51</v>
      </c>
      <c r="F1387" s="109">
        <v>52.81</v>
      </c>
      <c r="G1387" s="108">
        <v>4311.41</v>
      </c>
      <c r="H1387" s="110">
        <v>48086</v>
      </c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6">
        <f t="shared" si="65"/>
        <v>3752.09</v>
      </c>
    </row>
    <row r="1388" spans="1:14" ht="15" hidden="1" customHeight="1" thickBot="1">
      <c r="A1388" s="11" t="str">
        <f t="shared" si="67"/>
        <v>Q259383 113</v>
      </c>
      <c r="B1388" s="3" t="s">
        <v>173</v>
      </c>
      <c r="C1388" s="152">
        <v>113</v>
      </c>
      <c r="D1388" s="154">
        <v>3752.09</v>
      </c>
      <c r="E1388" s="109">
        <v>450.23</v>
      </c>
      <c r="F1388" s="109" t="s">
        <v>92</v>
      </c>
      <c r="G1388" s="108">
        <v>4202.32</v>
      </c>
      <c r="H1388" s="110">
        <v>48107</v>
      </c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6">
        <f t="shared" si="65"/>
        <v>3752.09</v>
      </c>
    </row>
    <row r="1389" spans="1:14" ht="15" hidden="1" customHeight="1" thickBot="1">
      <c r="A1389" s="11" t="str">
        <f t="shared" si="67"/>
        <v>Q259383 113</v>
      </c>
      <c r="B1389" s="3" t="s">
        <v>173</v>
      </c>
      <c r="C1389" s="153"/>
      <c r="D1389" s="155"/>
      <c r="E1389" s="109">
        <v>450.23</v>
      </c>
      <c r="F1389" s="109">
        <v>52.11</v>
      </c>
      <c r="G1389" s="108">
        <v>4254.43</v>
      </c>
      <c r="H1389" s="110">
        <v>48117</v>
      </c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6">
        <f t="shared" si="65"/>
        <v>3752.09</v>
      </c>
    </row>
    <row r="1390" spans="1:14" ht="15" hidden="1" customHeight="1" thickBot="1">
      <c r="A1390" s="11" t="str">
        <f t="shared" si="67"/>
        <v>Q259383 114</v>
      </c>
      <c r="B1390" s="3" t="s">
        <v>173</v>
      </c>
      <c r="C1390" s="152">
        <v>114</v>
      </c>
      <c r="D1390" s="154">
        <v>3752.09</v>
      </c>
      <c r="E1390" s="109">
        <v>393.94</v>
      </c>
      <c r="F1390" s="109" t="s">
        <v>92</v>
      </c>
      <c r="G1390" s="108">
        <v>4146.03</v>
      </c>
      <c r="H1390" s="110">
        <v>48137</v>
      </c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6">
        <f t="shared" si="65"/>
        <v>3752.09</v>
      </c>
    </row>
    <row r="1391" spans="1:14" ht="15" hidden="1" customHeight="1" thickBot="1">
      <c r="A1391" s="11" t="str">
        <f t="shared" si="67"/>
        <v>Q259383 114</v>
      </c>
      <c r="B1391" s="3" t="s">
        <v>173</v>
      </c>
      <c r="C1391" s="153"/>
      <c r="D1391" s="155"/>
      <c r="E1391" s="109">
        <v>393.94</v>
      </c>
      <c r="F1391" s="109">
        <v>51.41</v>
      </c>
      <c r="G1391" s="108">
        <v>4197.4399999999996</v>
      </c>
      <c r="H1391" s="110">
        <v>48147</v>
      </c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6">
        <f t="shared" si="65"/>
        <v>3752.09</v>
      </c>
    </row>
    <row r="1392" spans="1:14" ht="15" hidden="1" customHeight="1" thickBot="1">
      <c r="A1392" s="11" t="str">
        <f t="shared" si="67"/>
        <v>Q259383 115</v>
      </c>
      <c r="B1392" s="3" t="s">
        <v>173</v>
      </c>
      <c r="C1392" s="152">
        <v>115</v>
      </c>
      <c r="D1392" s="154">
        <v>3752.09</v>
      </c>
      <c r="E1392" s="109">
        <v>337.67</v>
      </c>
      <c r="F1392" s="109" t="s">
        <v>92</v>
      </c>
      <c r="G1392" s="108">
        <v>4089.76</v>
      </c>
      <c r="H1392" s="110">
        <v>48168</v>
      </c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6">
        <f t="shared" si="65"/>
        <v>3752.09</v>
      </c>
    </row>
    <row r="1393" spans="1:14" ht="15" hidden="1" customHeight="1" thickBot="1">
      <c r="A1393" s="11" t="str">
        <f t="shared" si="67"/>
        <v>Q259383 115</v>
      </c>
      <c r="B1393" s="3" t="s">
        <v>173</v>
      </c>
      <c r="C1393" s="153"/>
      <c r="D1393" s="155"/>
      <c r="E1393" s="109">
        <v>337.67</v>
      </c>
      <c r="F1393" s="109">
        <v>50.71</v>
      </c>
      <c r="G1393" s="108">
        <v>4140.47</v>
      </c>
      <c r="H1393" s="110">
        <v>48178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6">
        <f t="shared" si="65"/>
        <v>3752.09</v>
      </c>
    </row>
    <row r="1394" spans="1:14" ht="15" hidden="1" customHeight="1" thickBot="1">
      <c r="A1394" s="11" t="str">
        <f t="shared" si="67"/>
        <v>Q259383 116</v>
      </c>
      <c r="B1394" s="3" t="s">
        <v>173</v>
      </c>
      <c r="C1394" s="152">
        <v>116</v>
      </c>
      <c r="D1394" s="154">
        <v>3752.09</v>
      </c>
      <c r="E1394" s="109">
        <v>281.38</v>
      </c>
      <c r="F1394" s="109" t="s">
        <v>92</v>
      </c>
      <c r="G1394" s="108">
        <v>4033.47</v>
      </c>
      <c r="H1394" s="110">
        <v>48198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6">
        <f t="shared" si="65"/>
        <v>3752.09</v>
      </c>
    </row>
    <row r="1395" spans="1:14" ht="15" hidden="1" customHeight="1" thickBot="1">
      <c r="A1395" s="11" t="str">
        <f t="shared" si="67"/>
        <v>Q259383 116</v>
      </c>
      <c r="B1395" s="3" t="s">
        <v>173</v>
      </c>
      <c r="C1395" s="153"/>
      <c r="D1395" s="155"/>
      <c r="E1395" s="109">
        <v>281.38</v>
      </c>
      <c r="F1395" s="109">
        <v>50.02</v>
      </c>
      <c r="G1395" s="108">
        <v>4083.49</v>
      </c>
      <c r="H1395" s="110">
        <v>48208</v>
      </c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6">
        <f t="shared" si="65"/>
        <v>3752.09</v>
      </c>
    </row>
    <row r="1396" spans="1:14" ht="15" hidden="1" customHeight="1" thickBot="1">
      <c r="A1396" s="11" t="str">
        <f t="shared" si="67"/>
        <v>Q259383 117</v>
      </c>
      <c r="B1396" s="3" t="s">
        <v>173</v>
      </c>
      <c r="C1396" s="152">
        <v>117</v>
      </c>
      <c r="D1396" s="154">
        <v>3752.09</v>
      </c>
      <c r="E1396" s="109">
        <v>225.1</v>
      </c>
      <c r="F1396" s="109" t="s">
        <v>92</v>
      </c>
      <c r="G1396" s="108">
        <v>3977.19</v>
      </c>
      <c r="H1396" s="110">
        <v>48229</v>
      </c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6">
        <f t="shared" si="65"/>
        <v>3752.09</v>
      </c>
    </row>
    <row r="1397" spans="1:14" ht="15" hidden="1" customHeight="1" thickBot="1">
      <c r="A1397" s="11" t="str">
        <f t="shared" si="67"/>
        <v>Q259383 117</v>
      </c>
      <c r="B1397" s="3" t="s">
        <v>173</v>
      </c>
      <c r="C1397" s="153"/>
      <c r="D1397" s="155"/>
      <c r="E1397" s="109">
        <v>225.1</v>
      </c>
      <c r="F1397" s="109">
        <v>49.32</v>
      </c>
      <c r="G1397" s="108">
        <v>4026.51</v>
      </c>
      <c r="H1397" s="110">
        <v>48239</v>
      </c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6">
        <f t="shared" si="65"/>
        <v>3752.09</v>
      </c>
    </row>
    <row r="1398" spans="1:14" ht="15" hidden="1" customHeight="1" thickBot="1">
      <c r="A1398" s="11" t="str">
        <f t="shared" si="67"/>
        <v>Q259383 118</v>
      </c>
      <c r="B1398" s="3" t="s">
        <v>173</v>
      </c>
      <c r="C1398" s="152">
        <v>118</v>
      </c>
      <c r="D1398" s="154">
        <v>3752.09</v>
      </c>
      <c r="E1398" s="109">
        <v>168.82</v>
      </c>
      <c r="F1398" s="109" t="s">
        <v>92</v>
      </c>
      <c r="G1398" s="108">
        <v>3920.91</v>
      </c>
      <c r="H1398" s="110">
        <v>48260</v>
      </c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6">
        <f t="shared" si="65"/>
        <v>3752.09</v>
      </c>
    </row>
    <row r="1399" spans="1:14" ht="15" hidden="1" customHeight="1" thickBot="1">
      <c r="A1399" s="11" t="str">
        <f t="shared" si="67"/>
        <v>Q259383 118</v>
      </c>
      <c r="B1399" s="3" t="s">
        <v>173</v>
      </c>
      <c r="C1399" s="153"/>
      <c r="D1399" s="155"/>
      <c r="E1399" s="109">
        <v>168.82</v>
      </c>
      <c r="F1399" s="109">
        <v>48.62</v>
      </c>
      <c r="G1399" s="108">
        <v>3969.53</v>
      </c>
      <c r="H1399" s="110">
        <v>48270</v>
      </c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6">
        <f t="shared" si="65"/>
        <v>3752.09</v>
      </c>
    </row>
    <row r="1400" spans="1:14" ht="15" hidden="1" customHeight="1" thickBot="1">
      <c r="A1400" s="11" t="str">
        <f t="shared" si="67"/>
        <v>Q259383 119</v>
      </c>
      <c r="B1400" s="3" t="s">
        <v>173</v>
      </c>
      <c r="C1400" s="152">
        <v>119</v>
      </c>
      <c r="D1400" s="154">
        <v>3752.09</v>
      </c>
      <c r="E1400" s="109">
        <v>112.54</v>
      </c>
      <c r="F1400" s="109" t="s">
        <v>92</v>
      </c>
      <c r="G1400" s="108">
        <v>3864.63</v>
      </c>
      <c r="H1400" s="110">
        <v>48289</v>
      </c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6">
        <f t="shared" si="65"/>
        <v>3752.09</v>
      </c>
    </row>
    <row r="1401" spans="1:14" ht="15" hidden="1" customHeight="1" thickBot="1">
      <c r="A1401" s="11" t="str">
        <f t="shared" si="67"/>
        <v>Q259383 119</v>
      </c>
      <c r="B1401" s="3" t="s">
        <v>173</v>
      </c>
      <c r="C1401" s="153"/>
      <c r="D1401" s="155"/>
      <c r="E1401" s="109">
        <v>112.54</v>
      </c>
      <c r="F1401" s="109">
        <v>47.92</v>
      </c>
      <c r="G1401" s="108">
        <v>3912.55</v>
      </c>
      <c r="H1401" s="110">
        <v>48299</v>
      </c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6">
        <f t="shared" si="65"/>
        <v>3752.09</v>
      </c>
    </row>
    <row r="1402" spans="1:14" ht="15" hidden="1" customHeight="1" thickBot="1">
      <c r="A1402" s="11" t="str">
        <f t="shared" si="67"/>
        <v>Q259383 120</v>
      </c>
      <c r="B1402" s="3" t="s">
        <v>173</v>
      </c>
      <c r="C1402" s="152">
        <v>120</v>
      </c>
      <c r="D1402" s="154">
        <v>3750.52</v>
      </c>
      <c r="E1402" s="109">
        <v>56.26</v>
      </c>
      <c r="F1402" s="109" t="s">
        <v>92</v>
      </c>
      <c r="G1402" s="108">
        <v>3806.78</v>
      </c>
      <c r="H1402" s="110">
        <v>48320</v>
      </c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6">
        <f t="shared" si="65"/>
        <v>3750.52</v>
      </c>
    </row>
    <row r="1403" spans="1:14" ht="15" hidden="1" customHeight="1" thickBot="1">
      <c r="A1403" s="11" t="str">
        <f t="shared" si="67"/>
        <v>Q259383 120</v>
      </c>
      <c r="B1403" s="3" t="s">
        <v>173</v>
      </c>
      <c r="C1403" s="153"/>
      <c r="D1403" s="155"/>
      <c r="E1403" s="109">
        <v>56.26</v>
      </c>
      <c r="F1403" s="109">
        <v>47.2</v>
      </c>
      <c r="G1403" s="108">
        <v>3853.98</v>
      </c>
      <c r="H1403" s="110">
        <v>48330</v>
      </c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6">
        <f t="shared" si="65"/>
        <v>3750.52</v>
      </c>
    </row>
    <row r="1404" spans="1:14" ht="15" hidden="1" customHeight="1" thickBot="1">
      <c r="A1404" s="11" t="str">
        <f t="shared" si="67"/>
        <v xml:space="preserve"> </v>
      </c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6">
        <f t="shared" si="65"/>
        <v>0</v>
      </c>
    </row>
    <row r="1405" spans="1:14" ht="15" hidden="1" customHeight="1" thickBot="1">
      <c r="A1405" s="11" t="str">
        <f t="shared" si="67"/>
        <v>Q358976 1</v>
      </c>
      <c r="B1405" s="3" t="s">
        <v>177</v>
      </c>
      <c r="C1405" s="156">
        <v>1</v>
      </c>
      <c r="D1405" s="158">
        <v>35870.43</v>
      </c>
      <c r="E1405" s="183">
        <v>9569.16</v>
      </c>
      <c r="F1405" s="184" t="s">
        <v>92</v>
      </c>
      <c r="G1405" s="183">
        <v>45439.59</v>
      </c>
      <c r="H1405" s="185">
        <v>44758</v>
      </c>
      <c r="I1405" s="41">
        <v>44758</v>
      </c>
      <c r="J1405" s="30">
        <f t="shared" si="66"/>
        <v>44743</v>
      </c>
      <c r="L1405" s="11" t="str">
        <f>IF(I1405&lt;&gt;"",IF(SUMIF(Planes!BA:BA,'Control de pagos'!A1405,Planes!BC:BC)=0,"",SUMIF(Planes!BA:BA,'Control de pagos'!A1405,Planes!BC:BC)),"")</f>
        <v/>
      </c>
      <c r="N1405" s="66">
        <f t="shared" si="65"/>
        <v>35870.43</v>
      </c>
    </row>
    <row r="1406" spans="1:14" ht="15" hidden="1" customHeight="1" thickBot="1">
      <c r="A1406" s="11" t="str">
        <f t="shared" si="67"/>
        <v>Q358976 1</v>
      </c>
      <c r="B1406" s="3" t="s">
        <v>177</v>
      </c>
      <c r="C1406" s="157"/>
      <c r="D1406" s="159"/>
      <c r="E1406" s="108">
        <v>9569.16</v>
      </c>
      <c r="F1406" s="109">
        <v>563.45000000000005</v>
      </c>
      <c r="G1406" s="108">
        <v>46003.040000000001</v>
      </c>
      <c r="H1406" s="110">
        <v>44768</v>
      </c>
      <c r="J1406" s="30" t="str">
        <f t="shared" si="66"/>
        <v>-</v>
      </c>
      <c r="L1406" s="11" t="str">
        <f>IF(I1406&lt;&gt;"",IF(SUMIF(Planes!BA:BA,'Control de pagos'!A1406,Planes!BC:BC)=0,"",SUMIF(Planes!BA:BA,'Control de pagos'!A1406,Planes!BC:BC)),"")</f>
        <v/>
      </c>
      <c r="N1406" s="66">
        <f t="shared" si="65"/>
        <v>35870.43</v>
      </c>
    </row>
    <row r="1407" spans="1:14" ht="15" hidden="1" customHeight="1" thickBot="1">
      <c r="A1407" s="11" t="str">
        <f t="shared" si="67"/>
        <v>Q358976 2</v>
      </c>
      <c r="B1407" s="3" t="s">
        <v>177</v>
      </c>
      <c r="C1407" s="152">
        <v>2</v>
      </c>
      <c r="D1407" s="154">
        <v>36946.54</v>
      </c>
      <c r="E1407" s="108">
        <v>8493.0499999999993</v>
      </c>
      <c r="F1407" s="109" t="s">
        <v>92</v>
      </c>
      <c r="G1407" s="108">
        <v>45439.59</v>
      </c>
      <c r="H1407" s="110">
        <v>44789</v>
      </c>
      <c r="J1407" s="30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6">
        <f t="shared" si="65"/>
        <v>36946.54</v>
      </c>
    </row>
    <row r="1408" spans="1:14" ht="15" hidden="1" customHeight="1" thickBot="1">
      <c r="A1408" s="11" t="str">
        <f t="shared" si="67"/>
        <v>Q358976 2</v>
      </c>
      <c r="B1408" s="3" t="s">
        <v>177</v>
      </c>
      <c r="C1408" s="153"/>
      <c r="D1408" s="155"/>
      <c r="E1408" s="108">
        <v>8493.0499999999993</v>
      </c>
      <c r="F1408" s="109">
        <v>563.45000000000005</v>
      </c>
      <c r="G1408" s="108">
        <v>46003.040000000001</v>
      </c>
      <c r="H1408" s="110">
        <v>44799</v>
      </c>
      <c r="J1408" s="30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6">
        <f t="shared" si="65"/>
        <v>36946.54</v>
      </c>
    </row>
    <row r="1409" spans="1:14" ht="15" hidden="1" customHeight="1" thickBot="1">
      <c r="A1409" s="11" t="str">
        <f t="shared" si="67"/>
        <v>Q358976 3</v>
      </c>
      <c r="B1409" s="3" t="s">
        <v>177</v>
      </c>
      <c r="C1409" s="152">
        <v>3</v>
      </c>
      <c r="D1409" s="154">
        <v>38054.94</v>
      </c>
      <c r="E1409" s="108">
        <v>7384.65</v>
      </c>
      <c r="F1409" s="109" t="s">
        <v>92</v>
      </c>
      <c r="G1409" s="108">
        <v>45439.59</v>
      </c>
      <c r="H1409" s="110">
        <v>44820</v>
      </c>
      <c r="J1409" s="30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6">
        <f t="shared" si="65"/>
        <v>38054.94</v>
      </c>
    </row>
    <row r="1410" spans="1:14" ht="15" hidden="1" customHeight="1" thickBot="1">
      <c r="A1410" s="11" t="str">
        <f t="shared" si="67"/>
        <v>Q358976 3</v>
      </c>
      <c r="B1410" s="3" t="s">
        <v>177</v>
      </c>
      <c r="C1410" s="153"/>
      <c r="D1410" s="155"/>
      <c r="E1410" s="108">
        <v>7384.65</v>
      </c>
      <c r="F1410" s="109">
        <v>563.45000000000005</v>
      </c>
      <c r="G1410" s="108">
        <v>46003.040000000001</v>
      </c>
      <c r="H1410" s="110">
        <v>44830</v>
      </c>
      <c r="J1410" s="30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6">
        <f t="shared" si="65"/>
        <v>38054.94</v>
      </c>
    </row>
    <row r="1411" spans="1:14" ht="15" hidden="1" customHeight="1" thickBot="1">
      <c r="A1411" s="11" t="str">
        <f t="shared" si="67"/>
        <v>Q358976 4</v>
      </c>
      <c r="B1411" s="3" t="s">
        <v>177</v>
      </c>
      <c r="C1411" s="152">
        <v>4</v>
      </c>
      <c r="D1411" s="154">
        <v>39196.589999999997</v>
      </c>
      <c r="E1411" s="108">
        <v>6243</v>
      </c>
      <c r="F1411" s="109" t="s">
        <v>92</v>
      </c>
      <c r="G1411" s="108">
        <v>45439.59</v>
      </c>
      <c r="H1411" s="110">
        <v>44850</v>
      </c>
      <c r="J1411" s="30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6">
        <f t="shared" si="65"/>
        <v>39196.589999999997</v>
      </c>
    </row>
    <row r="1412" spans="1:14" ht="15" hidden="1" customHeight="1" thickBot="1">
      <c r="A1412" s="11" t="str">
        <f t="shared" si="67"/>
        <v>Q358976 4</v>
      </c>
      <c r="B1412" s="3" t="s">
        <v>177</v>
      </c>
      <c r="C1412" s="153"/>
      <c r="D1412" s="155"/>
      <c r="E1412" s="108">
        <v>6243</v>
      </c>
      <c r="F1412" s="109">
        <v>563.45000000000005</v>
      </c>
      <c r="G1412" s="108">
        <v>46003.040000000001</v>
      </c>
      <c r="H1412" s="110">
        <v>44860</v>
      </c>
      <c r="J1412" s="30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6">
        <f t="shared" ref="N1412:N1475" si="68">IF(D1412=0,D1411,D1412)</f>
        <v>39196.589999999997</v>
      </c>
    </row>
    <row r="1413" spans="1:14" ht="15" hidden="1" customHeight="1" thickBot="1">
      <c r="A1413" s="11" t="str">
        <f t="shared" si="67"/>
        <v>Q358976 5</v>
      </c>
      <c r="B1413" s="3" t="s">
        <v>177</v>
      </c>
      <c r="C1413" s="152">
        <v>5</v>
      </c>
      <c r="D1413" s="154">
        <v>40372.480000000003</v>
      </c>
      <c r="E1413" s="108">
        <v>5067.1099999999997</v>
      </c>
      <c r="F1413" s="109" t="s">
        <v>92</v>
      </c>
      <c r="G1413" s="108">
        <v>45439.59</v>
      </c>
      <c r="H1413" s="110">
        <v>44881</v>
      </c>
      <c r="J1413" s="30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6">
        <f t="shared" si="68"/>
        <v>40372.480000000003</v>
      </c>
    </row>
    <row r="1414" spans="1:14" ht="15" hidden="1" customHeight="1" thickBot="1">
      <c r="A1414" s="11" t="str">
        <f t="shared" si="67"/>
        <v>Q358976 5</v>
      </c>
      <c r="B1414" s="3" t="s">
        <v>177</v>
      </c>
      <c r="C1414" s="153"/>
      <c r="D1414" s="155"/>
      <c r="E1414" s="108">
        <v>5067.1099999999997</v>
      </c>
      <c r="F1414" s="109">
        <v>563.45000000000005</v>
      </c>
      <c r="G1414" s="108">
        <v>46003.040000000001</v>
      </c>
      <c r="H1414" s="110">
        <v>44891</v>
      </c>
      <c r="J1414" s="30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6">
        <f t="shared" si="68"/>
        <v>40372.480000000003</v>
      </c>
    </row>
    <row r="1415" spans="1:14" ht="15" hidden="1" customHeight="1" thickBot="1">
      <c r="A1415" s="11" t="str">
        <f t="shared" si="67"/>
        <v>Q358976 6</v>
      </c>
      <c r="B1415" s="3" t="s">
        <v>177</v>
      </c>
      <c r="C1415" s="152">
        <v>6</v>
      </c>
      <c r="D1415" s="154">
        <v>41583.660000000003</v>
      </c>
      <c r="E1415" s="108">
        <v>3855.93</v>
      </c>
      <c r="F1415" s="109" t="s">
        <v>92</v>
      </c>
      <c r="G1415" s="108">
        <v>45439.59</v>
      </c>
      <c r="H1415" s="110">
        <v>44911</v>
      </c>
      <c r="J1415" s="30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6">
        <f t="shared" si="68"/>
        <v>41583.660000000003</v>
      </c>
    </row>
    <row r="1416" spans="1:14" ht="15" hidden="1" customHeight="1" thickBot="1">
      <c r="A1416" s="11" t="str">
        <f t="shared" si="67"/>
        <v>Q358976 6</v>
      </c>
      <c r="B1416" s="3" t="s">
        <v>177</v>
      </c>
      <c r="C1416" s="153"/>
      <c r="D1416" s="155"/>
      <c r="E1416" s="108">
        <v>3855.93</v>
      </c>
      <c r="F1416" s="109">
        <v>563.45000000000005</v>
      </c>
      <c r="G1416" s="108">
        <v>46003.040000000001</v>
      </c>
      <c r="H1416" s="110">
        <v>44921</v>
      </c>
      <c r="J1416" s="30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6">
        <f t="shared" si="68"/>
        <v>41583.660000000003</v>
      </c>
    </row>
    <row r="1417" spans="1:14" ht="15" hidden="1" customHeight="1" thickBot="1">
      <c r="A1417" s="11" t="str">
        <f t="shared" si="67"/>
        <v>Q358976 7</v>
      </c>
      <c r="B1417" s="3" t="s">
        <v>177</v>
      </c>
      <c r="C1417" s="152">
        <v>7</v>
      </c>
      <c r="D1417" s="154">
        <v>42831.17</v>
      </c>
      <c r="E1417" s="108">
        <v>2608.42</v>
      </c>
      <c r="F1417" s="109" t="s">
        <v>92</v>
      </c>
      <c r="G1417" s="108">
        <v>45439.59</v>
      </c>
      <c r="H1417" s="110">
        <v>44942</v>
      </c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6">
        <f t="shared" si="68"/>
        <v>42831.17</v>
      </c>
    </row>
    <row r="1418" spans="1:14" ht="15" hidden="1" customHeight="1" thickBot="1">
      <c r="A1418" s="11" t="str">
        <f t="shared" si="67"/>
        <v>Q358976 7</v>
      </c>
      <c r="B1418" s="3" t="s">
        <v>177</v>
      </c>
      <c r="C1418" s="153"/>
      <c r="D1418" s="155"/>
      <c r="E1418" s="108">
        <v>2608.42</v>
      </c>
      <c r="F1418" s="109">
        <v>563.45000000000005</v>
      </c>
      <c r="G1418" s="108">
        <v>46003.040000000001</v>
      </c>
      <c r="H1418" s="110">
        <v>44952</v>
      </c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6">
        <f t="shared" si="68"/>
        <v>42831.17</v>
      </c>
    </row>
    <row r="1419" spans="1:14" ht="15" hidden="1" customHeight="1" thickBot="1">
      <c r="A1419" s="11" t="str">
        <f t="shared" si="67"/>
        <v>Q358976 8</v>
      </c>
      <c r="B1419" s="3" t="s">
        <v>177</v>
      </c>
      <c r="C1419" s="152">
        <v>8</v>
      </c>
      <c r="D1419" s="154">
        <v>44116.1</v>
      </c>
      <c r="E1419" s="108">
        <v>1323.49</v>
      </c>
      <c r="F1419" s="109" t="s">
        <v>92</v>
      </c>
      <c r="G1419" s="108">
        <v>45439.59</v>
      </c>
      <c r="H1419" s="110">
        <v>44973</v>
      </c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6">
        <f t="shared" si="68"/>
        <v>44116.1</v>
      </c>
    </row>
    <row r="1420" spans="1:14" ht="15" hidden="1" customHeight="1" thickBot="1">
      <c r="A1420" s="11" t="str">
        <f t="shared" si="67"/>
        <v>Q358976 8</v>
      </c>
      <c r="B1420" s="3" t="s">
        <v>177</v>
      </c>
      <c r="C1420" s="153"/>
      <c r="D1420" s="155"/>
      <c r="E1420" s="108">
        <v>1323.49</v>
      </c>
      <c r="F1420" s="109">
        <v>563.45000000000005</v>
      </c>
      <c r="G1420" s="108">
        <v>46003.040000000001</v>
      </c>
      <c r="H1420" s="110">
        <v>44983</v>
      </c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6">
        <f t="shared" si="68"/>
        <v>44116.1</v>
      </c>
    </row>
    <row r="1421" spans="1:14" ht="15" hidden="1" customHeight="1">
      <c r="A1421" s="11" t="str">
        <f t="shared" si="67"/>
        <v xml:space="preserve"> </v>
      </c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6">
        <f t="shared" si="68"/>
        <v>0</v>
      </c>
    </row>
    <row r="1422" spans="1:14" ht="15" hidden="1" customHeight="1">
      <c r="A1422" s="11" t="str">
        <f t="shared" si="67"/>
        <v xml:space="preserve"> </v>
      </c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6">
        <f t="shared" si="68"/>
        <v>0</v>
      </c>
    </row>
    <row r="1423" spans="1:14" ht="15" hidden="1" customHeight="1">
      <c r="A1423" s="11" t="str">
        <f t="shared" si="67"/>
        <v xml:space="preserve"> </v>
      </c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6">
        <f t="shared" si="68"/>
        <v>0</v>
      </c>
    </row>
    <row r="1424" spans="1:14" ht="15" hidden="1" customHeight="1">
      <c r="A1424" s="11" t="str">
        <f t="shared" si="67"/>
        <v xml:space="preserve"> </v>
      </c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6">
        <f t="shared" si="68"/>
        <v>0</v>
      </c>
    </row>
    <row r="1425" spans="1:14" ht="15" hidden="1" customHeight="1">
      <c r="A1425" s="11" t="str">
        <f t="shared" si="67"/>
        <v xml:space="preserve"> </v>
      </c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6">
        <f t="shared" si="68"/>
        <v>0</v>
      </c>
    </row>
    <row r="1426" spans="1:14" ht="15" hidden="1" customHeight="1">
      <c r="A1426" s="11" t="str">
        <f t="shared" si="67"/>
        <v xml:space="preserve"> </v>
      </c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6">
        <f t="shared" si="68"/>
        <v>0</v>
      </c>
    </row>
    <row r="1427" spans="1:14" ht="15" hidden="1" customHeight="1">
      <c r="A1427" s="11" t="str">
        <f t="shared" si="67"/>
        <v xml:space="preserve"> </v>
      </c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6">
        <f t="shared" si="68"/>
        <v>0</v>
      </c>
    </row>
    <row r="1428" spans="1:14" ht="15" hidden="1" customHeight="1">
      <c r="A1428" s="11" t="str">
        <f t="shared" si="67"/>
        <v xml:space="preserve"> </v>
      </c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6">
        <f t="shared" si="68"/>
        <v>0</v>
      </c>
    </row>
    <row r="1429" spans="1:14" ht="15" hidden="1" customHeight="1">
      <c r="A1429" s="11" t="str">
        <f t="shared" si="67"/>
        <v xml:space="preserve"> </v>
      </c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6">
        <f t="shared" si="68"/>
        <v>0</v>
      </c>
    </row>
    <row r="1430" spans="1:14" ht="15" hidden="1" customHeight="1">
      <c r="A1430" s="11" t="str">
        <f t="shared" si="67"/>
        <v xml:space="preserve"> </v>
      </c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6">
        <f t="shared" si="68"/>
        <v>0</v>
      </c>
    </row>
    <row r="1431" spans="1:14" ht="15" hidden="1" customHeight="1">
      <c r="A1431" s="11" t="str">
        <f t="shared" si="67"/>
        <v xml:space="preserve"> </v>
      </c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6">
        <f t="shared" si="68"/>
        <v>0</v>
      </c>
    </row>
    <row r="1432" spans="1:14" ht="15" hidden="1" customHeight="1">
      <c r="A1432" s="11" t="str">
        <f t="shared" si="67"/>
        <v xml:space="preserve"> </v>
      </c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6">
        <f t="shared" si="68"/>
        <v>0</v>
      </c>
    </row>
    <row r="1433" spans="1:14" ht="15" hidden="1" customHeight="1">
      <c r="A1433" s="11" t="str">
        <f t="shared" si="67"/>
        <v xml:space="preserve"> </v>
      </c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6">
        <f t="shared" si="68"/>
        <v>0</v>
      </c>
    </row>
    <row r="1434" spans="1:14" ht="15" hidden="1" customHeight="1">
      <c r="A1434" s="11" t="str">
        <f t="shared" si="67"/>
        <v xml:space="preserve"> </v>
      </c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6">
        <f t="shared" si="68"/>
        <v>0</v>
      </c>
    </row>
    <row r="1435" spans="1:14" ht="15" hidden="1" customHeight="1">
      <c r="A1435" s="11" t="str">
        <f t="shared" si="67"/>
        <v xml:space="preserve"> </v>
      </c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6">
        <f t="shared" si="68"/>
        <v>0</v>
      </c>
    </row>
    <row r="1436" spans="1:14" ht="15" hidden="1" customHeight="1">
      <c r="A1436" s="11" t="str">
        <f t="shared" si="67"/>
        <v xml:space="preserve"> </v>
      </c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6">
        <f t="shared" si="68"/>
        <v>0</v>
      </c>
    </row>
    <row r="1437" spans="1:14" ht="15" hidden="1" customHeight="1">
      <c r="A1437" s="11" t="str">
        <f t="shared" si="67"/>
        <v xml:space="preserve"> </v>
      </c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6">
        <f t="shared" si="68"/>
        <v>0</v>
      </c>
    </row>
    <row r="1438" spans="1:14" ht="15" hidden="1" customHeight="1">
      <c r="A1438" s="11" t="str">
        <f t="shared" si="67"/>
        <v xml:space="preserve"> </v>
      </c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6">
        <f t="shared" si="68"/>
        <v>0</v>
      </c>
    </row>
    <row r="1439" spans="1:14" ht="15" hidden="1" customHeight="1">
      <c r="A1439" s="11" t="str">
        <f t="shared" si="67"/>
        <v xml:space="preserve"> </v>
      </c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6">
        <f t="shared" si="68"/>
        <v>0</v>
      </c>
    </row>
    <row r="1440" spans="1:14" ht="15" hidden="1" customHeight="1">
      <c r="A1440" s="11" t="str">
        <f t="shared" si="67"/>
        <v xml:space="preserve"> </v>
      </c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6">
        <f t="shared" si="68"/>
        <v>0</v>
      </c>
    </row>
    <row r="1441" spans="1:14" ht="15" hidden="1" customHeight="1">
      <c r="A1441" s="11" t="str">
        <f t="shared" si="67"/>
        <v xml:space="preserve"> </v>
      </c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6">
        <f t="shared" si="68"/>
        <v>0</v>
      </c>
    </row>
    <row r="1442" spans="1:14" ht="15" hidden="1" customHeight="1">
      <c r="A1442" s="11" t="str">
        <f t="shared" si="67"/>
        <v xml:space="preserve"> </v>
      </c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6">
        <f t="shared" si="68"/>
        <v>0</v>
      </c>
    </row>
    <row r="1443" spans="1:14" ht="15" hidden="1" customHeight="1">
      <c r="A1443" s="11" t="str">
        <f t="shared" si="67"/>
        <v xml:space="preserve"> </v>
      </c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6">
        <f t="shared" si="68"/>
        <v>0</v>
      </c>
    </row>
    <row r="1444" spans="1:14" ht="15" hidden="1" customHeight="1">
      <c r="A1444" s="11" t="str">
        <f t="shared" si="67"/>
        <v xml:space="preserve"> </v>
      </c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6">
        <f t="shared" si="68"/>
        <v>0</v>
      </c>
    </row>
    <row r="1445" spans="1:14" ht="15" hidden="1" customHeight="1">
      <c r="A1445" s="11" t="str">
        <f t="shared" si="67"/>
        <v xml:space="preserve"> </v>
      </c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6">
        <f t="shared" si="68"/>
        <v>0</v>
      </c>
    </row>
    <row r="1446" spans="1:14" ht="15" hidden="1" customHeight="1">
      <c r="A1446" s="11" t="str">
        <f t="shared" si="67"/>
        <v xml:space="preserve"> </v>
      </c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6">
        <f t="shared" si="68"/>
        <v>0</v>
      </c>
    </row>
    <row r="1447" spans="1:14" ht="15" hidden="1" customHeight="1">
      <c r="A1447" s="11" t="str">
        <f t="shared" si="67"/>
        <v xml:space="preserve"> </v>
      </c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6">
        <f t="shared" si="68"/>
        <v>0</v>
      </c>
    </row>
    <row r="1448" spans="1:14" ht="15" hidden="1" customHeight="1">
      <c r="A1448" s="11" t="str">
        <f t="shared" si="67"/>
        <v xml:space="preserve"> </v>
      </c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6">
        <f t="shared" si="68"/>
        <v>0</v>
      </c>
    </row>
    <row r="1449" spans="1:14" ht="15" hidden="1" customHeight="1">
      <c r="A1449" s="11" t="str">
        <f t="shared" si="67"/>
        <v xml:space="preserve"> </v>
      </c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6">
        <f t="shared" si="68"/>
        <v>0</v>
      </c>
    </row>
    <row r="1450" spans="1:14" ht="15" hidden="1" customHeight="1">
      <c r="A1450" s="11" t="str">
        <f t="shared" ref="A1450:A1500" si="70">B1450&amp;" "&amp;IF(C1450="",C1449,C1450)</f>
        <v xml:space="preserve"> </v>
      </c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6">
        <f t="shared" si="68"/>
        <v>0</v>
      </c>
    </row>
    <row r="1451" spans="1:14" ht="15" hidden="1" customHeight="1">
      <c r="A1451" s="11" t="str">
        <f t="shared" si="70"/>
        <v xml:space="preserve"> </v>
      </c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6">
        <f t="shared" si="68"/>
        <v>0</v>
      </c>
    </row>
    <row r="1452" spans="1:14" ht="15" hidden="1" customHeight="1">
      <c r="A1452" s="11" t="str">
        <f t="shared" si="70"/>
        <v xml:space="preserve"> </v>
      </c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6">
        <f t="shared" si="68"/>
        <v>0</v>
      </c>
    </row>
    <row r="1453" spans="1:14" ht="15" hidden="1" customHeight="1">
      <c r="A1453" s="11" t="str">
        <f t="shared" si="70"/>
        <v xml:space="preserve"> </v>
      </c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6">
        <f t="shared" si="68"/>
        <v>0</v>
      </c>
    </row>
    <row r="1454" spans="1:14" ht="15" hidden="1" customHeight="1">
      <c r="A1454" s="11" t="str">
        <f t="shared" si="70"/>
        <v xml:space="preserve"> </v>
      </c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6">
        <f t="shared" si="68"/>
        <v>0</v>
      </c>
    </row>
    <row r="1455" spans="1:14" ht="15" hidden="1" customHeight="1">
      <c r="A1455" s="11" t="str">
        <f t="shared" si="70"/>
        <v xml:space="preserve"> </v>
      </c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6">
        <f t="shared" si="68"/>
        <v>0</v>
      </c>
    </row>
    <row r="1456" spans="1:14" ht="15" hidden="1" customHeight="1">
      <c r="A1456" s="11" t="str">
        <f t="shared" si="70"/>
        <v xml:space="preserve"> </v>
      </c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6">
        <f t="shared" si="68"/>
        <v>0</v>
      </c>
    </row>
    <row r="1457" spans="1:14" ht="15" hidden="1" customHeight="1">
      <c r="A1457" s="11" t="str">
        <f t="shared" si="70"/>
        <v xml:space="preserve"> </v>
      </c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6">
        <f t="shared" si="68"/>
        <v>0</v>
      </c>
    </row>
    <row r="1458" spans="1:14" ht="15" hidden="1" customHeight="1">
      <c r="A1458" s="11" t="str">
        <f t="shared" si="70"/>
        <v xml:space="preserve"> </v>
      </c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6">
        <f t="shared" si="68"/>
        <v>0</v>
      </c>
    </row>
    <row r="1459" spans="1:14" ht="15" hidden="1" customHeight="1">
      <c r="A1459" s="11" t="str">
        <f t="shared" si="70"/>
        <v xml:space="preserve"> </v>
      </c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6">
        <f t="shared" si="68"/>
        <v>0</v>
      </c>
    </row>
    <row r="1460" spans="1:14" ht="15" hidden="1" customHeight="1">
      <c r="A1460" s="11" t="str">
        <f t="shared" si="70"/>
        <v xml:space="preserve"> </v>
      </c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6">
        <f t="shared" si="68"/>
        <v>0</v>
      </c>
    </row>
    <row r="1461" spans="1:14" ht="15" hidden="1" customHeight="1">
      <c r="A1461" s="11" t="str">
        <f t="shared" si="70"/>
        <v xml:space="preserve"> </v>
      </c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6">
        <f t="shared" si="68"/>
        <v>0</v>
      </c>
    </row>
    <row r="1462" spans="1:14" ht="15" hidden="1" customHeight="1">
      <c r="A1462" s="11" t="str">
        <f t="shared" si="70"/>
        <v xml:space="preserve"> </v>
      </c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6">
        <f t="shared" si="68"/>
        <v>0</v>
      </c>
    </row>
    <row r="1463" spans="1:14" ht="15" hidden="1" customHeight="1">
      <c r="A1463" s="11" t="str">
        <f t="shared" si="70"/>
        <v xml:space="preserve"> </v>
      </c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6">
        <f t="shared" si="68"/>
        <v>0</v>
      </c>
    </row>
    <row r="1464" spans="1:14" ht="15" hidden="1" customHeight="1">
      <c r="A1464" s="11" t="str">
        <f t="shared" si="70"/>
        <v xml:space="preserve"> </v>
      </c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6">
        <f t="shared" si="68"/>
        <v>0</v>
      </c>
    </row>
    <row r="1465" spans="1:14" ht="15" hidden="1" customHeight="1">
      <c r="A1465" s="11" t="str">
        <f t="shared" si="70"/>
        <v xml:space="preserve"> </v>
      </c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6">
        <f t="shared" si="68"/>
        <v>0</v>
      </c>
    </row>
    <row r="1466" spans="1:14" ht="15" hidden="1" customHeight="1">
      <c r="A1466" s="11" t="str">
        <f t="shared" si="70"/>
        <v xml:space="preserve"> </v>
      </c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6">
        <f t="shared" si="68"/>
        <v>0</v>
      </c>
    </row>
    <row r="1467" spans="1:14" ht="15" hidden="1" customHeight="1">
      <c r="A1467" s="11" t="str">
        <f t="shared" si="70"/>
        <v xml:space="preserve"> </v>
      </c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6">
        <f t="shared" si="68"/>
        <v>0</v>
      </c>
    </row>
    <row r="1468" spans="1:14" ht="15" hidden="1" customHeight="1">
      <c r="A1468" s="11" t="str">
        <f t="shared" si="70"/>
        <v xml:space="preserve"> </v>
      </c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6">
        <f t="shared" si="68"/>
        <v>0</v>
      </c>
    </row>
    <row r="1469" spans="1:14" ht="15" hidden="1" customHeight="1">
      <c r="A1469" s="11" t="str">
        <f t="shared" si="70"/>
        <v xml:space="preserve"> </v>
      </c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6">
        <f t="shared" si="68"/>
        <v>0</v>
      </c>
    </row>
    <row r="1470" spans="1:14" ht="15" hidden="1" customHeight="1">
      <c r="A1470" s="11" t="str">
        <f t="shared" si="70"/>
        <v xml:space="preserve"> </v>
      </c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6">
        <f t="shared" si="68"/>
        <v>0</v>
      </c>
    </row>
    <row r="1471" spans="1:14" ht="15" hidden="1" customHeight="1">
      <c r="A1471" s="11" t="str">
        <f t="shared" si="70"/>
        <v xml:space="preserve"> </v>
      </c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6">
        <f t="shared" si="68"/>
        <v>0</v>
      </c>
    </row>
    <row r="1472" spans="1:14" ht="15" hidden="1" customHeight="1">
      <c r="A1472" s="11" t="str">
        <f t="shared" si="70"/>
        <v xml:space="preserve"> </v>
      </c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6">
        <f t="shared" si="68"/>
        <v>0</v>
      </c>
    </row>
    <row r="1473" spans="1:14" ht="15" hidden="1" customHeight="1">
      <c r="A1473" s="11" t="str">
        <f t="shared" si="70"/>
        <v xml:space="preserve"> </v>
      </c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6">
        <f t="shared" si="68"/>
        <v>0</v>
      </c>
    </row>
    <row r="1474" spans="1:14" ht="15" hidden="1" customHeight="1">
      <c r="A1474" s="11" t="str">
        <f t="shared" si="70"/>
        <v xml:space="preserve"> </v>
      </c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6">
        <f t="shared" si="68"/>
        <v>0</v>
      </c>
    </row>
    <row r="1475" spans="1:14" ht="15" hidden="1" customHeight="1">
      <c r="A1475" s="11" t="str">
        <f t="shared" si="70"/>
        <v xml:space="preserve"> </v>
      </c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6">
        <f t="shared" si="68"/>
        <v>0</v>
      </c>
    </row>
    <row r="1476" spans="1:14" ht="15" hidden="1" customHeight="1">
      <c r="A1476" s="11" t="str">
        <f t="shared" si="70"/>
        <v xml:space="preserve"> </v>
      </c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6">
        <f t="shared" ref="N1476:N1500" si="71">IF(D1476=0,D1475,D1476)</f>
        <v>0</v>
      </c>
    </row>
    <row r="1477" spans="1:14" ht="15" hidden="1" customHeight="1">
      <c r="A1477" s="11" t="str">
        <f t="shared" si="70"/>
        <v xml:space="preserve"> </v>
      </c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6">
        <f t="shared" si="71"/>
        <v>0</v>
      </c>
    </row>
    <row r="1478" spans="1:14" ht="15" hidden="1" customHeight="1">
      <c r="A1478" s="11" t="str">
        <f t="shared" si="70"/>
        <v xml:space="preserve"> </v>
      </c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6">
        <f t="shared" si="71"/>
        <v>0</v>
      </c>
    </row>
    <row r="1479" spans="1:14" ht="15" hidden="1" customHeight="1">
      <c r="A1479" s="11" t="str">
        <f t="shared" si="70"/>
        <v xml:space="preserve"> </v>
      </c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6">
        <f t="shared" si="71"/>
        <v>0</v>
      </c>
    </row>
    <row r="1480" spans="1:14" ht="15" hidden="1" customHeight="1">
      <c r="A1480" s="11" t="str">
        <f t="shared" si="70"/>
        <v xml:space="preserve"> </v>
      </c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6">
        <f t="shared" si="71"/>
        <v>0</v>
      </c>
    </row>
    <row r="1481" spans="1:14" ht="15" hidden="1" customHeight="1">
      <c r="A1481" s="11" t="str">
        <f t="shared" si="70"/>
        <v xml:space="preserve"> </v>
      </c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6">
        <f t="shared" si="71"/>
        <v>0</v>
      </c>
    </row>
    <row r="1482" spans="1:14" ht="15" hidden="1" customHeight="1">
      <c r="A1482" s="11" t="str">
        <f t="shared" si="70"/>
        <v xml:space="preserve"> </v>
      </c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6">
        <f t="shared" si="71"/>
        <v>0</v>
      </c>
    </row>
    <row r="1483" spans="1:14" ht="15" hidden="1" customHeight="1">
      <c r="A1483" s="11" t="str">
        <f t="shared" si="70"/>
        <v xml:space="preserve"> </v>
      </c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6">
        <f t="shared" si="71"/>
        <v>0</v>
      </c>
    </row>
    <row r="1484" spans="1:14" ht="15" hidden="1" customHeight="1">
      <c r="A1484" s="11" t="str">
        <f t="shared" si="70"/>
        <v xml:space="preserve"> </v>
      </c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6">
        <f t="shared" si="71"/>
        <v>0</v>
      </c>
    </row>
    <row r="1485" spans="1:14" ht="15" hidden="1" customHeight="1">
      <c r="A1485" s="11" t="str">
        <f t="shared" si="70"/>
        <v xml:space="preserve"> </v>
      </c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6">
        <f t="shared" si="71"/>
        <v>0</v>
      </c>
    </row>
    <row r="1486" spans="1:14" ht="15" hidden="1" customHeight="1">
      <c r="A1486" s="11" t="str">
        <f t="shared" si="70"/>
        <v xml:space="preserve"> </v>
      </c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6">
        <f t="shared" si="71"/>
        <v>0</v>
      </c>
    </row>
    <row r="1487" spans="1:14" ht="15" hidden="1" customHeight="1">
      <c r="A1487" s="11" t="str">
        <f t="shared" si="70"/>
        <v xml:space="preserve"> </v>
      </c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6">
        <f t="shared" si="71"/>
        <v>0</v>
      </c>
    </row>
    <row r="1488" spans="1:14" ht="15" hidden="1" customHeight="1">
      <c r="A1488" s="11" t="str">
        <f t="shared" si="70"/>
        <v xml:space="preserve"> </v>
      </c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6">
        <f t="shared" si="71"/>
        <v>0</v>
      </c>
    </row>
    <row r="1489" spans="1:14" ht="15" hidden="1" customHeight="1">
      <c r="A1489" s="11" t="str">
        <f t="shared" si="70"/>
        <v xml:space="preserve"> </v>
      </c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6">
        <f t="shared" si="71"/>
        <v>0</v>
      </c>
    </row>
    <row r="1490" spans="1:14" ht="15" hidden="1" customHeight="1">
      <c r="A1490" s="11" t="str">
        <f t="shared" si="70"/>
        <v xml:space="preserve"> </v>
      </c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6">
        <f t="shared" si="71"/>
        <v>0</v>
      </c>
    </row>
    <row r="1491" spans="1:14" ht="15" hidden="1" customHeight="1">
      <c r="A1491" s="11" t="str">
        <f t="shared" si="70"/>
        <v xml:space="preserve"> </v>
      </c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6">
        <f t="shared" si="71"/>
        <v>0</v>
      </c>
    </row>
    <row r="1492" spans="1:14" ht="15" hidden="1" customHeight="1">
      <c r="A1492" s="11" t="str">
        <f t="shared" si="70"/>
        <v xml:space="preserve"> </v>
      </c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6">
        <f t="shared" si="71"/>
        <v>0</v>
      </c>
    </row>
    <row r="1493" spans="1:14" ht="15" hidden="1" customHeight="1">
      <c r="A1493" s="11" t="str">
        <f t="shared" si="70"/>
        <v xml:space="preserve"> </v>
      </c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6">
        <f t="shared" si="71"/>
        <v>0</v>
      </c>
    </row>
    <row r="1494" spans="1:14" ht="15" hidden="1" customHeight="1">
      <c r="A1494" s="11" t="str">
        <f t="shared" si="70"/>
        <v xml:space="preserve"> </v>
      </c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6">
        <f t="shared" si="71"/>
        <v>0</v>
      </c>
    </row>
    <row r="1495" spans="1:14" ht="15" hidden="1" customHeight="1">
      <c r="A1495" s="11" t="str">
        <f t="shared" si="70"/>
        <v xml:space="preserve"> </v>
      </c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6">
        <f t="shared" si="71"/>
        <v>0</v>
      </c>
    </row>
    <row r="1496" spans="1:14" ht="15" hidden="1" customHeight="1">
      <c r="A1496" s="11" t="str">
        <f t="shared" si="70"/>
        <v xml:space="preserve"> </v>
      </c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6">
        <f t="shared" si="71"/>
        <v>0</v>
      </c>
    </row>
    <row r="1497" spans="1:14" ht="15" hidden="1" customHeight="1">
      <c r="A1497" s="11" t="str">
        <f t="shared" si="70"/>
        <v xml:space="preserve"> </v>
      </c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6">
        <f t="shared" si="71"/>
        <v>0</v>
      </c>
    </row>
    <row r="1498" spans="1:14" ht="15" hidden="1" customHeight="1">
      <c r="A1498" s="11" t="str">
        <f t="shared" si="70"/>
        <v xml:space="preserve"> </v>
      </c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6">
        <f t="shared" si="71"/>
        <v>0</v>
      </c>
    </row>
    <row r="1499" spans="1:14" ht="15" hidden="1" customHeight="1">
      <c r="A1499" s="11" t="str">
        <f t="shared" si="70"/>
        <v xml:space="preserve"> </v>
      </c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6">
        <f t="shared" si="71"/>
        <v>0</v>
      </c>
    </row>
    <row r="1500" spans="1:14" ht="15" hidden="1" customHeight="1">
      <c r="A1500" s="11" t="str">
        <f t="shared" si="70"/>
        <v xml:space="preserve"> </v>
      </c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6">
        <f t="shared" si="71"/>
        <v>0</v>
      </c>
    </row>
    <row r="1501" spans="1:14">
      <c r="N1501" s="66"/>
    </row>
    <row r="1502" spans="1:14">
      <c r="N1502" s="66"/>
    </row>
  </sheetData>
  <sheetProtection password="F0F4" sheet="1" objects="1" scenarios="1" formatCells="0" formatColumns="0" formatRows="0" sort="0" autoFilter="0"/>
  <autoFilter ref="B2:L1500">
    <filterColumn colId="0">
      <filters>
        <filter val="N836654"/>
      </filters>
    </filterColumn>
  </autoFilter>
  <mergeCells count="1401">
    <mergeCell ref="C1405:C1406"/>
    <mergeCell ref="D1405:D1406"/>
    <mergeCell ref="C1407:C1408"/>
    <mergeCell ref="D1407:D1408"/>
    <mergeCell ref="C1409:C1410"/>
    <mergeCell ref="D1409:D1410"/>
    <mergeCell ref="C1411:C1412"/>
    <mergeCell ref="D1411:D1412"/>
    <mergeCell ref="C1413:C1414"/>
    <mergeCell ref="D1413:D1414"/>
    <mergeCell ref="C1415:C1416"/>
    <mergeCell ref="D1415:D1416"/>
    <mergeCell ref="C1417:C1418"/>
    <mergeCell ref="D1417:D1418"/>
    <mergeCell ref="C1419:C1420"/>
    <mergeCell ref="D1419:D1420"/>
    <mergeCell ref="C1152:C1153"/>
    <mergeCell ref="D1152:D1153"/>
    <mergeCell ref="C1154:C1155"/>
    <mergeCell ref="D1154:D1155"/>
    <mergeCell ref="C1156:C1157"/>
    <mergeCell ref="D1156:D1157"/>
    <mergeCell ref="C1158:C1159"/>
    <mergeCell ref="D1158:D1159"/>
    <mergeCell ref="C1160:C1161"/>
    <mergeCell ref="D1160:D1161"/>
    <mergeCell ref="C1180:C1181"/>
    <mergeCell ref="D1180:D1181"/>
    <mergeCell ref="C1182:C1183"/>
    <mergeCell ref="D1182:D1183"/>
    <mergeCell ref="C1184:C1185"/>
    <mergeCell ref="D1184:D1185"/>
    <mergeCell ref="C1142:C1143"/>
    <mergeCell ref="D1142:D1143"/>
    <mergeCell ref="C1144:C1145"/>
    <mergeCell ref="D1144:D1145"/>
    <mergeCell ref="C1146:C1147"/>
    <mergeCell ref="D1146:D1147"/>
    <mergeCell ref="C1148:C1149"/>
    <mergeCell ref="D1148:D1149"/>
    <mergeCell ref="C1150:C1151"/>
    <mergeCell ref="D1150:D1151"/>
    <mergeCell ref="C1132:C1133"/>
    <mergeCell ref="D1132:D1133"/>
    <mergeCell ref="C1134:C1135"/>
    <mergeCell ref="D1134:D1135"/>
    <mergeCell ref="C1136:C1137"/>
    <mergeCell ref="D1136:D1137"/>
    <mergeCell ref="C1138:C1139"/>
    <mergeCell ref="D1138:D1139"/>
    <mergeCell ref="C1140:C1141"/>
    <mergeCell ref="D1140:D114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130:C1131"/>
    <mergeCell ref="D1130:D1131"/>
    <mergeCell ref="C1112:C1113"/>
    <mergeCell ref="D1112:D1113"/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02:C1103"/>
    <mergeCell ref="D1102:D1103"/>
    <mergeCell ref="C1104:C1105"/>
    <mergeCell ref="D1104:D1105"/>
    <mergeCell ref="C1106:C1107"/>
    <mergeCell ref="D1106:D1107"/>
    <mergeCell ref="C1108:C1109"/>
    <mergeCell ref="D1108:D1109"/>
    <mergeCell ref="C1110:C1111"/>
    <mergeCell ref="D1110:D1111"/>
    <mergeCell ref="C1092:C1093"/>
    <mergeCell ref="D1092:D1093"/>
    <mergeCell ref="C1094:C1095"/>
    <mergeCell ref="D1094:D1095"/>
    <mergeCell ref="C1096:C1097"/>
    <mergeCell ref="D1096:D1097"/>
    <mergeCell ref="C1098:C1099"/>
    <mergeCell ref="D1098:D1099"/>
    <mergeCell ref="C1100:C1101"/>
    <mergeCell ref="D1100:D1101"/>
    <mergeCell ref="C1082:C1083"/>
    <mergeCell ref="D1082:D1083"/>
    <mergeCell ref="C1084:C1085"/>
    <mergeCell ref="D1084:D1085"/>
    <mergeCell ref="C1086:C1087"/>
    <mergeCell ref="D1086:D1087"/>
    <mergeCell ref="C1088:C1089"/>
    <mergeCell ref="D1088:D1089"/>
    <mergeCell ref="C1090:C1091"/>
    <mergeCell ref="D1090:D1091"/>
    <mergeCell ref="C1072:C1073"/>
    <mergeCell ref="D1072:D1073"/>
    <mergeCell ref="C1074:C1075"/>
    <mergeCell ref="D1074:D1075"/>
    <mergeCell ref="C1076:C1077"/>
    <mergeCell ref="D1076:D1077"/>
    <mergeCell ref="C1078:C1079"/>
    <mergeCell ref="D1078:D1079"/>
    <mergeCell ref="C1080:C1081"/>
    <mergeCell ref="D1080:D1081"/>
    <mergeCell ref="C1062:C1063"/>
    <mergeCell ref="D1062:D1063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52:C1053"/>
    <mergeCell ref="D1052:D105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42:C1043"/>
    <mergeCell ref="D1042:D104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12:C1013"/>
    <mergeCell ref="D1012:D101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06:C1007"/>
    <mergeCell ref="D1006:D1007"/>
    <mergeCell ref="C1008:C1009"/>
    <mergeCell ref="D1008:D1009"/>
    <mergeCell ref="C1010:C1011"/>
    <mergeCell ref="D1010:D1011"/>
    <mergeCell ref="C992:C993"/>
    <mergeCell ref="D992:D99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22:C1023"/>
    <mergeCell ref="D1022:D1023"/>
    <mergeCell ref="C988:C989"/>
    <mergeCell ref="D988:D989"/>
    <mergeCell ref="C990:C991"/>
    <mergeCell ref="D990:D991"/>
    <mergeCell ref="C972:C973"/>
    <mergeCell ref="D972:D97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1002:C1003"/>
    <mergeCell ref="D1002:D1003"/>
    <mergeCell ref="C1004:C1005"/>
    <mergeCell ref="D1004:D1005"/>
    <mergeCell ref="C970:C971"/>
    <mergeCell ref="D970:D971"/>
    <mergeCell ref="C952:C953"/>
    <mergeCell ref="D952:D95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82:C983"/>
    <mergeCell ref="D982:D983"/>
    <mergeCell ref="C984:C985"/>
    <mergeCell ref="D984:D985"/>
    <mergeCell ref="C986:C987"/>
    <mergeCell ref="D986:D987"/>
    <mergeCell ref="C932:C933"/>
    <mergeCell ref="D932:D93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62:C963"/>
    <mergeCell ref="D962:D963"/>
    <mergeCell ref="C964:C965"/>
    <mergeCell ref="D964:D965"/>
    <mergeCell ref="C966:C967"/>
    <mergeCell ref="D966:D967"/>
    <mergeCell ref="C968:C969"/>
    <mergeCell ref="D968:D969"/>
    <mergeCell ref="C32:C33"/>
    <mergeCell ref="D32:D33"/>
    <mergeCell ref="C34:C35"/>
    <mergeCell ref="D34:D35"/>
    <mergeCell ref="C36:C37"/>
    <mergeCell ref="D36:D37"/>
    <mergeCell ref="C26:C27"/>
    <mergeCell ref="D26:D27"/>
    <mergeCell ref="C28:C29"/>
    <mergeCell ref="D28:D29"/>
    <mergeCell ref="C30:C31"/>
    <mergeCell ref="D30:D31"/>
    <mergeCell ref="C922:C923"/>
    <mergeCell ref="D922:D923"/>
    <mergeCell ref="C924:C925"/>
    <mergeCell ref="D924:D925"/>
    <mergeCell ref="C926:C927"/>
    <mergeCell ref="D926:D927"/>
    <mergeCell ref="C643:C644"/>
    <mergeCell ref="D643:D644"/>
    <mergeCell ref="C645:C646"/>
    <mergeCell ref="D645:D646"/>
    <mergeCell ref="C647:C648"/>
    <mergeCell ref="D647:D648"/>
    <mergeCell ref="C649:C650"/>
    <mergeCell ref="D649:D650"/>
    <mergeCell ref="C651:C652"/>
    <mergeCell ref="D651:D652"/>
    <mergeCell ref="C670:C671"/>
    <mergeCell ref="D670:D671"/>
    <mergeCell ref="C672:C673"/>
    <mergeCell ref="D672:D673"/>
    <mergeCell ref="C1:H1"/>
    <mergeCell ref="C4:C5"/>
    <mergeCell ref="D4:D5"/>
    <mergeCell ref="C6:C7"/>
    <mergeCell ref="D6:D7"/>
    <mergeCell ref="C20:C21"/>
    <mergeCell ref="D20:D21"/>
    <mergeCell ref="C22:C23"/>
    <mergeCell ref="D22:D23"/>
    <mergeCell ref="C24:C25"/>
    <mergeCell ref="D24:D25"/>
    <mergeCell ref="C14:C15"/>
    <mergeCell ref="D14:D15"/>
    <mergeCell ref="C16:C17"/>
    <mergeCell ref="D16:D17"/>
    <mergeCell ref="C18:C19"/>
    <mergeCell ref="D18:D19"/>
    <mergeCell ref="C8:C9"/>
    <mergeCell ref="D8:D9"/>
    <mergeCell ref="C10:C11"/>
    <mergeCell ref="D10:D11"/>
    <mergeCell ref="C12:C13"/>
    <mergeCell ref="D12:D13"/>
    <mergeCell ref="C48:C49"/>
    <mergeCell ref="D48:D49"/>
    <mergeCell ref="C38:C39"/>
    <mergeCell ref="D38:D39"/>
    <mergeCell ref="C40:C41"/>
    <mergeCell ref="D40:D41"/>
    <mergeCell ref="C42:C43"/>
    <mergeCell ref="D42:D43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68:C69"/>
    <mergeCell ref="D68:D69"/>
    <mergeCell ref="C70:C71"/>
    <mergeCell ref="D70:D71"/>
    <mergeCell ref="C72:C73"/>
    <mergeCell ref="D72:D73"/>
    <mergeCell ref="C62:C63"/>
    <mergeCell ref="D62:D63"/>
    <mergeCell ref="C64:C65"/>
    <mergeCell ref="D64:D65"/>
    <mergeCell ref="C66:C67"/>
    <mergeCell ref="D66:D67"/>
    <mergeCell ref="C80:C81"/>
    <mergeCell ref="D80:D81"/>
    <mergeCell ref="C82:C83"/>
    <mergeCell ref="D82:D83"/>
    <mergeCell ref="C84:C85"/>
    <mergeCell ref="D84:D85"/>
    <mergeCell ref="C74:C75"/>
    <mergeCell ref="D74:D75"/>
    <mergeCell ref="C76:C77"/>
    <mergeCell ref="D76:D77"/>
    <mergeCell ref="C78:C79"/>
    <mergeCell ref="D78:D79"/>
    <mergeCell ref="C92:C93"/>
    <mergeCell ref="D92:D93"/>
    <mergeCell ref="C94:C95"/>
    <mergeCell ref="D94:D95"/>
    <mergeCell ref="C96:C97"/>
    <mergeCell ref="D96:D97"/>
    <mergeCell ref="C86:C87"/>
    <mergeCell ref="D86:D87"/>
    <mergeCell ref="C88:C89"/>
    <mergeCell ref="D88:D89"/>
    <mergeCell ref="C90:C91"/>
    <mergeCell ref="D90:D91"/>
    <mergeCell ref="C104:C105"/>
    <mergeCell ref="D104:D105"/>
    <mergeCell ref="C106:C107"/>
    <mergeCell ref="D106:D107"/>
    <mergeCell ref="C108:C109"/>
    <mergeCell ref="D108:D109"/>
    <mergeCell ref="C98:C99"/>
    <mergeCell ref="D98:D99"/>
    <mergeCell ref="C100:C101"/>
    <mergeCell ref="D100:D101"/>
    <mergeCell ref="C102:C103"/>
    <mergeCell ref="D102:D103"/>
    <mergeCell ref="C116:C117"/>
    <mergeCell ref="D116:D117"/>
    <mergeCell ref="C118:C119"/>
    <mergeCell ref="D118:D119"/>
    <mergeCell ref="C120:C121"/>
    <mergeCell ref="D120:D121"/>
    <mergeCell ref="C110:C111"/>
    <mergeCell ref="D110:D111"/>
    <mergeCell ref="C112:C113"/>
    <mergeCell ref="D112:D113"/>
    <mergeCell ref="C114:C115"/>
    <mergeCell ref="D114:D115"/>
    <mergeCell ref="C128:C129"/>
    <mergeCell ref="D128:D129"/>
    <mergeCell ref="C130:C131"/>
    <mergeCell ref="D130:D131"/>
    <mergeCell ref="C132:C133"/>
    <mergeCell ref="D132:D133"/>
    <mergeCell ref="C122:C123"/>
    <mergeCell ref="D122:D123"/>
    <mergeCell ref="C124:C125"/>
    <mergeCell ref="D124:D125"/>
    <mergeCell ref="C126:C127"/>
    <mergeCell ref="D126:D127"/>
    <mergeCell ref="C140:C141"/>
    <mergeCell ref="D140:D141"/>
    <mergeCell ref="C142:C143"/>
    <mergeCell ref="D142:D143"/>
    <mergeCell ref="C144:C145"/>
    <mergeCell ref="D144:D145"/>
    <mergeCell ref="C134:C135"/>
    <mergeCell ref="D134:D135"/>
    <mergeCell ref="C136:C137"/>
    <mergeCell ref="D136:D137"/>
    <mergeCell ref="C138:C139"/>
    <mergeCell ref="D138:D139"/>
    <mergeCell ref="C152:C153"/>
    <mergeCell ref="D152:D153"/>
    <mergeCell ref="C154:C155"/>
    <mergeCell ref="D154:D155"/>
    <mergeCell ref="C156:C157"/>
    <mergeCell ref="D156:D157"/>
    <mergeCell ref="C146:C147"/>
    <mergeCell ref="D146:D147"/>
    <mergeCell ref="C148:C149"/>
    <mergeCell ref="D148:D149"/>
    <mergeCell ref="C150:C151"/>
    <mergeCell ref="D150:D151"/>
    <mergeCell ref="C164:C165"/>
    <mergeCell ref="D164:D165"/>
    <mergeCell ref="C166:C167"/>
    <mergeCell ref="D166:D167"/>
    <mergeCell ref="C168:C169"/>
    <mergeCell ref="D168:D169"/>
    <mergeCell ref="C158:C159"/>
    <mergeCell ref="D158:D159"/>
    <mergeCell ref="C160:C161"/>
    <mergeCell ref="D160:D161"/>
    <mergeCell ref="C162:C163"/>
    <mergeCell ref="D162:D163"/>
    <mergeCell ref="C176:C177"/>
    <mergeCell ref="D176:D177"/>
    <mergeCell ref="C178:C179"/>
    <mergeCell ref="D178:D179"/>
    <mergeCell ref="C180:C181"/>
    <mergeCell ref="D180:D181"/>
    <mergeCell ref="C170:C171"/>
    <mergeCell ref="D170:D171"/>
    <mergeCell ref="C172:C173"/>
    <mergeCell ref="D172:D173"/>
    <mergeCell ref="C174:C175"/>
    <mergeCell ref="D174:D175"/>
    <mergeCell ref="C188:C189"/>
    <mergeCell ref="D188:D189"/>
    <mergeCell ref="C190:C191"/>
    <mergeCell ref="D190:D191"/>
    <mergeCell ref="C192:C193"/>
    <mergeCell ref="D192:D193"/>
    <mergeCell ref="C182:C183"/>
    <mergeCell ref="D182:D183"/>
    <mergeCell ref="C184:C185"/>
    <mergeCell ref="D184:D185"/>
    <mergeCell ref="C186:C187"/>
    <mergeCell ref="D186:D187"/>
    <mergeCell ref="C200:C201"/>
    <mergeCell ref="D200:D201"/>
    <mergeCell ref="C202:C203"/>
    <mergeCell ref="D202:D203"/>
    <mergeCell ref="C204:C205"/>
    <mergeCell ref="D204:D205"/>
    <mergeCell ref="C194:C195"/>
    <mergeCell ref="D194:D195"/>
    <mergeCell ref="C196:C197"/>
    <mergeCell ref="D196:D197"/>
    <mergeCell ref="C198:C199"/>
    <mergeCell ref="D198:D199"/>
    <mergeCell ref="C212:C213"/>
    <mergeCell ref="D212:D213"/>
    <mergeCell ref="C214:C215"/>
    <mergeCell ref="D214:D215"/>
    <mergeCell ref="C216:C217"/>
    <mergeCell ref="D216:D217"/>
    <mergeCell ref="C206:C207"/>
    <mergeCell ref="D206:D207"/>
    <mergeCell ref="C208:C209"/>
    <mergeCell ref="D208:D209"/>
    <mergeCell ref="C210:C211"/>
    <mergeCell ref="D210:D211"/>
    <mergeCell ref="C224:C225"/>
    <mergeCell ref="D224:D225"/>
    <mergeCell ref="C226:C227"/>
    <mergeCell ref="D226:D227"/>
    <mergeCell ref="C228:C229"/>
    <mergeCell ref="D228:D229"/>
    <mergeCell ref="C218:C219"/>
    <mergeCell ref="D218:D219"/>
    <mergeCell ref="C220:C221"/>
    <mergeCell ref="D220:D221"/>
    <mergeCell ref="C222:C223"/>
    <mergeCell ref="D222:D223"/>
    <mergeCell ref="C236:C237"/>
    <mergeCell ref="D236:D237"/>
    <mergeCell ref="C238:C239"/>
    <mergeCell ref="D238:D239"/>
    <mergeCell ref="C240:C241"/>
    <mergeCell ref="D240:D241"/>
    <mergeCell ref="C230:C231"/>
    <mergeCell ref="D230:D231"/>
    <mergeCell ref="C232:C233"/>
    <mergeCell ref="D232:D233"/>
    <mergeCell ref="C234:C235"/>
    <mergeCell ref="D234:D235"/>
    <mergeCell ref="C249:C250"/>
    <mergeCell ref="D249:D250"/>
    <mergeCell ref="C251:C252"/>
    <mergeCell ref="D251:D252"/>
    <mergeCell ref="C253:C254"/>
    <mergeCell ref="D253:D254"/>
    <mergeCell ref="C242:C243"/>
    <mergeCell ref="D242:D243"/>
    <mergeCell ref="C245:C246"/>
    <mergeCell ref="D245:D246"/>
    <mergeCell ref="C247:C248"/>
    <mergeCell ref="D247:D248"/>
    <mergeCell ref="C262:C263"/>
    <mergeCell ref="D262:D263"/>
    <mergeCell ref="C264:C265"/>
    <mergeCell ref="D264:D265"/>
    <mergeCell ref="C266:C267"/>
    <mergeCell ref="D266:D267"/>
    <mergeCell ref="C255:C256"/>
    <mergeCell ref="D255:D256"/>
    <mergeCell ref="C257:C258"/>
    <mergeCell ref="D257:D258"/>
    <mergeCell ref="C259:C260"/>
    <mergeCell ref="D259:D260"/>
    <mergeCell ref="C274:C275"/>
    <mergeCell ref="D274:D275"/>
    <mergeCell ref="C276:C277"/>
    <mergeCell ref="D276:D277"/>
    <mergeCell ref="C280:C281"/>
    <mergeCell ref="D280:D281"/>
    <mergeCell ref="C268:C269"/>
    <mergeCell ref="D268:D269"/>
    <mergeCell ref="C270:C271"/>
    <mergeCell ref="D270:D271"/>
    <mergeCell ref="C272:C273"/>
    <mergeCell ref="D272:D273"/>
    <mergeCell ref="C288:C289"/>
    <mergeCell ref="D288:D289"/>
    <mergeCell ref="C290:C291"/>
    <mergeCell ref="D290:D291"/>
    <mergeCell ref="C292:C293"/>
    <mergeCell ref="D292:D293"/>
    <mergeCell ref="C282:C283"/>
    <mergeCell ref="D282:D283"/>
    <mergeCell ref="C284:C285"/>
    <mergeCell ref="D284:D285"/>
    <mergeCell ref="C286:C287"/>
    <mergeCell ref="D286:D287"/>
    <mergeCell ref="C300:C301"/>
    <mergeCell ref="D300:D301"/>
    <mergeCell ref="C302:C303"/>
    <mergeCell ref="D302:D303"/>
    <mergeCell ref="C304:C305"/>
    <mergeCell ref="D304:D305"/>
    <mergeCell ref="C294:C295"/>
    <mergeCell ref="D294:D295"/>
    <mergeCell ref="C296:C297"/>
    <mergeCell ref="D296:D297"/>
    <mergeCell ref="C298:C299"/>
    <mergeCell ref="D298:D299"/>
    <mergeCell ref="C312:C313"/>
    <mergeCell ref="D312:D313"/>
    <mergeCell ref="C314:C315"/>
    <mergeCell ref="D314:D315"/>
    <mergeCell ref="C316:C317"/>
    <mergeCell ref="D316:D317"/>
    <mergeCell ref="C306:C307"/>
    <mergeCell ref="D306:D307"/>
    <mergeCell ref="C308:C309"/>
    <mergeCell ref="D308:D309"/>
    <mergeCell ref="C310:C311"/>
    <mergeCell ref="D310:D311"/>
    <mergeCell ref="C324:C325"/>
    <mergeCell ref="D324:D325"/>
    <mergeCell ref="C326:C327"/>
    <mergeCell ref="D326:D327"/>
    <mergeCell ref="C328:C329"/>
    <mergeCell ref="D328:D329"/>
    <mergeCell ref="C318:C319"/>
    <mergeCell ref="D318:D319"/>
    <mergeCell ref="C320:C321"/>
    <mergeCell ref="D320:D321"/>
    <mergeCell ref="C322:C323"/>
    <mergeCell ref="D322:D323"/>
    <mergeCell ref="C336:C337"/>
    <mergeCell ref="D336:D337"/>
    <mergeCell ref="C338:C339"/>
    <mergeCell ref="D338:D339"/>
    <mergeCell ref="C340:C341"/>
    <mergeCell ref="D340:D341"/>
    <mergeCell ref="C330:C331"/>
    <mergeCell ref="D330:D331"/>
    <mergeCell ref="C332:C333"/>
    <mergeCell ref="D332:D333"/>
    <mergeCell ref="C334:C335"/>
    <mergeCell ref="D334:D335"/>
    <mergeCell ref="C348:C349"/>
    <mergeCell ref="D348:D349"/>
    <mergeCell ref="C350:C351"/>
    <mergeCell ref="D350:D351"/>
    <mergeCell ref="C352:C353"/>
    <mergeCell ref="D352:D353"/>
    <mergeCell ref="C342:C343"/>
    <mergeCell ref="D342:D343"/>
    <mergeCell ref="C344:C345"/>
    <mergeCell ref="D344:D345"/>
    <mergeCell ref="C346:C347"/>
    <mergeCell ref="D346:D347"/>
    <mergeCell ref="C360:C361"/>
    <mergeCell ref="D360:D361"/>
    <mergeCell ref="C362:C363"/>
    <mergeCell ref="D362:D363"/>
    <mergeCell ref="C364:C365"/>
    <mergeCell ref="D364:D365"/>
    <mergeCell ref="C354:C355"/>
    <mergeCell ref="D354:D355"/>
    <mergeCell ref="C356:C357"/>
    <mergeCell ref="D356:D357"/>
    <mergeCell ref="C358:C359"/>
    <mergeCell ref="D358:D359"/>
    <mergeCell ref="C372:C373"/>
    <mergeCell ref="D372:D373"/>
    <mergeCell ref="C374:C375"/>
    <mergeCell ref="D374:D375"/>
    <mergeCell ref="C376:C377"/>
    <mergeCell ref="D376:D377"/>
    <mergeCell ref="C366:C367"/>
    <mergeCell ref="D366:D367"/>
    <mergeCell ref="C368:C369"/>
    <mergeCell ref="D368:D369"/>
    <mergeCell ref="C370:C371"/>
    <mergeCell ref="D370:D371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396:C397"/>
    <mergeCell ref="D396:D397"/>
    <mergeCell ref="C398:C399"/>
    <mergeCell ref="D398:D399"/>
    <mergeCell ref="C402:C403"/>
    <mergeCell ref="D402:D403"/>
    <mergeCell ref="C390:C391"/>
    <mergeCell ref="D390:D391"/>
    <mergeCell ref="C392:C393"/>
    <mergeCell ref="D392:D393"/>
    <mergeCell ref="C394:C395"/>
    <mergeCell ref="D394:D395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434:C435"/>
    <mergeCell ref="D434:D435"/>
    <mergeCell ref="C436:C437"/>
    <mergeCell ref="D436:D437"/>
    <mergeCell ref="C438:C439"/>
    <mergeCell ref="D438:D439"/>
    <mergeCell ref="C428:C429"/>
    <mergeCell ref="D428:D429"/>
    <mergeCell ref="C430:C431"/>
    <mergeCell ref="D430:D431"/>
    <mergeCell ref="C432:C433"/>
    <mergeCell ref="D432:D433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70:C471"/>
    <mergeCell ref="D470:D471"/>
    <mergeCell ref="C472:C473"/>
    <mergeCell ref="D472:D473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506:C507"/>
    <mergeCell ref="D506:D507"/>
    <mergeCell ref="C508:C509"/>
    <mergeCell ref="D508:D509"/>
    <mergeCell ref="C510:C511"/>
    <mergeCell ref="D510:D511"/>
    <mergeCell ref="C500:C501"/>
    <mergeCell ref="D500:D501"/>
    <mergeCell ref="C502:C503"/>
    <mergeCell ref="D502:D503"/>
    <mergeCell ref="C504:C505"/>
    <mergeCell ref="D504:D505"/>
    <mergeCell ref="C518:C519"/>
    <mergeCell ref="D518:D519"/>
    <mergeCell ref="C520:C521"/>
    <mergeCell ref="D520:D521"/>
    <mergeCell ref="C522:C523"/>
    <mergeCell ref="D522:D523"/>
    <mergeCell ref="C512:C513"/>
    <mergeCell ref="D512:D513"/>
    <mergeCell ref="C514:C515"/>
    <mergeCell ref="D514:D515"/>
    <mergeCell ref="C516:C517"/>
    <mergeCell ref="D516:D517"/>
    <mergeCell ref="C530:C531"/>
    <mergeCell ref="D530:D531"/>
    <mergeCell ref="C532:C533"/>
    <mergeCell ref="D532:D533"/>
    <mergeCell ref="C534:C535"/>
    <mergeCell ref="D534:D535"/>
    <mergeCell ref="C524:C525"/>
    <mergeCell ref="D524:D525"/>
    <mergeCell ref="C526:C527"/>
    <mergeCell ref="D526:D527"/>
    <mergeCell ref="C528:C529"/>
    <mergeCell ref="D528:D529"/>
    <mergeCell ref="C542:C543"/>
    <mergeCell ref="D542:D543"/>
    <mergeCell ref="C544:C545"/>
    <mergeCell ref="D544:D545"/>
    <mergeCell ref="C546:C547"/>
    <mergeCell ref="D546:D547"/>
    <mergeCell ref="C536:C537"/>
    <mergeCell ref="D536:D537"/>
    <mergeCell ref="C538:C539"/>
    <mergeCell ref="D538:D539"/>
    <mergeCell ref="C540:C541"/>
    <mergeCell ref="D540:D541"/>
    <mergeCell ref="C554:C555"/>
    <mergeCell ref="D554:D555"/>
    <mergeCell ref="C556:C557"/>
    <mergeCell ref="D556:D557"/>
    <mergeCell ref="C558:C559"/>
    <mergeCell ref="D558:D559"/>
    <mergeCell ref="C548:C549"/>
    <mergeCell ref="D548:D549"/>
    <mergeCell ref="C550:C551"/>
    <mergeCell ref="D550:D551"/>
    <mergeCell ref="C552:C553"/>
    <mergeCell ref="D552:D553"/>
    <mergeCell ref="C566:C567"/>
    <mergeCell ref="D566:D567"/>
    <mergeCell ref="C568:C569"/>
    <mergeCell ref="D568:D569"/>
    <mergeCell ref="C570:C571"/>
    <mergeCell ref="D570:D571"/>
    <mergeCell ref="C560:C561"/>
    <mergeCell ref="D560:D561"/>
    <mergeCell ref="C562:C563"/>
    <mergeCell ref="D562:D563"/>
    <mergeCell ref="C564:C565"/>
    <mergeCell ref="D564:D565"/>
    <mergeCell ref="C578:C579"/>
    <mergeCell ref="D578:D579"/>
    <mergeCell ref="C580:C581"/>
    <mergeCell ref="D580:D581"/>
    <mergeCell ref="C582:C583"/>
    <mergeCell ref="D582:D583"/>
    <mergeCell ref="C572:C573"/>
    <mergeCell ref="D572:D573"/>
    <mergeCell ref="C574:C575"/>
    <mergeCell ref="D574:D575"/>
    <mergeCell ref="C576:C577"/>
    <mergeCell ref="D576:D577"/>
    <mergeCell ref="C590:C591"/>
    <mergeCell ref="D590:D591"/>
    <mergeCell ref="C592:C593"/>
    <mergeCell ref="D592:D593"/>
    <mergeCell ref="C594:C595"/>
    <mergeCell ref="D594:D595"/>
    <mergeCell ref="C584:C585"/>
    <mergeCell ref="D584:D585"/>
    <mergeCell ref="C586:C587"/>
    <mergeCell ref="D586:D587"/>
    <mergeCell ref="C588:C589"/>
    <mergeCell ref="D588:D589"/>
    <mergeCell ref="C602:C603"/>
    <mergeCell ref="D602:D603"/>
    <mergeCell ref="C604:C605"/>
    <mergeCell ref="D604:D605"/>
    <mergeCell ref="C606:C607"/>
    <mergeCell ref="D606:D607"/>
    <mergeCell ref="C596:C597"/>
    <mergeCell ref="D596:D597"/>
    <mergeCell ref="C598:C599"/>
    <mergeCell ref="D598:D599"/>
    <mergeCell ref="C600:C601"/>
    <mergeCell ref="D600:D601"/>
    <mergeCell ref="C614:C615"/>
    <mergeCell ref="D614:D615"/>
    <mergeCell ref="C616:C617"/>
    <mergeCell ref="D616:D617"/>
    <mergeCell ref="C618:C619"/>
    <mergeCell ref="D618:D619"/>
    <mergeCell ref="C608:C609"/>
    <mergeCell ref="D608:D609"/>
    <mergeCell ref="C610:C611"/>
    <mergeCell ref="D610:D611"/>
    <mergeCell ref="C612:C613"/>
    <mergeCell ref="D612:D613"/>
    <mergeCell ref="C626:C627"/>
    <mergeCell ref="D626:D627"/>
    <mergeCell ref="C628:C629"/>
    <mergeCell ref="D628:D629"/>
    <mergeCell ref="C630:C631"/>
    <mergeCell ref="D630:D631"/>
    <mergeCell ref="C620:C621"/>
    <mergeCell ref="D620:D621"/>
    <mergeCell ref="C622:C623"/>
    <mergeCell ref="D622:D623"/>
    <mergeCell ref="C624:C625"/>
    <mergeCell ref="D624:D625"/>
    <mergeCell ref="C638:C639"/>
    <mergeCell ref="D638:D639"/>
    <mergeCell ref="C640:C641"/>
    <mergeCell ref="D640:D641"/>
    <mergeCell ref="C632:C633"/>
    <mergeCell ref="D632:D633"/>
    <mergeCell ref="C634:C635"/>
    <mergeCell ref="D634:D635"/>
    <mergeCell ref="C636:C637"/>
    <mergeCell ref="D636:D637"/>
    <mergeCell ref="C666:C667"/>
    <mergeCell ref="D666:D667"/>
    <mergeCell ref="C668:C669"/>
    <mergeCell ref="D668:D669"/>
    <mergeCell ref="C653:C654"/>
    <mergeCell ref="D653:D654"/>
    <mergeCell ref="C655:C656"/>
    <mergeCell ref="D655:D656"/>
    <mergeCell ref="C657:C658"/>
    <mergeCell ref="D657:D658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74:C675"/>
    <mergeCell ref="D674:D675"/>
    <mergeCell ref="C660:C661"/>
    <mergeCell ref="D660:D661"/>
    <mergeCell ref="C662:C663"/>
    <mergeCell ref="D662:D663"/>
    <mergeCell ref="C664:C665"/>
    <mergeCell ref="D664:D66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736:C737"/>
    <mergeCell ref="D736:D737"/>
    <mergeCell ref="C738:C739"/>
    <mergeCell ref="D738:D739"/>
    <mergeCell ref="C740:C741"/>
    <mergeCell ref="D740:D741"/>
    <mergeCell ref="C742:C743"/>
    <mergeCell ref="D742:D743"/>
    <mergeCell ref="C744:C745"/>
    <mergeCell ref="D744:D745"/>
    <mergeCell ref="C746:C747"/>
    <mergeCell ref="D746:D747"/>
    <mergeCell ref="C748:C749"/>
    <mergeCell ref="D748:D749"/>
    <mergeCell ref="C750:C751"/>
    <mergeCell ref="D750:D751"/>
    <mergeCell ref="C752:C753"/>
    <mergeCell ref="D752:D753"/>
    <mergeCell ref="C754:C755"/>
    <mergeCell ref="D754:D755"/>
    <mergeCell ref="C756:C757"/>
    <mergeCell ref="D756:D757"/>
    <mergeCell ref="C758:C759"/>
    <mergeCell ref="D758:D759"/>
    <mergeCell ref="C760:C761"/>
    <mergeCell ref="D760:D761"/>
    <mergeCell ref="C762:C763"/>
    <mergeCell ref="D762:D763"/>
    <mergeCell ref="C764:C765"/>
    <mergeCell ref="D764:D765"/>
    <mergeCell ref="C766:C767"/>
    <mergeCell ref="D766:D767"/>
    <mergeCell ref="C768:C769"/>
    <mergeCell ref="D768:D769"/>
    <mergeCell ref="C770:C771"/>
    <mergeCell ref="D770:D771"/>
    <mergeCell ref="C772:C773"/>
    <mergeCell ref="D772:D773"/>
    <mergeCell ref="C774:C775"/>
    <mergeCell ref="D774:D775"/>
    <mergeCell ref="C776:C777"/>
    <mergeCell ref="D776:D777"/>
    <mergeCell ref="C778:C779"/>
    <mergeCell ref="D778:D779"/>
    <mergeCell ref="C780:C781"/>
    <mergeCell ref="D780:D781"/>
    <mergeCell ref="C782:C783"/>
    <mergeCell ref="D782:D783"/>
    <mergeCell ref="C784:C785"/>
    <mergeCell ref="D784:D785"/>
    <mergeCell ref="C786:C787"/>
    <mergeCell ref="D786:D787"/>
    <mergeCell ref="C788:C789"/>
    <mergeCell ref="D788:D789"/>
    <mergeCell ref="C790:C791"/>
    <mergeCell ref="D790:D791"/>
    <mergeCell ref="C792:C793"/>
    <mergeCell ref="D792:D793"/>
    <mergeCell ref="C794:C795"/>
    <mergeCell ref="D794:D795"/>
    <mergeCell ref="C796:C797"/>
    <mergeCell ref="D796:D797"/>
    <mergeCell ref="C798:C799"/>
    <mergeCell ref="D798:D799"/>
    <mergeCell ref="C800:C801"/>
    <mergeCell ref="D800:D801"/>
    <mergeCell ref="C802:C803"/>
    <mergeCell ref="D802:D803"/>
    <mergeCell ref="C804:C805"/>
    <mergeCell ref="D804:D805"/>
    <mergeCell ref="C806:C807"/>
    <mergeCell ref="D806:D807"/>
    <mergeCell ref="C808:C809"/>
    <mergeCell ref="D808:D809"/>
    <mergeCell ref="C810:C811"/>
    <mergeCell ref="D810:D811"/>
    <mergeCell ref="C812:C813"/>
    <mergeCell ref="D812:D813"/>
    <mergeCell ref="C814:C815"/>
    <mergeCell ref="D814:D815"/>
    <mergeCell ref="C816:C817"/>
    <mergeCell ref="D816:D817"/>
    <mergeCell ref="C818:C819"/>
    <mergeCell ref="D818:D819"/>
    <mergeCell ref="C820:C821"/>
    <mergeCell ref="D820:D821"/>
    <mergeCell ref="C822:C823"/>
    <mergeCell ref="D822:D823"/>
    <mergeCell ref="C824:C825"/>
    <mergeCell ref="D824:D825"/>
    <mergeCell ref="C826:C827"/>
    <mergeCell ref="D826:D827"/>
    <mergeCell ref="C828:C829"/>
    <mergeCell ref="D828:D829"/>
    <mergeCell ref="C830:C831"/>
    <mergeCell ref="D830:D831"/>
    <mergeCell ref="C832:C833"/>
    <mergeCell ref="D832:D833"/>
    <mergeCell ref="C834:C835"/>
    <mergeCell ref="D834:D835"/>
    <mergeCell ref="C836:C837"/>
    <mergeCell ref="D836:D837"/>
    <mergeCell ref="C838:C839"/>
    <mergeCell ref="D838:D839"/>
    <mergeCell ref="C840:C841"/>
    <mergeCell ref="D840:D841"/>
    <mergeCell ref="C842:C843"/>
    <mergeCell ref="D842:D843"/>
    <mergeCell ref="C844:C845"/>
    <mergeCell ref="D844:D845"/>
    <mergeCell ref="C846:C847"/>
    <mergeCell ref="D846:D847"/>
    <mergeCell ref="C848:C849"/>
    <mergeCell ref="D848:D849"/>
    <mergeCell ref="C850:C851"/>
    <mergeCell ref="D850:D851"/>
    <mergeCell ref="C852:C853"/>
    <mergeCell ref="D852:D85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64:C865"/>
    <mergeCell ref="D864:D865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912:C913"/>
    <mergeCell ref="D912:D913"/>
    <mergeCell ref="C914:C915"/>
    <mergeCell ref="D914:D915"/>
    <mergeCell ref="C917:C918"/>
    <mergeCell ref="D917:D918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904:C905"/>
    <mergeCell ref="D904:D905"/>
    <mergeCell ref="C906:C907"/>
    <mergeCell ref="D906:D907"/>
    <mergeCell ref="C908:C909"/>
    <mergeCell ref="D908:D909"/>
    <mergeCell ref="C910:C911"/>
    <mergeCell ref="D910:D911"/>
    <mergeCell ref="C1164:C1165"/>
    <mergeCell ref="D1164:D1165"/>
    <mergeCell ref="C1166:C1167"/>
    <mergeCell ref="D1166:D1167"/>
    <mergeCell ref="C1168:C1169"/>
    <mergeCell ref="D1168:D1169"/>
    <mergeCell ref="C1170:C1171"/>
    <mergeCell ref="D1170:D1171"/>
    <mergeCell ref="C1172:C1173"/>
    <mergeCell ref="D1172:D1173"/>
    <mergeCell ref="C1174:C1175"/>
    <mergeCell ref="D1174:D1175"/>
    <mergeCell ref="C1176:C1177"/>
    <mergeCell ref="D1176:D1177"/>
    <mergeCell ref="C1178:C1179"/>
    <mergeCell ref="D1178:D1179"/>
    <mergeCell ref="C928:C929"/>
    <mergeCell ref="D928:D929"/>
    <mergeCell ref="C930:C931"/>
    <mergeCell ref="D930:D931"/>
    <mergeCell ref="C942:C943"/>
    <mergeCell ref="D942:D94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1186:C1187"/>
    <mergeCell ref="D1186:D1187"/>
    <mergeCell ref="C1188:C1189"/>
    <mergeCell ref="D1188:D1189"/>
    <mergeCell ref="C1190:C1191"/>
    <mergeCell ref="D1190:D1191"/>
    <mergeCell ref="C1192:C1193"/>
    <mergeCell ref="D1192:D1193"/>
    <mergeCell ref="C1194:C1195"/>
    <mergeCell ref="D1194:D1195"/>
    <mergeCell ref="C1196:C1197"/>
    <mergeCell ref="D1196:D1197"/>
    <mergeCell ref="C1198:C1199"/>
    <mergeCell ref="D1198:D1199"/>
    <mergeCell ref="C1200:C1201"/>
    <mergeCell ref="D1200:D1201"/>
    <mergeCell ref="C1202:C1203"/>
    <mergeCell ref="D1202:D1203"/>
    <mergeCell ref="C1204:C1205"/>
    <mergeCell ref="D1204:D1205"/>
    <mergeCell ref="C1206:C1207"/>
    <mergeCell ref="D1206:D1207"/>
    <mergeCell ref="C1208:C1209"/>
    <mergeCell ref="D1208:D1209"/>
    <mergeCell ref="C1210:C1211"/>
    <mergeCell ref="D1210:D1211"/>
    <mergeCell ref="C1212:C1213"/>
    <mergeCell ref="D1212:D1213"/>
    <mergeCell ref="C1214:C1215"/>
    <mergeCell ref="D1214:D1215"/>
    <mergeCell ref="C1216:C1217"/>
    <mergeCell ref="D1216:D1217"/>
    <mergeCell ref="C1218:C1219"/>
    <mergeCell ref="D1218:D1219"/>
    <mergeCell ref="C1220:C1221"/>
    <mergeCell ref="D1220:D1221"/>
    <mergeCell ref="C1222:C1223"/>
    <mergeCell ref="D1222:D1223"/>
    <mergeCell ref="C1224:C1225"/>
    <mergeCell ref="D1224:D1225"/>
    <mergeCell ref="C1226:C1227"/>
    <mergeCell ref="D1226:D1227"/>
    <mergeCell ref="C1228:C1229"/>
    <mergeCell ref="D1228:D1229"/>
    <mergeCell ref="C1230:C1231"/>
    <mergeCell ref="D1230:D1231"/>
    <mergeCell ref="C1232:C1233"/>
    <mergeCell ref="D1232:D1233"/>
    <mergeCell ref="C1234:C1235"/>
    <mergeCell ref="D1234:D1235"/>
    <mergeCell ref="C1236:C1237"/>
    <mergeCell ref="D1236:D1237"/>
    <mergeCell ref="C1238:C1239"/>
    <mergeCell ref="D1238:D1239"/>
    <mergeCell ref="C1240:C1241"/>
    <mergeCell ref="D1240:D1241"/>
    <mergeCell ref="C1242:C1243"/>
    <mergeCell ref="D1242:D1243"/>
    <mergeCell ref="C1244:C1245"/>
    <mergeCell ref="D1244:D1245"/>
    <mergeCell ref="C1246:C1247"/>
    <mergeCell ref="D1246:D1247"/>
    <mergeCell ref="C1248:C1249"/>
    <mergeCell ref="D1248:D1249"/>
    <mergeCell ref="C1250:C1251"/>
    <mergeCell ref="D1250:D1251"/>
    <mergeCell ref="C1252:C1253"/>
    <mergeCell ref="D1252:D1253"/>
    <mergeCell ref="C1254:C1255"/>
    <mergeCell ref="D1254:D1255"/>
    <mergeCell ref="C1256:C1257"/>
    <mergeCell ref="D1256:D1257"/>
    <mergeCell ref="C1258:C1259"/>
    <mergeCell ref="D1258:D1259"/>
    <mergeCell ref="C1260:C1261"/>
    <mergeCell ref="D1260:D1261"/>
    <mergeCell ref="C1262:C1263"/>
    <mergeCell ref="D1262:D1263"/>
    <mergeCell ref="C1264:C1265"/>
    <mergeCell ref="D1264:D1265"/>
    <mergeCell ref="C1266:C1267"/>
    <mergeCell ref="D1266:D1267"/>
    <mergeCell ref="C1268:C1269"/>
    <mergeCell ref="D1268:D1269"/>
    <mergeCell ref="C1270:C1271"/>
    <mergeCell ref="D1270:D1271"/>
    <mergeCell ref="C1272:C1273"/>
    <mergeCell ref="D1272:D1273"/>
    <mergeCell ref="C1274:C1275"/>
    <mergeCell ref="D1274:D1275"/>
    <mergeCell ref="C1276:C1277"/>
    <mergeCell ref="D1276:D1277"/>
    <mergeCell ref="C1278:C1279"/>
    <mergeCell ref="D1278:D1279"/>
    <mergeCell ref="C1280:C1281"/>
    <mergeCell ref="D1280:D1281"/>
    <mergeCell ref="C1282:C1283"/>
    <mergeCell ref="D1282:D1283"/>
    <mergeCell ref="C1284:C1285"/>
    <mergeCell ref="D1284:D1285"/>
    <mergeCell ref="C1286:C1287"/>
    <mergeCell ref="D1286:D1287"/>
    <mergeCell ref="C1288:C1289"/>
    <mergeCell ref="D1288:D1289"/>
    <mergeCell ref="C1290:C1291"/>
    <mergeCell ref="D1290:D1291"/>
    <mergeCell ref="C1292:C1293"/>
    <mergeCell ref="D1292:D1293"/>
    <mergeCell ref="C1294:C1295"/>
    <mergeCell ref="D1294:D1295"/>
    <mergeCell ref="C1296:C1297"/>
    <mergeCell ref="D1296:D1297"/>
    <mergeCell ref="C1298:C1299"/>
    <mergeCell ref="D1298:D1299"/>
    <mergeCell ref="C1300:C1301"/>
    <mergeCell ref="D1300:D1301"/>
    <mergeCell ref="C1302:C1303"/>
    <mergeCell ref="D1302:D1303"/>
    <mergeCell ref="C1304:C1305"/>
    <mergeCell ref="D1304:D1305"/>
    <mergeCell ref="C1306:C1307"/>
    <mergeCell ref="D1306:D1307"/>
    <mergeCell ref="C1308:C1309"/>
    <mergeCell ref="D1308:D1309"/>
    <mergeCell ref="C1310:C1311"/>
    <mergeCell ref="D1310:D1311"/>
    <mergeCell ref="C1312:C1313"/>
    <mergeCell ref="D1312:D1313"/>
    <mergeCell ref="C1314:C1315"/>
    <mergeCell ref="D1314:D1315"/>
    <mergeCell ref="C1316:C1317"/>
    <mergeCell ref="D1316:D1317"/>
    <mergeCell ref="C1318:C1319"/>
    <mergeCell ref="D1318:D1319"/>
    <mergeCell ref="C1320:C1321"/>
    <mergeCell ref="D1320:D1321"/>
    <mergeCell ref="C1322:C1323"/>
    <mergeCell ref="D1322:D1323"/>
    <mergeCell ref="C1324:C1325"/>
    <mergeCell ref="D1324:D1325"/>
    <mergeCell ref="C1326:C1327"/>
    <mergeCell ref="D1326:D1327"/>
    <mergeCell ref="C1328:C1329"/>
    <mergeCell ref="D1328:D1329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40:C1341"/>
    <mergeCell ref="D1340:D1341"/>
    <mergeCell ref="C1342:C1343"/>
    <mergeCell ref="D1342:D1343"/>
    <mergeCell ref="C1344:C1345"/>
    <mergeCell ref="D1344:D1345"/>
    <mergeCell ref="C1346:C1347"/>
    <mergeCell ref="D1346:D1347"/>
    <mergeCell ref="C1348:C1349"/>
    <mergeCell ref="D1348:D1349"/>
    <mergeCell ref="C1350:C1351"/>
    <mergeCell ref="D1350:D1351"/>
    <mergeCell ref="C1352:C1353"/>
    <mergeCell ref="D1352:D1353"/>
    <mergeCell ref="C1354:C1355"/>
    <mergeCell ref="D1354:D1355"/>
    <mergeCell ref="C1356:C1357"/>
    <mergeCell ref="D1356:D1357"/>
    <mergeCell ref="C1358:C1359"/>
    <mergeCell ref="D1358:D1359"/>
    <mergeCell ref="C1360:C1361"/>
    <mergeCell ref="D1360:D1361"/>
    <mergeCell ref="C1362:C1363"/>
    <mergeCell ref="D1362:D1363"/>
    <mergeCell ref="C1364:C1365"/>
    <mergeCell ref="D1364:D1365"/>
    <mergeCell ref="C1366:C1367"/>
    <mergeCell ref="D1366:D1367"/>
    <mergeCell ref="C1368:C1369"/>
    <mergeCell ref="D1368:D1369"/>
    <mergeCell ref="C1370:C1371"/>
    <mergeCell ref="D1370:D1371"/>
    <mergeCell ref="C1372:C1373"/>
    <mergeCell ref="D1372:D1373"/>
    <mergeCell ref="C1374:C1375"/>
    <mergeCell ref="D1374:D1375"/>
    <mergeCell ref="C1376:C1377"/>
    <mergeCell ref="D1376:D1377"/>
    <mergeCell ref="C1378:C1379"/>
    <mergeCell ref="D1378:D1379"/>
    <mergeCell ref="C1398:C1399"/>
    <mergeCell ref="D1398:D1399"/>
    <mergeCell ref="C1400:C1401"/>
    <mergeCell ref="D1400:D1401"/>
    <mergeCell ref="C1402:C1403"/>
    <mergeCell ref="D1402:D1403"/>
    <mergeCell ref="C1380:C1381"/>
    <mergeCell ref="D1380:D1381"/>
    <mergeCell ref="C1382:C1383"/>
    <mergeCell ref="D1382:D1383"/>
    <mergeCell ref="C1384:C1385"/>
    <mergeCell ref="D1384:D1385"/>
    <mergeCell ref="C1386:C1387"/>
    <mergeCell ref="D1386:D1387"/>
    <mergeCell ref="C1388:C1389"/>
    <mergeCell ref="D1388:D1389"/>
    <mergeCell ref="C1390:C1391"/>
    <mergeCell ref="D1390:D1391"/>
    <mergeCell ref="C1392:C1393"/>
    <mergeCell ref="D1392:D1393"/>
    <mergeCell ref="C1394:C1395"/>
    <mergeCell ref="D1394:D1395"/>
    <mergeCell ref="C1396:C1397"/>
    <mergeCell ref="D1396:D1397"/>
  </mergeCells>
  <conditionalFormatting sqref="I1 J1:K1048576 I3:I1048576 L2:L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"/>
  <sheetViews>
    <sheetView workbookViewId="0">
      <selection activeCell="H8" sqref="H8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02" t="s">
        <v>117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9">
        <v>44743</v>
      </c>
      <c r="C7" s="29">
        <f>SUMIF(SUSS!H:H,'Control de pagos'!K1,SUSS!I:I)</f>
        <v>0</v>
      </c>
      <c r="D7" s="29">
        <f>'Control de pagos'!K2</f>
        <v>1254.8230953880541</v>
      </c>
      <c r="E7" s="42">
        <f>C7+D7</f>
        <v>1254.8230953880541</v>
      </c>
    </row>
    <row r="15" spans="1:5">
      <c r="C15" s="103"/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K19" sqref="K19"/>
    </sheetView>
  </sheetViews>
  <sheetFormatPr baseColWidth="10" defaultRowHeight="15"/>
  <cols>
    <col min="2" max="2" width="11.42578125" style="72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4" t="s">
        <v>69</v>
      </c>
      <c r="D2" s="54" t="s">
        <v>64</v>
      </c>
      <c r="E2" s="54" t="s">
        <v>65</v>
      </c>
    </row>
    <row r="3" spans="2:8">
      <c r="D3" s="61">
        <v>43770</v>
      </c>
      <c r="E3" s="61">
        <v>44196</v>
      </c>
      <c r="F3" s="62"/>
      <c r="G3" s="63" t="str">
        <f>"&gt;="&amp;D3</f>
        <v>&gt;=43770</v>
      </c>
      <c r="H3" s="63" t="str">
        <f>"&lt;="&amp;E3</f>
        <v>&lt;=44196</v>
      </c>
    </row>
    <row r="6" spans="2:8">
      <c r="B6" s="43" t="s">
        <v>18</v>
      </c>
      <c r="C6" s="64" t="s">
        <v>70</v>
      </c>
      <c r="D6" s="64" t="s">
        <v>71</v>
      </c>
      <c r="E6" s="64" t="s">
        <v>72</v>
      </c>
      <c r="F6" s="64" t="s">
        <v>73</v>
      </c>
      <c r="G6" s="64" t="s">
        <v>74</v>
      </c>
    </row>
    <row r="7" spans="2:8">
      <c r="B7" s="67" t="str">
        <f>Descripción!B6</f>
        <v>N000042</v>
      </c>
      <c r="C7" s="70">
        <f>SUMIFS('Control de pagos'!N:N,'Control de pagos'!$B:$B,'Audit Contable'!$B7,'Control de pagos'!$I:$I,'Audit Contable'!$G$3,'Control de pagos'!$I:$I,'Audit Contable'!$H$3)</f>
        <v>9183.2599999999984</v>
      </c>
      <c r="D7" s="70">
        <f>SUMIFS('Control de pagos'!E:E,'Control de pagos'!$B:$B,'Audit Contable'!$B7,'Control de pagos'!$I:$I,'Audit Contable'!$G$3,'Control de pagos'!$I:$I,'Audit Contable'!$H$3)</f>
        <v>935.89</v>
      </c>
      <c r="E7" s="70">
        <f>SUMIFS('Control de pagos'!F:F,'Control de pagos'!$B:$B,'Audit Contable'!$B7,'Control de pagos'!$I:$I,'Audit Contable'!$G$3,'Control de pagos'!$I:$I,'Audit Contable'!$H$3)</f>
        <v>12.27</v>
      </c>
      <c r="F7" s="70">
        <f>D7+E7</f>
        <v>948.16</v>
      </c>
      <c r="G7" s="70">
        <f>C7+F7</f>
        <v>10131.419999999998</v>
      </c>
    </row>
    <row r="8" spans="2:8">
      <c r="B8" s="67" t="str">
        <f>Descripción!B19</f>
        <v>N077862</v>
      </c>
      <c r="C8" s="70">
        <f>SUMIFS('Control de pagos'!N:N,'Control de pagos'!$B:$B,'Audit Contable'!$B8,'Control de pagos'!$I:$I,'Audit Contable'!$G$3,'Control de pagos'!$I:$I,'Audit Contable'!$H$3)</f>
        <v>123185.39</v>
      </c>
      <c r="D8" s="70">
        <f>SUMIFS('Control de pagos'!E:E,'Control de pagos'!$B:$B,'Audit Contable'!$B8,'Control de pagos'!$I:$I,'Audit Contable'!$G$3,'Control de pagos'!$I:$I,'Audit Contable'!$H$3)</f>
        <v>15197.89</v>
      </c>
      <c r="E8" s="70">
        <f>SUMIFS('Control de pagos'!F:F,'Control de pagos'!$B:$B,'Audit Contable'!$B8,'Control de pagos'!$I:$I,'Audit Contable'!$G$3,'Control de pagos'!$I:$I,'Audit Contable'!$H$3)</f>
        <v>212.19</v>
      </c>
      <c r="F8" s="70">
        <f>D8+E8</f>
        <v>15410.08</v>
      </c>
      <c r="G8" s="70">
        <f>C8+F8</f>
        <v>138595.47</v>
      </c>
    </row>
    <row r="9" spans="2:8">
      <c r="B9" s="67" t="str">
        <f>Descripción!B32</f>
        <v>N224597</v>
      </c>
      <c r="C9" s="70">
        <f>SUMIFS('Control de pagos'!N:N,'Control de pagos'!$B:$B,'Audit Contable'!$B9,'Control de pagos'!$I:$I,'Audit Contable'!$G$3,'Control de pagos'!$I:$I,'Audit Contable'!$H$3)</f>
        <v>85815.809999999983</v>
      </c>
      <c r="D9" s="70">
        <f>SUMIFS('Control de pagos'!E:E,'Control de pagos'!$B:$B,'Audit Contable'!$B9,'Control de pagos'!$I:$I,'Audit Contable'!$G$3,'Control de pagos'!$I:$I,'Audit Contable'!$H$3)</f>
        <v>13067.49</v>
      </c>
      <c r="E9" s="70">
        <f>SUMIFS('Control de pagos'!F:F,'Control de pagos'!$B:$B,'Audit Contable'!$B9,'Control de pagos'!$I:$I,'Audit Contable'!$G$3,'Control de pagos'!$I:$I,'Audit Contable'!$H$3)</f>
        <v>0</v>
      </c>
      <c r="F9" s="70">
        <f t="shared" ref="F9:F28" si="0">D9+E9</f>
        <v>13067.49</v>
      </c>
      <c r="G9" s="70">
        <f t="shared" ref="G9:G28" si="1">C9+F9</f>
        <v>98883.299999999988</v>
      </c>
    </row>
    <row r="10" spans="2:8">
      <c r="B10" s="67" t="str">
        <f>Descripción!B45</f>
        <v>N836654</v>
      </c>
      <c r="C10" s="70">
        <f>SUMIFS('Control de pagos'!N:N,'Control de pagos'!$B:$B,'Audit Contable'!$B10,'Control de pagos'!$I:$I,'Audit Contable'!$G$3,'Control de pagos'!$I:$I,'Audit Contable'!$H$3)</f>
        <v>4312.55</v>
      </c>
      <c r="D10" s="70">
        <f>SUMIFS('Control de pagos'!E:E,'Control de pagos'!$B:$B,'Audit Contable'!$B10,'Control de pagos'!$I:$I,'Audit Contable'!$G$3,'Control de pagos'!$I:$I,'Audit Contable'!$H$3)</f>
        <v>109.19</v>
      </c>
      <c r="E10" s="70">
        <f>SUMIFS('Control de pagos'!F:F,'Control de pagos'!$B:$B,'Audit Contable'!$B10,'Control de pagos'!$I:$I,'Audit Contable'!$G$3,'Control de pagos'!$I:$I,'Audit Contable'!$H$3)</f>
        <v>0</v>
      </c>
      <c r="F10" s="70">
        <f t="shared" si="0"/>
        <v>109.19</v>
      </c>
      <c r="G10" s="70">
        <f t="shared" si="1"/>
        <v>4421.74</v>
      </c>
    </row>
    <row r="11" spans="2:8">
      <c r="B11" s="67" t="str">
        <f>Descripción!B58</f>
        <v>N836652</v>
      </c>
      <c r="C11" s="70">
        <f>SUMIFS('Control de pagos'!N:N,'Control de pagos'!$B:$B,'Audit Contable'!$B11,'Control de pagos'!$I:$I,'Audit Contable'!$G$3,'Control de pagos'!$I:$I,'Audit Contable'!$H$3)</f>
        <v>22689.29</v>
      </c>
      <c r="D11" s="70">
        <f>SUMIFS('Control de pagos'!E:E,'Control de pagos'!$B:$B,'Audit Contable'!$B11,'Control de pagos'!$I:$I,'Audit Contable'!$G$3,'Control de pagos'!$I:$I,'Audit Contable'!$H$3)</f>
        <v>417.11</v>
      </c>
      <c r="E11" s="70">
        <f>SUMIFS('Control de pagos'!F:F,'Control de pagos'!$B:$B,'Audit Contable'!$B11,'Control de pagos'!$I:$I,'Audit Contable'!$G$3,'Control de pagos'!$I:$I,'Audit Contable'!$H$3)</f>
        <v>0</v>
      </c>
      <c r="F11" s="70">
        <f t="shared" si="0"/>
        <v>417.11</v>
      </c>
      <c r="G11" s="70">
        <f t="shared" si="1"/>
        <v>23106.400000000001</v>
      </c>
    </row>
    <row r="12" spans="2:8">
      <c r="B12" s="67" t="str">
        <f>Descripción!B71</f>
        <v>O831686</v>
      </c>
      <c r="C12" s="70">
        <f>SUMIFS('Control de pagos'!N:N,'Control de pagos'!$B:$B,'Audit Contable'!$B12,'Control de pagos'!$I:$I,'Audit Contable'!$G$3,'Control de pagos'!$I:$I,'Audit Contable'!$H$3)</f>
        <v>0</v>
      </c>
      <c r="D12" s="70">
        <f>SUMIFS('Control de pagos'!E:E,'Control de pagos'!$B:$B,'Audit Contable'!$B12,'Control de pagos'!$I:$I,'Audit Contable'!$G$3,'Control de pagos'!$I:$I,'Audit Contable'!$H$3)</f>
        <v>0</v>
      </c>
      <c r="E12" s="70">
        <f>SUMIFS('Control de pagos'!F:F,'Control de pagos'!$B:$B,'Audit Contable'!$B12,'Control de pagos'!$I:$I,'Audit Contable'!$G$3,'Control de pagos'!$I:$I,'Audit Contable'!$H$3)</f>
        <v>0</v>
      </c>
      <c r="F12" s="70">
        <f t="shared" si="0"/>
        <v>0</v>
      </c>
      <c r="G12" s="70">
        <f t="shared" si="1"/>
        <v>0</v>
      </c>
    </row>
    <row r="13" spans="2:8">
      <c r="B13" s="67" t="str">
        <f>Descripción!B84</f>
        <v>P219472</v>
      </c>
      <c r="C13" s="70">
        <f>SUMIFS('Control de pagos'!N:N,'Control de pagos'!$B:$B,'Audit Contable'!$B13,'Control de pagos'!$I:$I,'Audit Contable'!$G$3,'Control de pagos'!$I:$I,'Audit Contable'!$H$3)</f>
        <v>0</v>
      </c>
      <c r="D13" s="70">
        <f>SUMIFS('Control de pagos'!E:E,'Control de pagos'!$B:$B,'Audit Contable'!$B13,'Control de pagos'!$I:$I,'Audit Contable'!$G$3,'Control de pagos'!$I:$I,'Audit Contable'!$H$3)</f>
        <v>0</v>
      </c>
      <c r="E13" s="70">
        <f>SUMIFS('Control de pagos'!F:F,'Control de pagos'!$B:$B,'Audit Contable'!$B13,'Control de pagos'!$I:$I,'Audit Contable'!$G$3,'Control de pagos'!$I:$I,'Audit Contable'!$H$3)</f>
        <v>0</v>
      </c>
      <c r="F13" s="70">
        <f t="shared" si="0"/>
        <v>0</v>
      </c>
      <c r="G13" s="70">
        <f t="shared" si="1"/>
        <v>0</v>
      </c>
    </row>
    <row r="14" spans="2:8">
      <c r="B14" s="67" t="str">
        <f>Descripción!B97</f>
        <v>P587729</v>
      </c>
      <c r="C14" s="70">
        <f>SUMIFS('Control de pagos'!N:N,'Control de pagos'!$B:$B,'Audit Contable'!$B14,'Control de pagos'!$I:$I,'Audit Contable'!$G$3,'Control de pagos'!$I:$I,'Audit Contable'!$H$3)</f>
        <v>0</v>
      </c>
      <c r="D14" s="70">
        <f>SUMIFS('Control de pagos'!E:E,'Control de pagos'!$B:$B,'Audit Contable'!$B14,'Control de pagos'!$I:$I,'Audit Contable'!$G$3,'Control de pagos'!$I:$I,'Audit Contable'!$H$3)</f>
        <v>0</v>
      </c>
      <c r="E14" s="70">
        <f>SUMIFS('Control de pagos'!F:F,'Control de pagos'!$B:$B,'Audit Contable'!$B14,'Control de pagos'!$I:$I,'Audit Contable'!$G$3,'Control de pagos'!$I:$I,'Audit Contable'!$H$3)</f>
        <v>0</v>
      </c>
      <c r="F14" s="70">
        <f t="shared" si="0"/>
        <v>0</v>
      </c>
      <c r="G14" s="70">
        <f t="shared" si="1"/>
        <v>0</v>
      </c>
    </row>
    <row r="15" spans="2:8">
      <c r="B15" s="67" t="str">
        <f>Descripción!B110</f>
        <v>P542667</v>
      </c>
      <c r="C15" s="70">
        <f>SUMIFS('Control de pagos'!N:N,'Control de pagos'!$B:$B,'Audit Contable'!$B15,'Control de pagos'!$I:$I,'Audit Contable'!$G$3,'Control de pagos'!$I:$I,'Audit Contable'!$H$3)</f>
        <v>0</v>
      </c>
      <c r="D15" s="70">
        <f>SUMIFS('Control de pagos'!E:E,'Control de pagos'!$B:$B,'Audit Contable'!$B15,'Control de pagos'!$I:$I,'Audit Contable'!$G$3,'Control de pagos'!$I:$I,'Audit Contable'!$H$3)</f>
        <v>0</v>
      </c>
      <c r="E15" s="70">
        <f>SUMIFS('Control de pagos'!F:F,'Control de pagos'!$B:$B,'Audit Contable'!$B15,'Control de pagos'!$I:$I,'Audit Contable'!$G$3,'Control de pagos'!$I:$I,'Audit Contable'!$H$3)</f>
        <v>0</v>
      </c>
      <c r="F15" s="70">
        <f t="shared" si="0"/>
        <v>0</v>
      </c>
      <c r="G15" s="70">
        <f t="shared" si="1"/>
        <v>0</v>
      </c>
    </row>
    <row r="16" spans="2:8">
      <c r="B16" s="67" t="str">
        <f>Descripción!B123</f>
        <v>Q259383</v>
      </c>
      <c r="C16" s="70">
        <f>SUMIFS('Control de pagos'!N:N,'Control de pagos'!$B:$B,'Audit Contable'!$B16,'Control de pagos'!$I:$I,'Audit Contable'!$G$3,'Control de pagos'!$I:$I,'Audit Contable'!$H$3)</f>
        <v>0</v>
      </c>
      <c r="D16" s="70">
        <f>SUMIFS('Control de pagos'!E:E,'Control de pagos'!$B:$B,'Audit Contable'!$B16,'Control de pagos'!$I:$I,'Audit Contable'!$G$3,'Control de pagos'!$I:$I,'Audit Contable'!$H$3)</f>
        <v>0</v>
      </c>
      <c r="E16" s="70">
        <f>SUMIFS('Control de pagos'!F:F,'Control de pagos'!$B:$B,'Audit Contable'!$B16,'Control de pagos'!$I:$I,'Audit Contable'!$G$3,'Control de pagos'!$I:$I,'Audit Contable'!$H$3)</f>
        <v>0</v>
      </c>
      <c r="F16" s="70">
        <f t="shared" si="0"/>
        <v>0</v>
      </c>
      <c r="G16" s="70">
        <f t="shared" si="1"/>
        <v>0</v>
      </c>
    </row>
    <row r="17" spans="2:7">
      <c r="B17" s="67" t="str">
        <f>Descripción!B136</f>
        <v>Q358976</v>
      </c>
      <c r="C17" s="70">
        <f>SUMIFS('Control de pagos'!N:N,'Control de pagos'!$B:$B,'Audit Contable'!$B17,'Control de pagos'!$I:$I,'Audit Contable'!$G$3,'Control de pagos'!$I:$I,'Audit Contable'!$H$3)</f>
        <v>0</v>
      </c>
      <c r="D17" s="70">
        <f>SUMIFS('Control de pagos'!E:E,'Control de pagos'!$B:$B,'Audit Contable'!$B17,'Control de pagos'!$I:$I,'Audit Contable'!$G$3,'Control de pagos'!$I:$I,'Audit Contable'!$H$3)</f>
        <v>0</v>
      </c>
      <c r="E17" s="70">
        <f>SUMIFS('Control de pagos'!F:F,'Control de pagos'!$B:$B,'Audit Contable'!$B17,'Control de pagos'!$I:$I,'Audit Contable'!$G$3,'Control de pagos'!$I:$I,'Audit Contable'!$H$3)</f>
        <v>0</v>
      </c>
      <c r="F17" s="70">
        <f t="shared" si="0"/>
        <v>0</v>
      </c>
      <c r="G17" s="70">
        <f t="shared" si="1"/>
        <v>0</v>
      </c>
    </row>
    <row r="18" spans="2:7">
      <c r="B18" s="67">
        <f>Descripción!B149</f>
        <v>0</v>
      </c>
      <c r="C18" s="70">
        <f>SUMIFS('Control de pagos'!N:N,'Control de pagos'!$B:$B,'Audit Contable'!$B18,'Control de pagos'!$I:$I,'Audit Contable'!$G$3,'Control de pagos'!$I:$I,'Audit Contable'!$H$3)</f>
        <v>0</v>
      </c>
      <c r="D18" s="70">
        <f>SUMIFS('Control de pagos'!E:E,'Control de pagos'!$B:$B,'Audit Contable'!$B18,'Control de pagos'!$I:$I,'Audit Contable'!$G$3,'Control de pagos'!$I:$I,'Audit Contable'!$H$3)</f>
        <v>0</v>
      </c>
      <c r="E18" s="70">
        <f>SUMIFS('Control de pagos'!F:F,'Control de pagos'!$B:$B,'Audit Contable'!$B18,'Control de pagos'!$I:$I,'Audit Contable'!$G$3,'Control de pagos'!$I:$I,'Audit Contable'!$H$3)</f>
        <v>0</v>
      </c>
      <c r="F18" s="70">
        <f t="shared" si="0"/>
        <v>0</v>
      </c>
      <c r="G18" s="70">
        <f t="shared" si="1"/>
        <v>0</v>
      </c>
    </row>
    <row r="19" spans="2:7">
      <c r="B19" s="67"/>
      <c r="C19" s="70">
        <f>SUMIFS('Control de pagos'!N:N,'Control de pagos'!$B:$B,'Audit Contable'!$B19,'Control de pagos'!$I:$I,'Audit Contable'!$G$3,'Control de pagos'!$I:$I,'Audit Contable'!$H$3)</f>
        <v>0</v>
      </c>
      <c r="D19" s="70">
        <f>SUMIFS('Control de pagos'!E:E,'Control de pagos'!$B:$B,'Audit Contable'!$B19,'Control de pagos'!$I:$I,'Audit Contable'!$G$3,'Control de pagos'!$I:$I,'Audit Contable'!$H$3)</f>
        <v>0</v>
      </c>
      <c r="E19" s="70">
        <f>SUMIFS('Control de pagos'!F:F,'Control de pagos'!$B:$B,'Audit Contable'!$B19,'Control de pagos'!$I:$I,'Audit Contable'!$G$3,'Control de pagos'!$I:$I,'Audit Contable'!$H$3)</f>
        <v>0</v>
      </c>
      <c r="F19" s="70">
        <f t="shared" si="0"/>
        <v>0</v>
      </c>
      <c r="G19" s="70">
        <f t="shared" si="1"/>
        <v>0</v>
      </c>
    </row>
    <row r="20" spans="2:7">
      <c r="B20" s="67"/>
      <c r="C20" s="70">
        <f>SUMIFS('Control de pagos'!N:N,'Control de pagos'!$B:$B,'Audit Contable'!$B20,'Control de pagos'!$I:$I,'Audit Contable'!$G$3,'Control de pagos'!$I:$I,'Audit Contable'!$H$3)</f>
        <v>0</v>
      </c>
      <c r="D20" s="70">
        <f>SUMIFS('Control de pagos'!E:E,'Control de pagos'!$B:$B,'Audit Contable'!$B20,'Control de pagos'!$I:$I,'Audit Contable'!$G$3,'Control de pagos'!$I:$I,'Audit Contable'!$H$3)</f>
        <v>0</v>
      </c>
      <c r="E20" s="70">
        <f>SUMIFS('Control de pagos'!F:F,'Control de pagos'!$B:$B,'Audit Contable'!$B20,'Control de pagos'!$I:$I,'Audit Contable'!$G$3,'Control de pagos'!$I:$I,'Audit Contable'!$H$3)</f>
        <v>0</v>
      </c>
      <c r="F20" s="70">
        <f t="shared" si="0"/>
        <v>0</v>
      </c>
      <c r="G20" s="70">
        <f t="shared" si="1"/>
        <v>0</v>
      </c>
    </row>
    <row r="21" spans="2:7">
      <c r="B21" s="67"/>
      <c r="C21" s="70">
        <f>SUMIFS('Control de pagos'!N:N,'Control de pagos'!$B:$B,'Audit Contable'!$B21,'Control de pagos'!$I:$I,'Audit Contable'!$G$3,'Control de pagos'!$I:$I,'Audit Contable'!$H$3)</f>
        <v>0</v>
      </c>
      <c r="D21" s="70">
        <f>SUMIFS('Control de pagos'!E:E,'Control de pagos'!$B:$B,'Audit Contable'!$B21,'Control de pagos'!$I:$I,'Audit Contable'!$G$3,'Control de pagos'!$I:$I,'Audit Contable'!$H$3)</f>
        <v>0</v>
      </c>
      <c r="E21" s="70">
        <f>SUMIFS('Control de pagos'!F:F,'Control de pagos'!$B:$B,'Audit Contable'!$B21,'Control de pagos'!$I:$I,'Audit Contable'!$G$3,'Control de pagos'!$I:$I,'Audit Contable'!$H$3)</f>
        <v>0</v>
      </c>
      <c r="F21" s="70">
        <f t="shared" si="0"/>
        <v>0</v>
      </c>
      <c r="G21" s="70">
        <f t="shared" si="1"/>
        <v>0</v>
      </c>
    </row>
    <row r="22" spans="2:7">
      <c r="B22" s="67"/>
      <c r="C22" s="70">
        <f>SUMIFS('Control de pagos'!N:N,'Control de pagos'!$B:$B,'Audit Contable'!$B22,'Control de pagos'!$I:$I,'Audit Contable'!$G$3,'Control de pagos'!$I:$I,'Audit Contable'!$H$3)</f>
        <v>0</v>
      </c>
      <c r="D22" s="70">
        <f>SUMIFS('Control de pagos'!E:E,'Control de pagos'!$B:$B,'Audit Contable'!$B22,'Control de pagos'!$I:$I,'Audit Contable'!$G$3,'Control de pagos'!$I:$I,'Audit Contable'!$H$3)</f>
        <v>0</v>
      </c>
      <c r="E22" s="70">
        <f>SUMIFS('Control de pagos'!F:F,'Control de pagos'!$B:$B,'Audit Contable'!$B22,'Control de pagos'!$I:$I,'Audit Contable'!$G$3,'Control de pagos'!$I:$I,'Audit Contable'!$H$3)</f>
        <v>0</v>
      </c>
      <c r="F22" s="70">
        <f t="shared" si="0"/>
        <v>0</v>
      </c>
      <c r="G22" s="70">
        <f t="shared" si="1"/>
        <v>0</v>
      </c>
    </row>
    <row r="23" spans="2:7">
      <c r="B23" s="67"/>
      <c r="C23" s="70">
        <f>SUMIFS('Control de pagos'!N:N,'Control de pagos'!$B:$B,'Audit Contable'!$B23,'Control de pagos'!$I:$I,'Audit Contable'!$G$3,'Control de pagos'!$I:$I,'Audit Contable'!$H$3)</f>
        <v>0</v>
      </c>
      <c r="D23" s="70">
        <f>SUMIFS('Control de pagos'!E:E,'Control de pagos'!$B:$B,'Audit Contable'!$B23,'Control de pagos'!$I:$I,'Audit Contable'!$G$3,'Control de pagos'!$I:$I,'Audit Contable'!$H$3)</f>
        <v>0</v>
      </c>
      <c r="E23" s="70">
        <f>SUMIFS('Control de pagos'!F:F,'Control de pagos'!$B:$B,'Audit Contable'!$B23,'Control de pagos'!$I:$I,'Audit Contable'!$G$3,'Control de pagos'!$I:$I,'Audit Contable'!$H$3)</f>
        <v>0</v>
      </c>
      <c r="F23" s="70">
        <f t="shared" si="0"/>
        <v>0</v>
      </c>
      <c r="G23" s="70">
        <f t="shared" si="1"/>
        <v>0</v>
      </c>
    </row>
    <row r="24" spans="2:7">
      <c r="B24" s="67"/>
      <c r="C24" s="70">
        <f>SUMIFS('Control de pagos'!N:N,'Control de pagos'!$B:$B,'Audit Contable'!$B24,'Control de pagos'!$I:$I,'Audit Contable'!$G$3,'Control de pagos'!$I:$I,'Audit Contable'!$H$3)</f>
        <v>0</v>
      </c>
      <c r="D24" s="70">
        <f>SUMIFS('Control de pagos'!E:E,'Control de pagos'!$B:$B,'Audit Contable'!$B24,'Control de pagos'!$I:$I,'Audit Contable'!$G$3,'Control de pagos'!$I:$I,'Audit Contable'!$H$3)</f>
        <v>0</v>
      </c>
      <c r="E24" s="70">
        <f>SUMIFS('Control de pagos'!F:F,'Control de pagos'!$B:$B,'Audit Contable'!$B24,'Control de pagos'!$I:$I,'Audit Contable'!$G$3,'Control de pagos'!$I:$I,'Audit Contable'!$H$3)</f>
        <v>0</v>
      </c>
      <c r="F24" s="70">
        <f t="shared" si="0"/>
        <v>0</v>
      </c>
      <c r="G24" s="70">
        <f t="shared" si="1"/>
        <v>0</v>
      </c>
    </row>
    <row r="25" spans="2:7">
      <c r="B25" s="67"/>
      <c r="C25" s="70">
        <f>SUMIFS('Control de pagos'!N:N,'Control de pagos'!$B:$B,'Audit Contable'!$B25,'Control de pagos'!$I:$I,'Audit Contable'!$G$3,'Control de pagos'!$I:$I,'Audit Contable'!$H$3)</f>
        <v>0</v>
      </c>
      <c r="D25" s="70">
        <f>SUMIFS('Control de pagos'!E:E,'Control de pagos'!$B:$B,'Audit Contable'!$B25,'Control de pagos'!$I:$I,'Audit Contable'!$G$3,'Control de pagos'!$I:$I,'Audit Contable'!$H$3)</f>
        <v>0</v>
      </c>
      <c r="E25" s="70">
        <f>SUMIFS('Control de pagos'!F:F,'Control de pagos'!$B:$B,'Audit Contable'!$B25,'Control de pagos'!$I:$I,'Audit Contable'!$G$3,'Control de pagos'!$I:$I,'Audit Contable'!$H$3)</f>
        <v>0</v>
      </c>
      <c r="F25" s="70">
        <f t="shared" si="0"/>
        <v>0</v>
      </c>
      <c r="G25" s="70">
        <f t="shared" si="1"/>
        <v>0</v>
      </c>
    </row>
    <row r="26" spans="2:7">
      <c r="B26" s="67"/>
      <c r="C26" s="70">
        <f>SUMIFS('Control de pagos'!N:N,'Control de pagos'!$B:$B,'Audit Contable'!$B26,'Control de pagos'!$I:$I,'Audit Contable'!$G$3,'Control de pagos'!$I:$I,'Audit Contable'!$H$3)</f>
        <v>0</v>
      </c>
      <c r="D26" s="70">
        <f>SUMIFS('Control de pagos'!E:E,'Control de pagos'!$B:$B,'Audit Contable'!$B26,'Control de pagos'!$I:$I,'Audit Contable'!$G$3,'Control de pagos'!$I:$I,'Audit Contable'!$H$3)</f>
        <v>0</v>
      </c>
      <c r="E26" s="70">
        <f>SUMIFS('Control de pagos'!F:F,'Control de pagos'!$B:$B,'Audit Contable'!$B26,'Control de pagos'!$I:$I,'Audit Contable'!$G$3,'Control de pagos'!$I:$I,'Audit Contable'!$H$3)</f>
        <v>0</v>
      </c>
      <c r="F26" s="70">
        <f t="shared" si="0"/>
        <v>0</v>
      </c>
      <c r="G26" s="70">
        <f t="shared" si="1"/>
        <v>0</v>
      </c>
    </row>
    <row r="27" spans="2:7">
      <c r="B27" s="67"/>
      <c r="C27" s="70">
        <f>SUMIFS('Control de pagos'!N:N,'Control de pagos'!$B:$B,'Audit Contable'!$B27,'Control de pagos'!$I:$I,'Audit Contable'!$G$3,'Control de pagos'!$I:$I,'Audit Contable'!$H$3)</f>
        <v>0</v>
      </c>
      <c r="D27" s="70">
        <f>SUMIFS('Control de pagos'!E:E,'Control de pagos'!$B:$B,'Audit Contable'!$B27,'Control de pagos'!$I:$I,'Audit Contable'!$G$3,'Control de pagos'!$I:$I,'Audit Contable'!$H$3)</f>
        <v>0</v>
      </c>
      <c r="E27" s="70">
        <f>SUMIFS('Control de pagos'!F:F,'Control de pagos'!$B:$B,'Audit Contable'!$B27,'Control de pagos'!$I:$I,'Audit Contable'!$G$3,'Control de pagos'!$I:$I,'Audit Contable'!$H$3)</f>
        <v>0</v>
      </c>
      <c r="F27" s="70">
        <f t="shared" si="0"/>
        <v>0</v>
      </c>
      <c r="G27" s="70">
        <f t="shared" si="1"/>
        <v>0</v>
      </c>
    </row>
    <row r="28" spans="2:7">
      <c r="B28" s="67"/>
      <c r="C28" s="70">
        <f>SUMIFS('Control de pagos'!N:N,'Control de pagos'!$B:$B,'Audit Contable'!$B28,'Control de pagos'!$I:$I,'Audit Contable'!$G$3,'Control de pagos'!$I:$I,'Audit Contable'!$H$3)</f>
        <v>0</v>
      </c>
      <c r="D28" s="70">
        <f>SUMIFS('Control de pagos'!E:E,'Control de pagos'!$B:$B,'Audit Contable'!$B28,'Control de pagos'!$I:$I,'Audit Contable'!$G$3,'Control de pagos'!$I:$I,'Audit Contable'!$H$3)</f>
        <v>0</v>
      </c>
      <c r="E28" s="70">
        <f>SUMIFS('Control de pagos'!F:F,'Control de pagos'!$B:$B,'Audit Contable'!$B28,'Control de pagos'!$I:$I,'Audit Contable'!$G$3,'Control de pagos'!$I:$I,'Audit Contable'!$H$3)</f>
        <v>0</v>
      </c>
      <c r="F28" s="70">
        <f t="shared" si="0"/>
        <v>0</v>
      </c>
      <c r="G28" s="70">
        <f t="shared" si="1"/>
        <v>0</v>
      </c>
    </row>
    <row r="29" spans="2:7">
      <c r="C29" s="71">
        <f>SUM(C7:C28)</f>
        <v>245186.29999999996</v>
      </c>
      <c r="D29" s="71">
        <f t="shared" ref="D29:G29" si="2">SUM(D7:D28)</f>
        <v>29727.569999999996</v>
      </c>
      <c r="E29" s="71">
        <f t="shared" si="2"/>
        <v>224.46</v>
      </c>
      <c r="F29" s="71">
        <f t="shared" si="2"/>
        <v>29952.03</v>
      </c>
      <c r="G29" s="71">
        <f t="shared" si="2"/>
        <v>275138.33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2022-08-17T12:17:05Z</dcterms:modified>
</cp:coreProperties>
</file>