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7"/>
  <c r="L9"/>
  <c r="L10"/>
  <c r="L13"/>
  <c r="L14"/>
  <c r="L16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F7" s="1"/>
  <c r="D8"/>
  <c r="F8" s="1"/>
  <c r="G8" s="1"/>
  <c r="E28"/>
  <c r="E27"/>
  <c r="E26"/>
  <c r="E25"/>
  <c r="F25" s="1"/>
  <c r="E24"/>
  <c r="E23"/>
  <c r="E22"/>
  <c r="E21"/>
  <c r="E20"/>
  <c r="F20" s="1"/>
  <c r="E19"/>
  <c r="E18"/>
  <c r="E17"/>
  <c r="F17" s="1"/>
  <c r="E16"/>
  <c r="F16" s="1"/>
  <c r="E15"/>
  <c r="F15" s="1"/>
  <c r="G15" s="1"/>
  <c r="E14"/>
  <c r="F14" s="1"/>
  <c r="G14" s="1"/>
  <c r="E13"/>
  <c r="F13" s="1"/>
  <c r="E12"/>
  <c r="F12" s="1"/>
  <c r="G12" s="1"/>
  <c r="E11"/>
  <c r="F11" s="1"/>
  <c r="E10"/>
  <c r="F10" s="1"/>
  <c r="G10" s="1"/>
  <c r="E9"/>
  <c r="F9" s="1"/>
  <c r="C7"/>
  <c r="F23"/>
  <c r="G23" s="1"/>
  <c r="F27"/>
  <c r="F19"/>
  <c r="G19" s="1"/>
  <c r="F21"/>
  <c r="G27" l="1"/>
  <c r="F22"/>
  <c r="G22" s="1"/>
  <c r="F26"/>
  <c r="G26" s="1"/>
  <c r="F28"/>
  <c r="G28" s="1"/>
  <c r="F24"/>
  <c r="G24" s="1"/>
  <c r="G21"/>
  <c r="G9"/>
  <c r="G13"/>
  <c r="G25"/>
  <c r="G16"/>
  <c r="G20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R31" s="1"/>
  <c r="S31"/>
  <c r="O32"/>
  <c r="P32"/>
  <c r="Q32"/>
  <c r="S32"/>
  <c r="O33"/>
  <c r="P33"/>
  <c r="Q33"/>
  <c r="R33" s="1"/>
  <c r="S33"/>
  <c r="O34"/>
  <c r="P34"/>
  <c r="Q34"/>
  <c r="S34"/>
  <c r="O35"/>
  <c r="P35"/>
  <c r="Q35"/>
  <c r="S35"/>
  <c r="O36"/>
  <c r="P36"/>
  <c r="Q36"/>
  <c r="S36"/>
  <c r="O37"/>
  <c r="P37"/>
  <c r="Q37"/>
  <c r="R37" s="1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F29" i="7" l="1"/>
  <c r="R30" i="3"/>
  <c r="R29"/>
  <c r="H136" i="6"/>
  <c r="H110"/>
  <c r="I110" s="1"/>
  <c r="H84"/>
  <c r="I84" s="1"/>
  <c r="H58"/>
  <c r="H32"/>
  <c r="I32" s="1"/>
  <c r="H149"/>
  <c r="I149" s="1"/>
  <c r="H123"/>
  <c r="I123" s="1"/>
  <c r="H97"/>
  <c r="I97" s="1"/>
  <c r="H71"/>
  <c r="I71" s="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L11" s="1"/>
  <c r="A12"/>
  <c r="L12" s="1"/>
  <c r="A13"/>
  <c r="A14"/>
  <c r="A15"/>
  <c r="L15" s="1"/>
  <c r="A16"/>
  <c r="A17"/>
  <c r="L17" s="1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BA1208" s="1"/>
  <c r="AU1208"/>
  <c r="AV1208"/>
  <c r="AW1208"/>
  <c r="AX1208"/>
  <c r="AC1209"/>
  <c r="AD1209"/>
  <c r="AE1209"/>
  <c r="AF1209"/>
  <c r="AO1209" s="1"/>
  <c r="AG1209"/>
  <c r="AH1209"/>
  <c r="AI1209"/>
  <c r="AJ1209"/>
  <c r="AK1209"/>
  <c r="AT1209"/>
  <c r="BA1209" s="1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341" l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808"/>
  <c r="BA681"/>
  <c r="BA350"/>
  <c r="BA349"/>
  <c r="BA342"/>
  <c r="J42" i="2"/>
  <c r="BA3659" i="1"/>
  <c r="BA3658"/>
  <c r="BA3655"/>
  <c r="BA3654"/>
  <c r="BA1217"/>
  <c r="BA1216"/>
  <c r="BA1201"/>
  <c r="BA1200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BA7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5" i="2" l="1"/>
  <c r="L6"/>
  <c r="L8"/>
  <c r="L3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<sst xmlns="http://schemas.openxmlformats.org/spreadsheetml/2006/main" count="392" uniqueCount="90">
  <si>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</si>
  <si>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</si>
  <si>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</si>
  <si>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</si>
  <si>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</si>
  <si>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</si>
  <si>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</si>
  <si>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</si>
  <si>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</si>
  <si>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</si>
  <si>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</si>
  <si>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</si>
  <si>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</si>
  <si>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</si>
  <si>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</si>
  <si>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</si>
  <si>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</si>
  <si>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</si>
  <si>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</si>
  <si>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</si>
  <si>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</si>
  <si>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</si>
  <si>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</si>
  <si>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</si>
  <si>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</si>
  <si>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</si>
  <si>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</si>
  <si>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</si>
  <si>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</si>
  <si>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</si>
  <si>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</si>
  <si>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</si>
  <si>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</si>
  <si>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</si>
  <si>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</si>
  <si>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</si>
  <si>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</si>
  <si>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</si>
  <si>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</si>
  <si>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</si>
  <si>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</si>
  <si>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</si>
  <si>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</si>
  <si>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</si>
  <si>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</si>
  <si>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</si>
  <si>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</si>
  <si>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</si>
  <si>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</si>
  <si>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</si>
  <si>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</si>
  <si>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</si>
  <si>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</si>
  <si>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</si>
  <si>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</si>
  <si>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</si>
  <si>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</si>
  <si>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</si>
  <si>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</si>
  <si>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</si>
  <si>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</si>
  <si>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</si>
  <si>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</si>
  <si>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</si>
  <si>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</si>
  <si>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</si>
  <si>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</si>
  <si>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</si>
  <si>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</si>
  <si>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</si>
  <si>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</si>
  <si>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</si>
  <si>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</si>
  <si>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</si>
  <si>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</si>
  <si>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O807060</t>
  </si>
  <si>
    <t>ESTANCIA DOS ARROYOS SA,</t>
  </si>
  <si>
    <t>30-71550706-0</t>
  </si>
  <si>
    <t>28503408-30094154732031</t>
  </si>
  <si>
    <t>Bonificación</t>
  </si>
  <si>
    <t>Detalle de Obligaciones Regularizadas - Obligaciones Impositivas</t>
  </si>
  <si>
    <t>Ganancias Sociedades</t>
  </si>
  <si>
    <t>Pago a cuenta</t>
  </si>
  <si>
    <t>2020/0</t>
  </si>
  <si>
    <t>Pagado</t>
  </si>
  <si>
    <t>Pendiente</t>
  </si>
  <si>
    <t>-</t>
  </si>
  <si>
    <t>Q321304</t>
  </si>
  <si>
    <t>2021/0</t>
  </si>
  <si>
    <t>ESTANCIA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</si>
</sst>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center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17" borderId="1" xfId="0" applyFont="1" applyFill="1" applyBorder="1" applyAlignment="1" applyProtection="1">
      <alignment horizontal="center" vertical="center" wrapText="1"/>
    </xf>
    <xf numFmtId="0" fontId="12" fillId="17" borderId="12" xfId="0" applyFont="1" applyFill="1" applyBorder="1" applyAlignment="1" applyProtection="1">
      <alignment horizontal="center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</xf>
    <xf numFmtId="4" fontId="12" fillId="17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19" activePane="bottomLeft" state="frozen"/>
      <selection pane="bottomLeft" activeCell="F34" sqref="F34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03" t="s">
        <v>31</v>
      </c>
      <c r="C2" s="105" t="s">
        <v>60</v>
      </c>
      <c r="D2" s="105" t="s">
        <v>61</v>
      </c>
      <c r="E2" s="103" t="s">
        <v>39</v>
      </c>
      <c r="F2" s="103" t="s">
        <v>58</v>
      </c>
      <c r="G2" s="103" t="s">
        <v>62</v>
      </c>
      <c r="H2" s="107" t="s">
        <v>34</v>
      </c>
      <c r="I2" s="101" t="s">
        <v>32</v>
      </c>
      <c r="J2" s="109" t="s">
        <v>59</v>
      </c>
      <c r="L2" s="97" t="s">
        <v>40</v>
      </c>
      <c r="M2" s="99">
        <v>0.12</v>
      </c>
      <c r="N2" s="8" t="s">
        <v>43</v>
      </c>
    </row>
    <row r="3" spans="2:19" ht="15.75" thickBot="1">
      <c r="B3" s="104"/>
      <c r="C3" s="106"/>
      <c r="D3" s="106"/>
      <c r="E3" s="104"/>
      <c r="F3" s="104"/>
      <c r="G3" s="104"/>
      <c r="H3" s="108"/>
      <c r="I3" s="102"/>
      <c r="J3" s="110"/>
      <c r="L3" s="98"/>
      <c r="M3" s="100"/>
      <c r="N3" s="9">
        <f>AVERAGEIF(O:O,P1,O:O)</f>
        <v>0.16208738492408198</v>
      </c>
    </row>
    <row r="4" spans="2:19">
      <c r="B4" s="31">
        <v>44105</v>
      </c>
      <c r="C4" s="34">
        <v>25984.92</v>
      </c>
      <c r="D4" s="35">
        <v>4781.95</v>
      </c>
      <c r="E4" s="7">
        <v>44144</v>
      </c>
      <c r="F4" s="5">
        <v>25984.92</v>
      </c>
      <c r="G4" s="5"/>
      <c r="H4" s="73">
        <f>IFERROR(IF(DAY(E4)&lt;21,EDATE(E4,-1)-DAY(E4)+1,(EDATE(E4,0)-DAY(E4)+1)),"")</f>
        <v>44105</v>
      </c>
      <c r="I4" s="36">
        <f>IFERROR((D4/C4)*F4,"")</f>
        <v>4781.95</v>
      </c>
      <c r="J4" s="37">
        <f>C4-F4-G4</f>
        <v>0</v>
      </c>
      <c r="K4" s="3"/>
      <c r="L4" s="3"/>
      <c r="M4" s="3"/>
      <c r="N4" s="27"/>
      <c r="O4" s="12">
        <f>IFERROR(+D4/C4,0)</f>
        <v>0.18402789002236683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4781.95</v>
      </c>
    </row>
    <row r="5" spans="2:19">
      <c r="B5" s="31">
        <v>44136</v>
      </c>
      <c r="C5" s="34">
        <v>23290.91</v>
      </c>
      <c r="D5" s="35">
        <v>3990.45</v>
      </c>
      <c r="E5" s="7">
        <v>44174</v>
      </c>
      <c r="F5" s="5">
        <v>23290.91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3990.4500000000003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0.17133078956554296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3990.45</v>
      </c>
    </row>
    <row r="6" spans="2:19">
      <c r="B6" s="31">
        <v>44166</v>
      </c>
      <c r="C6" s="34">
        <v>35836.300000000003</v>
      </c>
      <c r="D6" s="35">
        <v>6135.68</v>
      </c>
      <c r="E6" s="7">
        <v>44207</v>
      </c>
      <c r="F6" s="5">
        <v>35836.300000000003</v>
      </c>
      <c r="G6" s="6"/>
      <c r="H6" s="73">
        <f t="shared" si="2"/>
        <v>44166</v>
      </c>
      <c r="I6" s="36">
        <f t="shared" si="3"/>
        <v>6135.68</v>
      </c>
      <c r="J6" s="37">
        <f t="shared" si="4"/>
        <v>0</v>
      </c>
      <c r="K6" s="3"/>
      <c r="L6" s="3"/>
      <c r="M6" s="3"/>
      <c r="N6" s="27"/>
      <c r="O6" s="12">
        <f t="shared" si="5"/>
        <v>0.17121410413463442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6135.68</v>
      </c>
    </row>
    <row r="7" spans="2:19">
      <c r="B7" s="31">
        <v>44197</v>
      </c>
      <c r="C7" s="34">
        <v>23805.87</v>
      </c>
      <c r="D7" s="35">
        <v>4133.8900000000003</v>
      </c>
      <c r="E7" s="7">
        <v>44232</v>
      </c>
      <c r="F7" s="5">
        <v>23805.87</v>
      </c>
      <c r="G7" s="6"/>
      <c r="H7" s="73">
        <f t="shared" si="2"/>
        <v>44197</v>
      </c>
      <c r="I7" s="36">
        <f t="shared" si="3"/>
        <v>4133.8900000000003</v>
      </c>
      <c r="J7" s="37">
        <f t="shared" si="4"/>
        <v>0</v>
      </c>
      <c r="K7" s="3"/>
      <c r="L7" s="3"/>
      <c r="M7" s="3"/>
      <c r="N7" s="27"/>
      <c r="O7" s="12">
        <f t="shared" si="5"/>
        <v>0.17365002833334806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4133.8900000000003</v>
      </c>
    </row>
    <row r="8" spans="2:19">
      <c r="B8" s="31">
        <v>44228</v>
      </c>
      <c r="C8" s="34">
        <v>25940.99</v>
      </c>
      <c r="D8" s="35">
        <v>4435.7299999999996</v>
      </c>
      <c r="E8" s="7">
        <v>44263</v>
      </c>
      <c r="F8" s="5">
        <v>25940.99</v>
      </c>
      <c r="G8" s="6"/>
      <c r="H8" s="73">
        <f t="shared" si="2"/>
        <v>44228</v>
      </c>
      <c r="I8" s="36">
        <f t="shared" si="3"/>
        <v>4435.7299999999996</v>
      </c>
      <c r="J8" s="37">
        <f t="shared" si="4"/>
        <v>0</v>
      </c>
      <c r="K8" s="3"/>
      <c r="L8" s="3"/>
      <c r="M8" s="3"/>
      <c r="N8" s="27"/>
      <c r="O8" s="12">
        <f t="shared" si="5"/>
        <v>0.1709930885444233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4435.7299999999996</v>
      </c>
    </row>
    <row r="9" spans="2:19">
      <c r="B9" s="31">
        <v>44256</v>
      </c>
      <c r="C9" s="34">
        <v>25293.78</v>
      </c>
      <c r="D9" s="35">
        <v>4321.01</v>
      </c>
      <c r="E9" s="7">
        <v>44294</v>
      </c>
      <c r="F9" s="5">
        <v>25293.78</v>
      </c>
      <c r="G9" s="6"/>
      <c r="H9" s="73">
        <f t="shared" si="2"/>
        <v>44256</v>
      </c>
      <c r="I9" s="36">
        <f t="shared" si="3"/>
        <v>4321.01</v>
      </c>
      <c r="J9" s="37">
        <f t="shared" si="4"/>
        <v>0</v>
      </c>
      <c r="K9" s="3"/>
      <c r="L9" s="3"/>
      <c r="M9" s="3"/>
      <c r="N9" s="27"/>
      <c r="O9" s="12">
        <f t="shared" si="5"/>
        <v>0.17083290832766002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4321.01</v>
      </c>
    </row>
    <row r="10" spans="2:19">
      <c r="B10" s="31">
        <v>44287</v>
      </c>
      <c r="C10" s="34">
        <v>25293.78</v>
      </c>
      <c r="D10" s="35">
        <v>4321.01</v>
      </c>
      <c r="E10" s="7">
        <v>44320</v>
      </c>
      <c r="F10" s="5">
        <v>25293.78</v>
      </c>
      <c r="G10" s="6"/>
      <c r="H10" s="73">
        <f t="shared" si="2"/>
        <v>44287</v>
      </c>
      <c r="I10" s="36">
        <f t="shared" si="3"/>
        <v>4321.01</v>
      </c>
      <c r="J10" s="37">
        <f t="shared" si="4"/>
        <v>0</v>
      </c>
      <c r="K10" s="3"/>
      <c r="L10" s="3"/>
      <c r="M10" s="3"/>
      <c r="N10" s="27"/>
      <c r="O10" s="12">
        <f t="shared" si="5"/>
        <v>0.17083290832766002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4321.01</v>
      </c>
    </row>
    <row r="11" spans="2:19">
      <c r="B11" s="31">
        <v>44317</v>
      </c>
      <c r="C11" s="34">
        <v>24518.799999999999</v>
      </c>
      <c r="D11" s="35">
        <v>4204.53</v>
      </c>
      <c r="E11" s="7">
        <v>44355</v>
      </c>
      <c r="F11" s="5">
        <v>24518.799999999999</v>
      </c>
      <c r="G11" s="6"/>
      <c r="H11" s="73">
        <f t="shared" si="2"/>
        <v>44317</v>
      </c>
      <c r="I11" s="36">
        <f t="shared" si="3"/>
        <v>4204.53</v>
      </c>
      <c r="J11" s="37">
        <f t="shared" si="4"/>
        <v>0</v>
      </c>
      <c r="K11" s="3"/>
      <c r="L11" s="3"/>
      <c r="M11" s="3"/>
      <c r="N11" s="27"/>
      <c r="O11" s="12">
        <f t="shared" si="5"/>
        <v>0.17148188328955741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4204.53</v>
      </c>
    </row>
    <row r="12" spans="2:19">
      <c r="B12" s="31">
        <v>44348</v>
      </c>
      <c r="C12" s="34">
        <v>39035.03</v>
      </c>
      <c r="D12" s="35">
        <v>6691.26</v>
      </c>
      <c r="E12" s="7">
        <v>44382</v>
      </c>
      <c r="F12" s="5">
        <v>39035.03</v>
      </c>
      <c r="G12" s="6"/>
      <c r="H12" s="73">
        <f t="shared" si="2"/>
        <v>44348</v>
      </c>
      <c r="I12" s="36">
        <f t="shared" si="3"/>
        <v>6691.26</v>
      </c>
      <c r="J12" s="37">
        <f t="shared" si="4"/>
        <v>0</v>
      </c>
      <c r="K12" s="3"/>
      <c r="L12" s="3"/>
      <c r="M12" s="3"/>
      <c r="N12" s="27"/>
      <c r="O12" s="12">
        <f t="shared" si="5"/>
        <v>0.1714168017803496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6691.26</v>
      </c>
    </row>
    <row r="13" spans="2:19">
      <c r="B13" s="31">
        <v>44378</v>
      </c>
      <c r="C13" s="34">
        <v>24539.37</v>
      </c>
      <c r="D13" s="35">
        <v>4207.2299999999996</v>
      </c>
      <c r="E13" s="7">
        <v>44413</v>
      </c>
      <c r="F13" s="5">
        <v>24539.37</v>
      </c>
      <c r="G13" s="6"/>
      <c r="H13" s="73">
        <f t="shared" si="2"/>
        <v>44378</v>
      </c>
      <c r="I13" s="36">
        <f t="shared" si="3"/>
        <v>4207.2299999999996</v>
      </c>
      <c r="J13" s="37">
        <f t="shared" si="4"/>
        <v>0</v>
      </c>
      <c r="K13" s="3"/>
      <c r="L13" s="3"/>
      <c r="M13" s="3"/>
      <c r="N13" s="27"/>
      <c r="O13" s="12">
        <f t="shared" si="5"/>
        <v>0.17144816676222738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4207.2299999999996</v>
      </c>
    </row>
    <row r="14" spans="2:19">
      <c r="B14" s="31">
        <v>44409</v>
      </c>
      <c r="C14" s="34">
        <v>23926.54</v>
      </c>
      <c r="D14" s="35">
        <v>4360.91</v>
      </c>
      <c r="E14" s="7">
        <v>44446</v>
      </c>
      <c r="F14" s="5">
        <v>23926.54</v>
      </c>
      <c r="G14" s="6"/>
      <c r="H14" s="73">
        <f t="shared" si="2"/>
        <v>44409</v>
      </c>
      <c r="I14" s="36">
        <f t="shared" si="3"/>
        <v>4360.91</v>
      </c>
      <c r="J14" s="37">
        <f t="shared" si="4"/>
        <v>0</v>
      </c>
      <c r="K14" s="3"/>
      <c r="L14" s="3"/>
      <c r="M14" s="3"/>
      <c r="N14" s="27"/>
      <c r="O14" s="12">
        <f t="shared" si="5"/>
        <v>0.18226245834123947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4360.91</v>
      </c>
    </row>
    <row r="15" spans="2:19">
      <c r="B15" s="31">
        <v>44440</v>
      </c>
      <c r="C15" s="34">
        <v>23926.54</v>
      </c>
      <c r="D15" s="35">
        <v>4360.91</v>
      </c>
      <c r="E15" s="7">
        <v>44473</v>
      </c>
      <c r="F15" s="5">
        <v>23926.54</v>
      </c>
      <c r="G15" s="6"/>
      <c r="H15" s="73">
        <f t="shared" si="2"/>
        <v>44440</v>
      </c>
      <c r="I15" s="36">
        <f t="shared" si="3"/>
        <v>4360.91</v>
      </c>
      <c r="J15" s="37">
        <f t="shared" si="4"/>
        <v>0</v>
      </c>
      <c r="K15" s="3"/>
      <c r="L15" s="3"/>
      <c r="M15" s="3"/>
      <c r="N15" s="27"/>
      <c r="O15" s="12">
        <f t="shared" si="5"/>
        <v>0.18226245834123947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4360.91</v>
      </c>
    </row>
    <row r="16" spans="2:19">
      <c r="B16" s="31">
        <v>44470</v>
      </c>
      <c r="C16" s="34">
        <v>25905.67</v>
      </c>
      <c r="D16" s="35">
        <v>4780.16</v>
      </c>
      <c r="E16" s="7">
        <v>44504</v>
      </c>
      <c r="F16" s="5">
        <v>25905.67</v>
      </c>
      <c r="G16" s="6"/>
      <c r="H16" s="73">
        <f t="shared" si="2"/>
        <v>44470</v>
      </c>
      <c r="I16" s="36">
        <f t="shared" si="3"/>
        <v>4780.16</v>
      </c>
      <c r="J16" s="37">
        <f t="shared" si="4"/>
        <v>0</v>
      </c>
      <c r="K16" s="3"/>
      <c r="L16" s="3"/>
      <c r="M16" s="3"/>
      <c r="N16" s="27"/>
      <c r="O16" s="12">
        <f t="shared" si="5"/>
        <v>0.18452176685644495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4780.16</v>
      </c>
    </row>
    <row r="17" spans="2:19">
      <c r="B17" s="31">
        <v>44501</v>
      </c>
      <c r="C17" s="34">
        <v>25186.09</v>
      </c>
      <c r="D17" s="35">
        <v>4672.7</v>
      </c>
      <c r="E17" s="7">
        <v>44540</v>
      </c>
      <c r="F17" s="5">
        <v>25186.09</v>
      </c>
      <c r="G17" s="6"/>
      <c r="H17" s="73">
        <f t="shared" si="2"/>
        <v>44501</v>
      </c>
      <c r="I17" s="36">
        <f t="shared" si="3"/>
        <v>4672.7</v>
      </c>
      <c r="J17" s="37">
        <f t="shared" si="4"/>
        <v>0</v>
      </c>
      <c r="K17" s="3"/>
      <c r="L17" s="3"/>
      <c r="M17" s="3"/>
      <c r="N17" s="27"/>
      <c r="O17" s="12">
        <f t="shared" si="5"/>
        <v>0.18552701113987918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4672.7</v>
      </c>
    </row>
    <row r="18" spans="2:19">
      <c r="B18" s="31">
        <v>44531</v>
      </c>
      <c r="C18" s="34">
        <v>39038.89</v>
      </c>
      <c r="D18" s="35">
        <v>7212.78</v>
      </c>
      <c r="E18" s="7">
        <v>44565</v>
      </c>
      <c r="F18" s="5">
        <v>39038.89</v>
      </c>
      <c r="G18" s="6"/>
      <c r="H18" s="73">
        <f t="shared" si="2"/>
        <v>44531</v>
      </c>
      <c r="I18" s="36">
        <f t="shared" si="3"/>
        <v>7212.7799999999988</v>
      </c>
      <c r="J18" s="37">
        <f t="shared" si="4"/>
        <v>0</v>
      </c>
      <c r="K18" s="3"/>
      <c r="L18" s="3"/>
      <c r="M18" s="3"/>
      <c r="N18" s="27"/>
      <c r="O18" s="12">
        <f t="shared" si="5"/>
        <v>0.18475883919855302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7212.78</v>
      </c>
    </row>
    <row r="19" spans="2:19">
      <c r="B19" s="31">
        <v>44562</v>
      </c>
      <c r="C19" s="34">
        <v>18984.060000000001</v>
      </c>
      <c r="D19" s="35">
        <v>2945.12</v>
      </c>
      <c r="E19" s="7">
        <v>44600</v>
      </c>
      <c r="F19" s="5">
        <v>18984.060000000001</v>
      </c>
      <c r="G19" s="6"/>
      <c r="H19" s="73">
        <f t="shared" si="2"/>
        <v>44562</v>
      </c>
      <c r="I19" s="36">
        <f t="shared" si="3"/>
        <v>2945.12</v>
      </c>
      <c r="J19" s="37">
        <f t="shared" si="4"/>
        <v>0</v>
      </c>
      <c r="K19" s="3"/>
      <c r="L19" s="3"/>
      <c r="M19" s="3"/>
      <c r="N19" s="27"/>
      <c r="O19" s="12">
        <f t="shared" si="5"/>
        <v>0.1551364671203104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2945.12</v>
      </c>
    </row>
    <row r="20" spans="2:19">
      <c r="B20" s="31">
        <v>44593</v>
      </c>
      <c r="C20" s="34">
        <v>19413.02</v>
      </c>
      <c r="D20" s="35">
        <v>2804.23</v>
      </c>
      <c r="E20" s="7">
        <v>44627</v>
      </c>
      <c r="F20" s="5">
        <v>19413.02</v>
      </c>
      <c r="G20" s="6"/>
      <c r="H20" s="73">
        <f t="shared" si="2"/>
        <v>44593</v>
      </c>
      <c r="I20" s="36">
        <f t="shared" si="3"/>
        <v>2804.23</v>
      </c>
      <c r="J20" s="37">
        <f t="shared" si="4"/>
        <v>0</v>
      </c>
      <c r="K20" s="3"/>
      <c r="L20" s="3"/>
      <c r="M20" s="3"/>
      <c r="N20" s="27"/>
      <c r="O20" s="12">
        <f t="shared" si="5"/>
        <v>0.14445099216917306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2804.23</v>
      </c>
    </row>
    <row r="21" spans="2:19">
      <c r="B21" s="31">
        <v>44621</v>
      </c>
      <c r="C21" s="34">
        <v>21762.06</v>
      </c>
      <c r="D21" s="35">
        <v>3156.4</v>
      </c>
      <c r="E21" s="7">
        <v>44657</v>
      </c>
      <c r="F21" s="5">
        <v>21762.06</v>
      </c>
      <c r="G21" s="6"/>
      <c r="H21" s="73">
        <f t="shared" si="2"/>
        <v>44621</v>
      </c>
      <c r="I21" s="36">
        <f t="shared" si="3"/>
        <v>3156.4</v>
      </c>
      <c r="J21" s="37">
        <f t="shared" si="4"/>
        <v>0</v>
      </c>
      <c r="K21" s="3"/>
      <c r="L21" s="3"/>
      <c r="M21" s="3"/>
      <c r="N21" s="27"/>
      <c r="O21" s="12">
        <f t="shared" si="5"/>
        <v>0.14504141611593754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3156.4</v>
      </c>
    </row>
    <row r="22" spans="2:19">
      <c r="B22" s="31">
        <v>44652</v>
      </c>
      <c r="C22" s="34">
        <v>9655.41</v>
      </c>
      <c r="D22" s="35">
        <v>1391.23</v>
      </c>
      <c r="E22" s="7">
        <v>44686</v>
      </c>
      <c r="F22" s="5">
        <v>9655.41</v>
      </c>
      <c r="G22" s="6"/>
      <c r="H22" s="73">
        <f t="shared" si="2"/>
        <v>44652</v>
      </c>
      <c r="I22" s="36">
        <f t="shared" si="3"/>
        <v>1391.23</v>
      </c>
      <c r="J22" s="37">
        <f t="shared" si="4"/>
        <v>0</v>
      </c>
      <c r="K22" s="3"/>
      <c r="L22" s="3"/>
      <c r="M22" s="3"/>
      <c r="N22" s="27"/>
      <c r="O22" s="12">
        <f t="shared" si="5"/>
        <v>0.14408813297415646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1391.23</v>
      </c>
    </row>
    <row r="23" spans="2:19">
      <c r="B23" s="31">
        <v>44682</v>
      </c>
      <c r="C23" s="34">
        <v>31361.49</v>
      </c>
      <c r="D23" s="35">
        <v>4592.6099999999997</v>
      </c>
      <c r="E23" s="7">
        <v>44720</v>
      </c>
      <c r="F23" s="5">
        <v>31361.49</v>
      </c>
      <c r="G23" s="6"/>
      <c r="H23" s="73">
        <f t="shared" si="2"/>
        <v>44682</v>
      </c>
      <c r="I23" s="36">
        <f t="shared" si="3"/>
        <v>4592.6099999999997</v>
      </c>
      <c r="J23" s="37">
        <f t="shared" si="4"/>
        <v>0</v>
      </c>
      <c r="K23" s="3"/>
      <c r="L23" s="3"/>
      <c r="M23" s="3"/>
      <c r="N23" s="27"/>
      <c r="O23" s="12">
        <f t="shared" si="5"/>
        <v>0.14644106514071875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4592.6099999999997</v>
      </c>
    </row>
    <row r="24" spans="2:19">
      <c r="B24" s="31">
        <v>44713</v>
      </c>
      <c r="C24" s="34">
        <v>41177.370000000003</v>
      </c>
      <c r="D24" s="35">
        <v>6042.56</v>
      </c>
      <c r="E24" s="7">
        <v>44748</v>
      </c>
      <c r="F24" s="5">
        <v>41177.370000000003</v>
      </c>
      <c r="G24" s="6"/>
      <c r="H24" s="73">
        <f t="shared" si="2"/>
        <v>44713</v>
      </c>
      <c r="I24" s="36">
        <f t="shared" si="3"/>
        <v>6042.56</v>
      </c>
      <c r="J24" s="37">
        <f t="shared" si="4"/>
        <v>0</v>
      </c>
      <c r="K24" s="3"/>
      <c r="L24" s="3"/>
      <c r="M24" s="3"/>
      <c r="N24" s="27"/>
      <c r="O24" s="12">
        <f t="shared" si="5"/>
        <v>0.14674468039119545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6042.56</v>
      </c>
    </row>
    <row r="25" spans="2:19">
      <c r="B25" s="31">
        <v>44743</v>
      </c>
      <c r="C25" s="34">
        <v>36873.379999999997</v>
      </c>
      <c r="D25" s="35">
        <v>5421.0497999999998</v>
      </c>
      <c r="E25" s="7">
        <v>44784</v>
      </c>
      <c r="F25" s="5">
        <v>36873.379999999997</v>
      </c>
      <c r="G25" s="6"/>
      <c r="H25" s="73">
        <f t="shared" si="2"/>
        <v>44743</v>
      </c>
      <c r="I25" s="36">
        <f t="shared" si="3"/>
        <v>5421.0497999999998</v>
      </c>
      <c r="J25" s="37">
        <f t="shared" si="4"/>
        <v>0</v>
      </c>
      <c r="K25" s="3"/>
      <c r="L25" s="3"/>
      <c r="M25" s="3"/>
      <c r="N25" s="27"/>
      <c r="O25" s="12">
        <f t="shared" si="5"/>
        <v>0.14701797882374765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5421.0497999999998</v>
      </c>
    </row>
    <row r="26" spans="2:19">
      <c r="B26" s="31">
        <v>44774</v>
      </c>
      <c r="C26" s="34">
        <v>72936.69</v>
      </c>
      <c r="D26" s="35">
        <v>10810.861069005528</v>
      </c>
      <c r="E26" s="7">
        <v>44811</v>
      </c>
      <c r="F26" s="5">
        <v>72936.69</v>
      </c>
      <c r="G26" s="6"/>
      <c r="H26" s="73">
        <f t="shared" si="2"/>
        <v>44774</v>
      </c>
      <c r="I26" s="36">
        <f t="shared" si="3"/>
        <v>10810.86106900553</v>
      </c>
      <c r="J26" s="37">
        <f t="shared" si="4"/>
        <v>0</v>
      </c>
      <c r="K26" s="3"/>
      <c r="L26" s="3"/>
      <c r="M26" s="3"/>
      <c r="N26" s="27"/>
      <c r="O26" s="12">
        <f t="shared" si="5"/>
        <v>0.14822253476275835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10810.861069005528</v>
      </c>
    </row>
    <row r="27" spans="2:19">
      <c r="B27" s="31">
        <v>44805</v>
      </c>
      <c r="C27" s="34">
        <v>66367.42</v>
      </c>
      <c r="D27" s="35">
        <v>9823.4997000000003</v>
      </c>
      <c r="E27" s="7">
        <v>44838</v>
      </c>
      <c r="F27" s="5">
        <v>66367.42</v>
      </c>
      <c r="G27" s="6"/>
      <c r="H27" s="73">
        <f t="shared" si="2"/>
        <v>44805</v>
      </c>
      <c r="I27" s="36">
        <f t="shared" si="3"/>
        <v>9823.4997000000003</v>
      </c>
      <c r="J27" s="37">
        <f t="shared" si="4"/>
        <v>0</v>
      </c>
      <c r="K27" s="3"/>
      <c r="L27" s="3"/>
      <c r="M27" s="3"/>
      <c r="N27" s="27"/>
      <c r="O27" s="12">
        <f t="shared" si="5"/>
        <v>0.14801689895433634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9823.4997000000003</v>
      </c>
    </row>
    <row r="28" spans="2:19">
      <c r="B28" s="31">
        <v>44835</v>
      </c>
      <c r="C28" s="34">
        <v>76046.91</v>
      </c>
      <c r="D28" s="35">
        <v>11278.330372500001</v>
      </c>
      <c r="E28" s="7">
        <v>44868</v>
      </c>
      <c r="F28" s="5">
        <v>76046.91</v>
      </c>
      <c r="G28" s="6"/>
      <c r="H28" s="73">
        <f t="shared" si="2"/>
        <v>44835</v>
      </c>
      <c r="I28" s="36">
        <f t="shared" si="3"/>
        <v>11278.330372500001</v>
      </c>
      <c r="J28" s="37">
        <f t="shared" si="4"/>
        <v>0</v>
      </c>
      <c r="K28" s="30"/>
      <c r="L28" s="3"/>
      <c r="M28" s="3"/>
      <c r="N28" s="27"/>
      <c r="O28" s="12">
        <f t="shared" si="5"/>
        <v>0.14830754296920151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11278.330372500001</v>
      </c>
    </row>
    <row r="29" spans="2:19">
      <c r="B29" s="31">
        <v>44866</v>
      </c>
      <c r="C29" s="34">
        <v>73381.539999999994</v>
      </c>
      <c r="D29" s="35">
        <v>10877.724824999999</v>
      </c>
      <c r="E29" s="7">
        <v>44900</v>
      </c>
      <c r="F29" s="5">
        <v>73381.539999999994</v>
      </c>
      <c r="G29" s="6"/>
      <c r="H29" s="73">
        <f t="shared" si="2"/>
        <v>44866</v>
      </c>
      <c r="I29" s="36">
        <f t="shared" si="3"/>
        <v>10877.724824999999</v>
      </c>
      <c r="J29" s="37">
        <f t="shared" si="4"/>
        <v>0</v>
      </c>
      <c r="N29" s="2"/>
      <c r="O29" s="12">
        <f t="shared" ref="O29:O42" si="8">IFERROR(+D29/C29,0)</f>
        <v>0.14823516684168797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10877.724824999999</v>
      </c>
    </row>
    <row r="30" spans="2:19">
      <c r="B30" s="31">
        <v>44896</v>
      </c>
      <c r="C30" s="34">
        <v>124016.5</v>
      </c>
      <c r="D30" s="35">
        <v>18429.785172065218</v>
      </c>
      <c r="E30" s="7">
        <v>44935</v>
      </c>
      <c r="F30" s="5">
        <v>124016.5</v>
      </c>
      <c r="G30" s="6"/>
      <c r="H30" s="73">
        <f t="shared" si="2"/>
        <v>44896</v>
      </c>
      <c r="I30" s="36">
        <f t="shared" si="3"/>
        <v>18429.785172065218</v>
      </c>
      <c r="J30" s="37">
        <f t="shared" si="4"/>
        <v>0</v>
      </c>
      <c r="N30" s="2"/>
      <c r="O30" s="12">
        <f t="shared" si="8"/>
        <v>0.14860752538626085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18429.785172065218</v>
      </c>
    </row>
    <row r="31" spans="2:19">
      <c r="B31" s="31">
        <v>44927</v>
      </c>
      <c r="C31" s="34">
        <v>88563.44</v>
      </c>
      <c r="D31" s="35">
        <v>13159.571247</v>
      </c>
      <c r="E31" s="7">
        <v>44963</v>
      </c>
      <c r="F31" s="5">
        <v>88563.44</v>
      </c>
      <c r="G31" s="6"/>
      <c r="H31" s="73">
        <f t="shared" si="2"/>
        <v>44927</v>
      </c>
      <c r="I31" s="36">
        <f t="shared" si="3"/>
        <v>13159.571247</v>
      </c>
      <c r="J31" s="37">
        <f t="shared" si="4"/>
        <v>0</v>
      </c>
      <c r="N31" s="2"/>
      <c r="O31" s="12">
        <f t="shared" si="8"/>
        <v>0.14858920618937113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13159.571247</v>
      </c>
    </row>
    <row r="32" spans="2:19">
      <c r="B32" s="31">
        <v>44958</v>
      </c>
      <c r="C32" s="34">
        <v>80395.679999999993</v>
      </c>
      <c r="D32" s="35">
        <v>11931.949950000002</v>
      </c>
      <c r="E32" s="7">
        <v>44993</v>
      </c>
      <c r="F32" s="5">
        <v>80395.679999999993</v>
      </c>
      <c r="G32" s="6"/>
      <c r="H32" s="73">
        <f t="shared" si="2"/>
        <v>44958</v>
      </c>
      <c r="I32" s="36">
        <f t="shared" si="3"/>
        <v>11931.949950000002</v>
      </c>
      <c r="J32" s="37">
        <f t="shared" si="4"/>
        <v>0</v>
      </c>
      <c r="N32" s="2"/>
      <c r="O32" s="12">
        <f t="shared" si="8"/>
        <v>0.14841531224065774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11931.949950000002</v>
      </c>
    </row>
    <row r="33" spans="2:19">
      <c r="B33" s="31">
        <v>44986</v>
      </c>
      <c r="C33" s="34">
        <v>97465.05</v>
      </c>
      <c r="D33" s="35">
        <v>14497.49</v>
      </c>
      <c r="E33" s="7">
        <v>45021</v>
      </c>
      <c r="F33" s="5">
        <v>97465.05</v>
      </c>
      <c r="G33" s="6"/>
      <c r="H33" s="73">
        <f t="shared" si="2"/>
        <v>44986</v>
      </c>
      <c r="I33" s="36">
        <f t="shared" si="3"/>
        <v>14497.49</v>
      </c>
      <c r="J33" s="37">
        <f t="shared" si="4"/>
        <v>0</v>
      </c>
      <c r="N33" s="2"/>
      <c r="O33" s="12">
        <f t="shared" si="8"/>
        <v>0.1487455246778204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14497.49</v>
      </c>
    </row>
    <row r="34" spans="2:19">
      <c r="B34" s="31">
        <v>45017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0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15" activePane="bottomLeft" state="frozen"/>
      <selection pane="bottomLeft" activeCell="A35" sqref="A35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11" t="s">
        <v>75</v>
      </c>
      <c r="C6" s="111"/>
      <c r="D6" s="111"/>
      <c r="E6" s="111"/>
      <c r="G6" s="58">
        <f>IF(A6="Plan",SUMIF('Control de pagos'!B:B,Descripción!B6,'Control de pagos'!D:D),"")</f>
        <v>601953.80999999994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601953.80999999994</v>
      </c>
    </row>
    <row r="7" spans="1:11">
      <c r="A7" s="45" t="s">
        <v>57</v>
      </c>
      <c r="B7" s="46">
        <v>44329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47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>
      <c r="A9" s="45" t="s">
        <v>46</v>
      </c>
      <c r="B9" s="47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>
      <c r="A10" s="45" t="s">
        <v>47</v>
      </c>
      <c r="B10" s="48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601953.81000000006</v>
      </c>
      <c r="C14" s="49">
        <v>4</v>
      </c>
      <c r="D14" s="51">
        <v>3.04E-2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601953.81000000006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11" t="s">
        <v>87</v>
      </c>
      <c r="C19" s="111"/>
      <c r="D19" s="111"/>
      <c r="E19" s="111"/>
      <c r="G19" s="58">
        <f>IF(A19="Plan",SUMIF('Control de pagos'!B:B,Descripción!B19,'Control de pagos'!D:D),"")</f>
        <v>997162.88000000012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997162.88000000012</v>
      </c>
    </row>
    <row r="20" spans="1:9">
      <c r="A20" s="45" t="s">
        <v>57</v>
      </c>
      <c r="B20" s="46">
        <v>44704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76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>
      <c r="A23" s="45" t="s">
        <v>47</v>
      </c>
      <c r="B23" s="48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>
      <c r="A26" s="49" t="s">
        <v>52</v>
      </c>
      <c r="B26" s="49" t="s">
        <v>79</v>
      </c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>
      <c r="A27" s="49" t="s">
        <v>53</v>
      </c>
      <c r="B27" s="50">
        <v>997162.88</v>
      </c>
      <c r="C27" s="49">
        <v>4</v>
      </c>
      <c r="D27" s="51">
        <v>3.6700000000000003E-2</v>
      </c>
      <c r="E27" s="51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>
      <c r="A28" s="49" t="s">
        <v>54</v>
      </c>
      <c r="B28" s="50">
        <v>0</v>
      </c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>
      <c r="A29" s="49" t="s">
        <v>55</v>
      </c>
      <c r="B29" s="50">
        <v>0</v>
      </c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>
      <c r="A30" s="49" t="s">
        <v>56</v>
      </c>
      <c r="B30" s="50">
        <v>997162.88</v>
      </c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11"/>
      <c r="C32" s="111"/>
      <c r="D32" s="111"/>
      <c r="E32" s="111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11"/>
      <c r="C45" s="111"/>
      <c r="D45" s="111"/>
      <c r="E45" s="111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11"/>
      <c r="C58" s="111"/>
      <c r="D58" s="111"/>
      <c r="E58" s="111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11"/>
      <c r="C71" s="111"/>
      <c r="D71" s="111"/>
      <c r="E71" s="111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11"/>
      <c r="C84" s="111"/>
      <c r="D84" s="111"/>
      <c r="E84" s="111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11"/>
      <c r="C97" s="111"/>
      <c r="D97" s="111"/>
      <c r="E97" s="111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11"/>
      <c r="C110" s="111"/>
      <c r="D110" s="111"/>
      <c r="E110" s="111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11"/>
      <c r="C123" s="111"/>
      <c r="D123" s="111"/>
      <c r="E123" s="111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11"/>
      <c r="C136" s="111"/>
      <c r="D136" s="111"/>
      <c r="E136" s="111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11"/>
      <c r="C149" s="111"/>
      <c r="D149" s="111"/>
      <c r="E149" s="111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topLeftCell="F1" workbookViewId="0">
      <pane ySplit="3" topLeftCell="A4" activePane="bottomLeft" state="frozen"/>
      <selection pane="bottomLeft" activeCell="I17" sqref="I17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12" t="s">
        <v>12</v>
      </c>
      <c r="C1" s="112"/>
      <c r="D1" s="112"/>
      <c r="E1" s="112"/>
      <c r="F1" s="112"/>
      <c r="G1" s="112"/>
      <c r="H1" s="112"/>
      <c r="I1" s="112"/>
      <c r="J1" s="112"/>
      <c r="K1" s="112"/>
      <c r="O1" s="113" t="s">
        <v>17</v>
      </c>
      <c r="P1" s="113"/>
      <c r="Q1" s="113"/>
      <c r="R1" s="113"/>
      <c r="S1" s="113"/>
      <c r="T1" s="113"/>
      <c r="U1" s="113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4" t="s">
        <v>80</v>
      </c>
      <c r="C4"/>
      <c r="D4"/>
      <c r="E4"/>
      <c r="F4"/>
      <c r="G4"/>
      <c r="H4"/>
      <c r="I4"/>
      <c r="J4"/>
      <c r="K4"/>
      <c r="N4" s="3" t="s">
        <v>75</v>
      </c>
      <c r="O4" s="74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78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N5" s="3" t="s">
        <v>75</v>
      </c>
      <c r="O5" s="78" t="s">
        <v>13</v>
      </c>
      <c r="P5" s="78" t="s">
        <v>14</v>
      </c>
      <c r="Q5" s="78" t="s">
        <v>3</v>
      </c>
      <c r="R5" s="78" t="s">
        <v>4</v>
      </c>
      <c r="S5" s="78" t="s">
        <v>5</v>
      </c>
      <c r="T5" s="78" t="s">
        <v>15</v>
      </c>
      <c r="U5" s="78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2020</v>
      </c>
      <c r="C6" s="79"/>
      <c r="D6" s="79"/>
      <c r="E6" s="80" t="s">
        <v>81</v>
      </c>
      <c r="F6" s="80" t="s">
        <v>10</v>
      </c>
      <c r="G6" s="80" t="s">
        <v>10</v>
      </c>
      <c r="H6" s="81">
        <v>44330</v>
      </c>
      <c r="I6" s="82">
        <v>601953.81000000006</v>
      </c>
      <c r="J6" s="83">
        <v>0</v>
      </c>
      <c r="K6" s="82">
        <v>601953.81000000006</v>
      </c>
      <c r="N6" s="3" t="s">
        <v>75</v>
      </c>
      <c r="O6" s="75" t="s">
        <v>82</v>
      </c>
      <c r="P6" s="77">
        <v>150488.45000000001</v>
      </c>
      <c r="Q6" s="76" t="s">
        <v>81</v>
      </c>
      <c r="R6" s="76" t="s">
        <v>10</v>
      </c>
      <c r="S6" s="76" t="s">
        <v>10</v>
      </c>
      <c r="T6" s="75" t="s">
        <v>83</v>
      </c>
      <c r="U6" s="75" t="s">
        <v>84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79">
        <v>1</v>
      </c>
      <c r="P7" s="82">
        <v>146004.93</v>
      </c>
      <c r="Q7" s="80" t="s">
        <v>81</v>
      </c>
      <c r="R7" s="80" t="s">
        <v>10</v>
      </c>
      <c r="S7" s="80" t="s">
        <v>10</v>
      </c>
      <c r="T7" s="79" t="s">
        <v>83</v>
      </c>
      <c r="U7" s="79" t="s">
        <v>85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87</v>
      </c>
      <c r="B8" s="94" t="s">
        <v>80</v>
      </c>
      <c r="C8"/>
      <c r="D8"/>
      <c r="E8"/>
      <c r="F8"/>
      <c r="G8"/>
      <c r="H8"/>
      <c r="I8"/>
      <c r="J8"/>
      <c r="K8"/>
      <c r="N8" s="3" t="s">
        <v>75</v>
      </c>
      <c r="O8" s="79">
        <v>2</v>
      </c>
      <c r="P8" s="82">
        <v>150443.47</v>
      </c>
      <c r="Q8" s="80" t="s">
        <v>81</v>
      </c>
      <c r="R8" s="80" t="s">
        <v>10</v>
      </c>
      <c r="S8" s="80" t="s">
        <v>10</v>
      </c>
      <c r="T8" s="79" t="s">
        <v>83</v>
      </c>
      <c r="U8" s="79" t="s">
        <v>85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87</v>
      </c>
      <c r="B9" s="78" t="s">
        <v>0</v>
      </c>
      <c r="C9" s="78" t="s">
        <v>1</v>
      </c>
      <c r="D9" s="78" t="s">
        <v>2</v>
      </c>
      <c r="E9" s="78" t="s">
        <v>3</v>
      </c>
      <c r="F9" s="78" t="s">
        <v>4</v>
      </c>
      <c r="G9" s="78" t="s">
        <v>5</v>
      </c>
      <c r="H9" s="78" t="s">
        <v>6</v>
      </c>
      <c r="I9" s="78" t="s">
        <v>7</v>
      </c>
      <c r="J9" s="78" t="s">
        <v>8</v>
      </c>
      <c r="K9" s="78" t="s">
        <v>9</v>
      </c>
      <c r="N9" s="3" t="s">
        <v>75</v>
      </c>
      <c r="O9" s="79">
        <v>3</v>
      </c>
      <c r="P9" s="82">
        <v>155016.95999999999</v>
      </c>
      <c r="Q9" s="80" t="s">
        <v>81</v>
      </c>
      <c r="R9" s="80" t="s">
        <v>10</v>
      </c>
      <c r="S9" s="80" t="s">
        <v>10</v>
      </c>
      <c r="T9" s="79" t="s">
        <v>83</v>
      </c>
      <c r="U9" s="79" t="s">
        <v>85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87</v>
      </c>
      <c r="B10" s="79">
        <v>2021</v>
      </c>
      <c r="C10" s="79"/>
      <c r="D10" s="79"/>
      <c r="E10" s="80" t="s">
        <v>81</v>
      </c>
      <c r="F10" s="80" t="s">
        <v>10</v>
      </c>
      <c r="G10" s="80" t="s">
        <v>10</v>
      </c>
      <c r="H10" s="81">
        <v>44705</v>
      </c>
      <c r="I10" s="82">
        <v>997162.88</v>
      </c>
      <c r="J10" s="83">
        <v>0</v>
      </c>
      <c r="K10" s="82">
        <v>997162.88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87</v>
      </c>
      <c r="O11" s="94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87</v>
      </c>
      <c r="O12" s="78" t="s">
        <v>13</v>
      </c>
      <c r="P12" s="78" t="s">
        <v>14</v>
      </c>
      <c r="Q12" s="78" t="s">
        <v>3</v>
      </c>
      <c r="R12" s="78" t="s">
        <v>4</v>
      </c>
      <c r="S12" s="78" t="s">
        <v>5</v>
      </c>
      <c r="T12" s="78" t="s">
        <v>15</v>
      </c>
      <c r="U12" s="78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87</v>
      </c>
      <c r="O13" s="75" t="s">
        <v>82</v>
      </c>
      <c r="P13" s="77">
        <v>249290.72</v>
      </c>
      <c r="Q13" s="76" t="s">
        <v>81</v>
      </c>
      <c r="R13" s="76" t="s">
        <v>10</v>
      </c>
      <c r="S13" s="76" t="s">
        <v>10</v>
      </c>
      <c r="T13" s="75" t="s">
        <v>88</v>
      </c>
      <c r="U13" s="75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87</v>
      </c>
      <c r="O14" s="79">
        <v>1</v>
      </c>
      <c r="P14" s="82">
        <v>240361.54</v>
      </c>
      <c r="Q14" s="80" t="s">
        <v>81</v>
      </c>
      <c r="R14" s="80" t="s">
        <v>10</v>
      </c>
      <c r="S14" s="80" t="s">
        <v>10</v>
      </c>
      <c r="T14" s="79" t="s">
        <v>88</v>
      </c>
      <c r="U14" s="79" t="s">
        <v>85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87</v>
      </c>
      <c r="O15" s="79">
        <v>2</v>
      </c>
      <c r="P15" s="82">
        <v>249182.81</v>
      </c>
      <c r="Q15" s="80" t="s">
        <v>81</v>
      </c>
      <c r="R15" s="80" t="s">
        <v>10</v>
      </c>
      <c r="S15" s="80" t="s">
        <v>10</v>
      </c>
      <c r="T15" s="79" t="s">
        <v>88</v>
      </c>
      <c r="U15" s="79" t="s">
        <v>85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87</v>
      </c>
      <c r="O16" s="79">
        <v>3</v>
      </c>
      <c r="P16" s="82">
        <v>258327.81</v>
      </c>
      <c r="Q16" s="80" t="s">
        <v>81</v>
      </c>
      <c r="R16" s="80" t="s">
        <v>10</v>
      </c>
      <c r="S16" s="80" t="s">
        <v>10</v>
      </c>
      <c r="T16" s="79" t="s">
        <v>88</v>
      </c>
      <c r="U16" s="79" t="s">
        <v>85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3" activePane="bottomLeft" state="frozen"/>
      <selection activeCell="B1" sqref="B1"/>
      <selection pane="bottomLeft" activeCell="F21" sqref="F21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12" t="s">
        <v>30</v>
      </c>
      <c r="D1" s="112"/>
      <c r="E1" s="112"/>
      <c r="F1" s="112"/>
      <c r="G1" s="112"/>
      <c r="H1" s="112"/>
      <c r="K1" s="67">
        <f>'Resumen Mail'!B7</f>
        <v>44986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4.75" thickBot="1">
      <c r="A3" s="10" t="str">
        <f>B3&amp;" "&amp;IF(C3="",C2,C3)</f>
        <v>O807060 Pago a cuenta</v>
      </c>
      <c r="B3" s="21" t="s">
        <v>75</v>
      </c>
      <c r="C3" s="87" t="s">
        <v>82</v>
      </c>
      <c r="D3" s="88">
        <v>150488.45000000001</v>
      </c>
      <c r="E3" s="89" t="s">
        <v>86</v>
      </c>
      <c r="F3" s="89" t="s">
        <v>86</v>
      </c>
      <c r="G3" s="88">
        <v>150488.45000000001</v>
      </c>
      <c r="H3" s="90">
        <v>44329</v>
      </c>
      <c r="I3" s="40">
        <v>44329</v>
      </c>
      <c r="J3" s="29">
        <f t="shared" ref="J3:J15" si="0">IF(I3&lt;&gt;"",I3-DAY(I3)+1,IF(A2=A3,IF(I2&lt;&gt;"","-",""),IF(A3=A4,IF(I4&lt;&gt;"","-",""),"")))</f>
        <v>44317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150488.45000000001</v>
      </c>
    </row>
    <row r="4" spans="1:14" ht="15.75" thickBot="1">
      <c r="A4" s="10" t="str">
        <f t="shared" ref="A4:A41" si="1">B4&amp;" "&amp;IF(C4="",C3,C4)</f>
        <v>O807060 1</v>
      </c>
      <c r="B4" s="3" t="s">
        <v>75</v>
      </c>
      <c r="C4" s="114">
        <v>1</v>
      </c>
      <c r="D4" s="116">
        <v>146004.93</v>
      </c>
      <c r="E4" s="84">
        <v>13724.54</v>
      </c>
      <c r="F4" s="85" t="s">
        <v>86</v>
      </c>
      <c r="G4" s="84">
        <v>159729.47</v>
      </c>
      <c r="H4" s="86">
        <v>44363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146004.93</v>
      </c>
    </row>
    <row r="5" spans="1:14" ht="15.75" thickBot="1">
      <c r="A5" s="10" t="str">
        <f t="shared" si="1"/>
        <v>O807060 1</v>
      </c>
      <c r="B5" s="3" t="s">
        <v>75</v>
      </c>
      <c r="C5" s="115"/>
      <c r="D5" s="117"/>
      <c r="E5" s="91">
        <v>13724.54</v>
      </c>
      <c r="F5" s="91">
        <v>1783.65</v>
      </c>
      <c r="G5" s="91">
        <v>161513.12</v>
      </c>
      <c r="H5" s="92">
        <v>44373</v>
      </c>
      <c r="I5" s="40">
        <v>44373</v>
      </c>
      <c r="J5" s="29">
        <f t="shared" si="0"/>
        <v>44348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146004.93</v>
      </c>
    </row>
    <row r="6" spans="1:14" ht="15.75" thickBot="1">
      <c r="A6" s="10" t="str">
        <f t="shared" si="1"/>
        <v>O807060 2</v>
      </c>
      <c r="B6" s="3" t="s">
        <v>75</v>
      </c>
      <c r="C6" s="114">
        <v>2</v>
      </c>
      <c r="D6" s="116">
        <v>150443.47</v>
      </c>
      <c r="E6" s="91">
        <v>9286</v>
      </c>
      <c r="F6" s="93" t="s">
        <v>86</v>
      </c>
      <c r="G6" s="91">
        <v>159729.47</v>
      </c>
      <c r="H6" s="92">
        <v>44393</v>
      </c>
      <c r="I6" s="40">
        <v>44393</v>
      </c>
      <c r="J6" s="29">
        <f t="shared" si="0"/>
        <v>44378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150443.47</v>
      </c>
    </row>
    <row r="7" spans="1:14" ht="15.75" thickBot="1">
      <c r="A7" s="10" t="str">
        <f t="shared" si="1"/>
        <v>O807060 2</v>
      </c>
      <c r="B7" s="3" t="s">
        <v>75</v>
      </c>
      <c r="C7" s="115"/>
      <c r="D7" s="117"/>
      <c r="E7" s="84">
        <v>9286</v>
      </c>
      <c r="F7" s="84">
        <v>1783.65</v>
      </c>
      <c r="G7" s="84">
        <v>161513.12</v>
      </c>
      <c r="H7" s="86">
        <v>44403</v>
      </c>
      <c r="J7" s="29" t="str">
        <f t="shared" si="0"/>
        <v>-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150443.47</v>
      </c>
    </row>
    <row r="8" spans="1:14" ht="15.75" thickBot="1">
      <c r="A8" s="10" t="str">
        <f t="shared" si="1"/>
        <v>O807060 3</v>
      </c>
      <c r="B8" s="3" t="s">
        <v>75</v>
      </c>
      <c r="C8" s="114">
        <v>3</v>
      </c>
      <c r="D8" s="116">
        <v>155016.95999999999</v>
      </c>
      <c r="E8" s="91">
        <v>4712.51</v>
      </c>
      <c r="F8" s="93" t="s">
        <v>86</v>
      </c>
      <c r="G8" s="91">
        <v>159729.47</v>
      </c>
      <c r="H8" s="92">
        <v>44424</v>
      </c>
      <c r="I8" s="40">
        <v>44424</v>
      </c>
      <c r="J8" s="29">
        <f t="shared" si="0"/>
        <v>44409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155016.95999999999</v>
      </c>
    </row>
    <row r="9" spans="1:14" ht="15.75" thickBot="1">
      <c r="A9" s="10" t="str">
        <f t="shared" si="1"/>
        <v>O807060 3</v>
      </c>
      <c r="B9" s="3" t="s">
        <v>75</v>
      </c>
      <c r="C9" s="115"/>
      <c r="D9" s="117"/>
      <c r="E9" s="84">
        <v>4712.51</v>
      </c>
      <c r="F9" s="84">
        <v>1783.65</v>
      </c>
      <c r="G9" s="84">
        <v>161513.12</v>
      </c>
      <c r="H9" s="86">
        <v>44434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155016.95999999999</v>
      </c>
    </row>
    <row r="10" spans="1:14" ht="15.75" thickBot="1">
      <c r="A10" s="10" t="str">
        <f t="shared" si="1"/>
        <v/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ht="24.75" thickBot="1">
      <c r="A11" s="10" t="str">
        <f t="shared" si="1"/>
        <v>Q321304 Pago a cuenta</v>
      </c>
      <c r="B11" s="3" t="s">
        <v>87</v>
      </c>
      <c r="C11" s="87" t="s">
        <v>82</v>
      </c>
      <c r="D11" s="88">
        <v>249290.72</v>
      </c>
      <c r="E11" s="89" t="s">
        <v>86</v>
      </c>
      <c r="F11" s="89" t="s">
        <v>86</v>
      </c>
      <c r="G11" s="88">
        <v>249290.72</v>
      </c>
      <c r="H11" s="90">
        <v>44704</v>
      </c>
      <c r="I11" s="40">
        <v>44704</v>
      </c>
      <c r="J11" s="29">
        <f t="shared" si="0"/>
        <v>44682</v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249290.72</v>
      </c>
    </row>
    <row r="12" spans="1:14" ht="15.75" thickBot="1">
      <c r="A12" s="10" t="str">
        <f t="shared" si="1"/>
        <v>Q321304 1</v>
      </c>
      <c r="B12" s="3" t="s">
        <v>87</v>
      </c>
      <c r="C12" s="118">
        <v>1</v>
      </c>
      <c r="D12" s="120">
        <v>240361.54</v>
      </c>
      <c r="E12" s="88">
        <v>27446.91</v>
      </c>
      <c r="F12" s="89" t="s">
        <v>86</v>
      </c>
      <c r="G12" s="88">
        <v>267808.45</v>
      </c>
      <c r="H12" s="90">
        <v>44728</v>
      </c>
      <c r="I12" s="40">
        <v>44728</v>
      </c>
      <c r="J12" s="29">
        <f t="shared" si="0"/>
        <v>44713</v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240361.54</v>
      </c>
    </row>
    <row r="13" spans="1:14" ht="15.75" thickBot="1">
      <c r="A13" s="10" t="str">
        <f t="shared" si="1"/>
        <v>Q321304 1</v>
      </c>
      <c r="B13" s="3" t="s">
        <v>87</v>
      </c>
      <c r="C13" s="119"/>
      <c r="D13" s="121"/>
      <c r="E13" s="84">
        <v>27446.91</v>
      </c>
      <c r="F13" s="84">
        <v>3320.82</v>
      </c>
      <c r="G13" s="84">
        <v>271129.27</v>
      </c>
      <c r="H13" s="86">
        <v>44738</v>
      </c>
      <c r="J13" s="29" t="str">
        <f t="shared" si="0"/>
        <v>-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240361.54</v>
      </c>
    </row>
    <row r="14" spans="1:14" ht="15.75" thickBot="1">
      <c r="A14" s="10" t="str">
        <f t="shared" si="1"/>
        <v>Q321304 2</v>
      </c>
      <c r="B14" s="3" t="s">
        <v>87</v>
      </c>
      <c r="C14" s="118">
        <v>2</v>
      </c>
      <c r="D14" s="120">
        <v>249182.81</v>
      </c>
      <c r="E14" s="84">
        <v>18625.64</v>
      </c>
      <c r="F14" s="85" t="s">
        <v>86</v>
      </c>
      <c r="G14" s="84">
        <v>267808.45</v>
      </c>
      <c r="H14" s="86">
        <v>44758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249182.81</v>
      </c>
    </row>
    <row r="15" spans="1:14" ht="15.75" thickBot="1">
      <c r="A15" s="10" t="str">
        <f t="shared" si="1"/>
        <v>Q321304 2</v>
      </c>
      <c r="B15" s="3" t="s">
        <v>87</v>
      </c>
      <c r="C15" s="119"/>
      <c r="D15" s="121"/>
      <c r="E15" s="88">
        <v>18625.64</v>
      </c>
      <c r="F15" s="88">
        <v>3320.82</v>
      </c>
      <c r="G15" s="88">
        <v>271129.27</v>
      </c>
      <c r="H15" s="90">
        <v>44768</v>
      </c>
      <c r="I15" s="40">
        <v>44768</v>
      </c>
      <c r="J15" s="29">
        <f t="shared" si="0"/>
        <v>44743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249182.81</v>
      </c>
    </row>
    <row r="16" spans="1:14" ht="15.75" thickBot="1">
      <c r="A16" s="10" t="str">
        <f t="shared" si="1"/>
        <v>Q321304 3</v>
      </c>
      <c r="B16" s="3" t="s">
        <v>87</v>
      </c>
      <c r="C16" s="122">
        <v>3</v>
      </c>
      <c r="D16" s="124">
        <v>258327.81</v>
      </c>
      <c r="E16" s="84">
        <v>9480.64</v>
      </c>
      <c r="F16" s="85" t="s">
        <v>86</v>
      </c>
      <c r="G16" s="84">
        <v>267808.45</v>
      </c>
      <c r="H16" s="86">
        <v>44789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258327.81</v>
      </c>
    </row>
    <row r="17" spans="1:14" ht="15.75" thickBot="1">
      <c r="A17" s="10" t="str">
        <f t="shared" si="1"/>
        <v>Q321304 3</v>
      </c>
      <c r="B17" s="3" t="s">
        <v>87</v>
      </c>
      <c r="C17" s="123"/>
      <c r="D17" s="125"/>
      <c r="E17" s="95">
        <v>9480.64</v>
      </c>
      <c r="F17" s="95">
        <v>3320.82</v>
      </c>
      <c r="G17" s="95">
        <v>271129.27</v>
      </c>
      <c r="H17" s="96">
        <v>44799</v>
      </c>
      <c r="I17" s="40">
        <v>44805</v>
      </c>
      <c r="J17" s="29">
        <f t="shared" ref="J17:J80" si="3">IF(I17&lt;&gt;"",I17-DAY(I17)+1,IF(A16=A17,IF(I16&lt;&gt;"","-",""),IF(A17=A18,IF(I18&lt;&gt;"","-",""),"")))</f>
        <v>44805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258327.81</v>
      </c>
    </row>
    <row r="18" spans="1:14">
      <c r="A18" s="10" t="str">
        <f t="shared" si="1"/>
        <v/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>
      <c r="A19" s="10" t="str">
        <f t="shared" si="1"/>
        <v/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>
      <c r="A20" s="10" t="str">
        <f t="shared" si="1"/>
        <v/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/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/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/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/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/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/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/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3">
    <mergeCell ref="C12:C13"/>
    <mergeCell ref="D12:D13"/>
    <mergeCell ref="C14:C15"/>
    <mergeCell ref="D14:D15"/>
    <mergeCell ref="C16:C17"/>
    <mergeCell ref="D16:D17"/>
    <mergeCell ref="C8:C9"/>
    <mergeCell ref="D8:D9"/>
    <mergeCell ref="C1:H1"/>
    <mergeCell ref="C4:C5"/>
    <mergeCell ref="D4:D5"/>
    <mergeCell ref="C6:C7"/>
    <mergeCell ref="D6:D7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D17" sqref="D1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8" t="s">
        <v>89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44986</v>
      </c>
      <c r="C7" s="28">
        <f>SUMIF(SUSS!H:H,'Control de pagos'!K1,SUSS!I:I)</f>
        <v>14497.49</v>
      </c>
      <c r="D7" s="28">
        <f>'Control de pagos'!K2</f>
        <v>0</v>
      </c>
      <c r="E7" s="41">
        <f>C7+D7</f>
        <v>14497.49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O807060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Q321304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2023-04-14T17:22:17Z</dcterms:modified>
</cp:coreProperties>
</file>