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Planes!$A$3:$BC$4002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F12" i="7" s="1"/>
  <c r="E11" i="7"/>
  <c r="E10" i="7"/>
  <c r="E9" i="7"/>
  <c r="C7" i="7"/>
  <c r="F23" i="7" l="1"/>
  <c r="G23" i="7" s="1"/>
  <c r="F15" i="7"/>
  <c r="G15" i="7" s="1"/>
  <c r="F19" i="7"/>
  <c r="G19" i="7" s="1"/>
  <c r="F27" i="7"/>
  <c r="G27" i="7" s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I19" i="6" s="1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N2413" i="1" l="1"/>
  <c r="J124" i="2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L142" i="2" s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8" i="2" l="1"/>
  <c r="L140" i="2"/>
  <c r="L120" i="2"/>
  <c r="L136" i="2"/>
  <c r="L132" i="2"/>
  <c r="L128" i="2"/>
  <c r="L124" i="2"/>
  <c r="L122" i="2"/>
  <c r="L118" i="2"/>
  <c r="L134" i="2"/>
  <c r="L130" i="2"/>
  <c r="L126" i="2"/>
  <c r="L167" i="2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L68" i="2" s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L78" i="2" s="1"/>
  <c r="BC29" i="1"/>
  <c r="BC53" i="1"/>
  <c r="L72" i="2" s="1"/>
  <c r="BC18" i="1"/>
  <c r="L22" i="2" s="1"/>
  <c r="BC34" i="1"/>
  <c r="BC52" i="1"/>
  <c r="L70" i="2" s="1"/>
  <c r="BC55" i="1"/>
  <c r="L76" i="2" s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L80" i="2" s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L74" i="2" s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<sst xmlns="http://schemas.openxmlformats.org/spreadsheetml/2006/main" count="1873" uniqueCount="115">
  <si>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</si>
  <si>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</si>
  <si>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</si>
  <si>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</si>
  <si>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</si>
  <si>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</si>
  <si>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</si>
  <si>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</si>
  <si>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</si>
  <si>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</si>
  <si>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</si>
  <si>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</si>
  <si>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</si>
  <si>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</si>
  <si>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</si>
  <si>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</si>
  <si>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</si>
  <si>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</si>
  <si>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</si>
  <si>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</si>
  <si>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</si>
  <si>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</si>
  <si>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</si>
  <si>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</si>
  <si>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</si>
  <si>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</si>
  <si>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</si>
  <si>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</si>
  <si>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</si>
  <si>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</si>
  <si>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</si>
  <si>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</si>
  <si>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</si>
  <si>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</si>
  <si>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</si>
  <si>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</si>
  <si>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</si>
  <si>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</si>
  <si>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</si>
  <si>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</si>
  <si>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</si>
  <si>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</si>
  <si>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</si>
  <si>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</si>
  <si>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</si>
  <si>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</si>
  <si>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</si>
  <si>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</si>
  <si>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</si>
  <si>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</si>
  <si>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</si>
  <si>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</si>
  <si>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</si>
  <si>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</si>
  <si>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</si>
  <si>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</si>
  <si>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</si>
  <si>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</si>
  <si>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</si>
  <si>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</si>
  <si>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</si>
  <si>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</si>
  <si>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</si>
  <si>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</si>
  <si>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</si>
  <si>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</si>
  <si>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</si>
  <si>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</si>
  <si>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</si>
  <si>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</si>
  <si>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</si>
  <si>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</si>
  <si>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</si>
  <si>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</si>
  <si>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</si>
  <si>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</si>
  <si>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</si>
  <si>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</si>
  <si>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</si>
  <si>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</si>
  <si>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</si>
  <si>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</si>
  <si>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</si>
  <si>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</si>
  <si>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</si>
  <si>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</si>
  <si>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</si>
  <si>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</si>
  <si>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</si>
  <si>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</si>
  <si>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</si>
  <si>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</si>
  <si>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</si>
  <si>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</si>
  <si>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</si>
  <si>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</si>
  <si>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</si>
  <si>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</si>
  <si>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</si>
  <si>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</si>
  <si>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</si>
  <si>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</si>
  <si>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</si>
  <si>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</si>
  <si>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</si>
  <si>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</si>
  <si>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</si>
  <si>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</si>
  <si>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</si>
  <si>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</si>
  <si>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</si>
  <si>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</si>
  <si>
    <t>GRUPO ZECOM</t>
  </si>
  <si>
    <t>R660299</t>
  </si>
  <si>
    <t>2022/0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</si>
</sst>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b/>
      <sz val="10"/>
      <color theme="1"/>
      <name val="Calibri"/>
      <family val="2"/>
      <scheme val="minor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2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165" fontId="20" fillId="16" borderId="7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0" fillId="9" borderId="18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0" fillId="9" borderId="21" xfId="0" applyFill="1" applyBorder="1" applyProtection="1">
      <protection locked="0"/>
    </xf>
    <xf numFmtId="10" fontId="0" fillId="9" borderId="18" xfId="0" applyNumberFormat="1" applyFill="1" applyBorder="1" applyProtection="1">
      <protection locked="0"/>
    </xf>
    <xf numFmtId="0" fontId="21" fillId="0" borderId="0" xfId="0" applyFont="1" applyAlignment="1">
      <alignment horizontal="left" vertical="center" wrapText="1" indent="1"/>
    </xf>
    <xf numFmtId="0" fontId="12" fillId="17" borderId="2" xfId="0" applyFont="1" applyFill="1" applyBorder="1" applyAlignment="1">
      <alignment horizontal="right" vertical="top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0" fontId="15" fillId="19" borderId="12" xfId="0" applyFont="1" applyFill="1" applyBorder="1" applyAlignment="1" applyProtection="1">
      <alignment horizontal="center" vertical="center" wrapText="1"/>
    </xf>
    <xf numFmtId="4" fontId="15" fillId="19" borderId="12" xfId="0" applyNumberFormat="1" applyFont="1" applyFill="1" applyBorder="1" applyAlignment="1" applyProtection="1">
      <alignment horizontal="right" vertical="center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E46" sqref="E4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3" t="s">
        <v>31</v>
      </c>
      <c r="C2" s="145" t="s">
        <v>60</v>
      </c>
      <c r="D2" s="145" t="s">
        <v>61</v>
      </c>
      <c r="E2" s="143" t="s">
        <v>39</v>
      </c>
      <c r="F2" s="143" t="s">
        <v>58</v>
      </c>
      <c r="G2" s="143" t="s">
        <v>62</v>
      </c>
      <c r="H2" s="147" t="s">
        <v>34</v>
      </c>
      <c r="I2" s="141" t="s">
        <v>32</v>
      </c>
      <c r="J2" s="149" t="s">
        <v>59</v>
      </c>
      <c r="L2" s="137" t="s">
        <v>40</v>
      </c>
      <c r="M2" s="139">
        <v>0.12</v>
      </c>
      <c r="N2" s="9" t="s">
        <v>43</v>
      </c>
    </row>
    <row r="3" spans="2:19" ht="15.75" thickBot="1">
      <c r="B3" s="144"/>
      <c r="C3" s="146"/>
      <c r="D3" s="146"/>
      <c r="E3" s="144"/>
      <c r="F3" s="144"/>
      <c r="G3" s="144"/>
      <c r="H3" s="148"/>
      <c r="I3" s="142"/>
      <c r="J3" s="150"/>
      <c r="L3" s="138"/>
      <c r="M3" s="140"/>
      <c r="N3" s="10">
        <f>AVERAGEIF(O:O,P1,O:O)</f>
        <v>0.11875571320511087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>
        <v>44926</v>
      </c>
      <c r="F29" s="5">
        <v>396441.09</v>
      </c>
      <c r="G29" s="7"/>
      <c r="H29" s="95">
        <f t="shared" si="2"/>
        <v>44896</v>
      </c>
      <c r="I29" s="37">
        <f t="shared" si="3"/>
        <v>45996.698479600018</v>
      </c>
      <c r="J29" s="38">
        <f t="shared" si="4"/>
        <v>0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>
        <v>662498.66</v>
      </c>
      <c r="D30" s="36">
        <v>76896.659485847136</v>
      </c>
      <c r="E30" s="8">
        <v>44957</v>
      </c>
      <c r="F30" s="5">
        <v>662498.66</v>
      </c>
      <c r="G30" s="7"/>
      <c r="H30" s="95">
        <f t="shared" si="2"/>
        <v>44927</v>
      </c>
      <c r="I30" s="37">
        <f t="shared" si="3"/>
        <v>76896.659485847136</v>
      </c>
      <c r="J30" s="38">
        <f t="shared" si="4"/>
        <v>0</v>
      </c>
      <c r="N30" s="2"/>
      <c r="O30" s="13">
        <f t="shared" si="8"/>
        <v>0.11607066418194285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76896.659485847136</v>
      </c>
    </row>
    <row r="31" spans="2:19">
      <c r="B31" s="32">
        <v>44927</v>
      </c>
      <c r="C31" s="35">
        <v>468951.01</v>
      </c>
      <c r="D31" s="36">
        <v>54437.005276028591</v>
      </c>
      <c r="E31" s="8">
        <v>44965</v>
      </c>
      <c r="F31" s="5">
        <v>468951.01</v>
      </c>
      <c r="G31" s="7"/>
      <c r="H31" s="95">
        <f t="shared" si="2"/>
        <v>44927</v>
      </c>
      <c r="I31" s="37">
        <f t="shared" si="3"/>
        <v>54437.005276028591</v>
      </c>
      <c r="J31" s="38">
        <f t="shared" si="4"/>
        <v>0</v>
      </c>
      <c r="N31" s="2"/>
      <c r="O31" s="13">
        <f t="shared" si="8"/>
        <v>0.11608249927008066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54437.005276028591</v>
      </c>
    </row>
    <row r="32" spans="2:19">
      <c r="B32" s="32">
        <v>44958</v>
      </c>
      <c r="C32" s="35">
        <v>483970.57</v>
      </c>
      <c r="D32" s="36">
        <v>56185.555598999985</v>
      </c>
      <c r="E32" s="8">
        <v>44994</v>
      </c>
      <c r="F32" s="5">
        <v>483970.57</v>
      </c>
      <c r="G32" s="7"/>
      <c r="H32" s="95">
        <f t="shared" si="2"/>
        <v>44958</v>
      </c>
      <c r="I32" s="37">
        <f t="shared" si="3"/>
        <v>56185.555598999985</v>
      </c>
      <c r="J32" s="38">
        <f t="shared" si="4"/>
        <v>0</v>
      </c>
      <c r="N32" s="2"/>
      <c r="O32" s="13">
        <f t="shared" si="8"/>
        <v>0.11609291779663376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56185.555598999985</v>
      </c>
    </row>
    <row r="33" spans="2:19">
      <c r="B33" s="32">
        <v>44986</v>
      </c>
      <c r="C33" s="35">
        <v>478627.24</v>
      </c>
      <c r="D33" s="36">
        <v>55563.583463441581</v>
      </c>
      <c r="E33" s="8">
        <v>45043</v>
      </c>
      <c r="F33" s="5">
        <v>478627.24</v>
      </c>
      <c r="G33" s="7"/>
      <c r="H33" s="95">
        <f t="shared" si="2"/>
        <v>45017</v>
      </c>
      <c r="I33" s="37">
        <f t="shared" si="3"/>
        <v>55563.583463441581</v>
      </c>
      <c r="J33" s="38">
        <f t="shared" si="4"/>
        <v>0</v>
      </c>
      <c r="N33" s="2"/>
      <c r="O33" s="13">
        <f t="shared" si="8"/>
        <v>0.11608947176395891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55563.583463441581</v>
      </c>
    </row>
    <row r="34" spans="2:19">
      <c r="B34" s="32">
        <v>45017</v>
      </c>
      <c r="C34" s="35">
        <v>544712.79</v>
      </c>
      <c r="D34" s="36">
        <v>63255.82</v>
      </c>
      <c r="E34" s="8">
        <v>45075</v>
      </c>
      <c r="F34" s="5">
        <v>544712.79</v>
      </c>
      <c r="G34" s="7"/>
      <c r="H34" s="95">
        <f t="shared" si="2"/>
        <v>45047</v>
      </c>
      <c r="I34" s="37">
        <f t="shared" si="3"/>
        <v>63255.82</v>
      </c>
      <c r="J34" s="38">
        <f t="shared" si="4"/>
        <v>0</v>
      </c>
      <c r="N34" s="2"/>
      <c r="O34" s="13">
        <f t="shared" si="8"/>
        <v>0.11612692259346434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63255.82</v>
      </c>
    </row>
    <row r="35" spans="2:19">
      <c r="B35" s="32">
        <v>45047</v>
      </c>
      <c r="C35" s="35">
        <v>666098.93000000005</v>
      </c>
      <c r="D35" s="36">
        <v>77378.091977999982</v>
      </c>
      <c r="E35" s="8">
        <v>45104</v>
      </c>
      <c r="F35" s="5">
        <v>666098.93000000005</v>
      </c>
      <c r="G35" s="7"/>
      <c r="H35" s="95">
        <f t="shared" si="2"/>
        <v>45078</v>
      </c>
      <c r="I35" s="37">
        <f t="shared" si="3"/>
        <v>77378.091977999982</v>
      </c>
      <c r="J35" s="38">
        <f t="shared" si="4"/>
        <v>0</v>
      </c>
      <c r="N35" s="2"/>
      <c r="O35" s="13">
        <f t="shared" si="8"/>
        <v>0.11616606556926908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77378.091977999982</v>
      </c>
    </row>
    <row r="36" spans="2:19">
      <c r="B36" s="32">
        <v>45078</v>
      </c>
      <c r="C36" s="35">
        <v>979370.3</v>
      </c>
      <c r="D36" s="36">
        <v>113772.88085895359</v>
      </c>
      <c r="E36" s="8">
        <v>45131</v>
      </c>
      <c r="F36" s="5">
        <v>979370.3</v>
      </c>
      <c r="G36" s="7"/>
      <c r="H36" s="95">
        <f t="shared" si="2"/>
        <v>45108</v>
      </c>
      <c r="I36" s="37">
        <f t="shared" si="3"/>
        <v>113772.88085895359</v>
      </c>
      <c r="J36" s="38">
        <f t="shared" si="4"/>
        <v>0</v>
      </c>
      <c r="N36" s="2"/>
      <c r="O36" s="13">
        <f t="shared" si="8"/>
        <v>0.11616942116679828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113772.88085895359</v>
      </c>
    </row>
    <row r="37" spans="2:19">
      <c r="B37" s="32">
        <v>45108</v>
      </c>
      <c r="C37" s="35">
        <v>793315.59</v>
      </c>
      <c r="D37" s="36">
        <v>92186.436175091847</v>
      </c>
      <c r="E37" s="8"/>
      <c r="F37" s="5"/>
      <c r="G37" s="7"/>
      <c r="H37" s="95" t="str">
        <f t="shared" si="2"/>
        <v/>
      </c>
      <c r="I37" s="37">
        <f t="shared" si="3"/>
        <v>0</v>
      </c>
      <c r="J37" s="38">
        <f t="shared" si="4"/>
        <v>793315.59</v>
      </c>
      <c r="N37" s="2"/>
      <c r="O37" s="13">
        <f t="shared" si="8"/>
        <v>0.11620398910235945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92186.436175091847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72" activePane="bottomLeft" state="frozen"/>
      <selection pane="bottomLeft" activeCell="G77" sqref="G7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1" t="s">
        <v>75</v>
      </c>
      <c r="C6" s="151"/>
      <c r="D6" s="151"/>
      <c r="E6" s="151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2" t="s">
        <v>48</v>
      </c>
      <c r="B12" s="152" t="s">
        <v>49</v>
      </c>
      <c r="C12" s="152" t="s">
        <v>50</v>
      </c>
      <c r="D12" s="154" t="s">
        <v>51</v>
      </c>
      <c r="E12" s="155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3"/>
      <c r="B13" s="153"/>
      <c r="C13" s="153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6">
        <v>8</v>
      </c>
      <c r="D14" s="159">
        <v>2.1499999999999998E-2</v>
      </c>
      <c r="E14" s="159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7"/>
      <c r="D15" s="160"/>
      <c r="E15" s="16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7"/>
      <c r="D16" s="160"/>
      <c r="E16" s="16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7"/>
      <c r="D17" s="160"/>
      <c r="E17" s="16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8"/>
      <c r="D18" s="161"/>
      <c r="E18" s="161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1" t="s">
        <v>88</v>
      </c>
      <c r="C19" s="151"/>
      <c r="D19" s="151"/>
      <c r="E19" s="151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2" t="s">
        <v>48</v>
      </c>
      <c r="B25" s="152" t="s">
        <v>49</v>
      </c>
      <c r="C25" s="152" t="s">
        <v>50</v>
      </c>
      <c r="D25" s="154" t="s">
        <v>51</v>
      </c>
      <c r="E25" s="155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3"/>
      <c r="B26" s="153"/>
      <c r="C26" s="153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6">
        <v>31</v>
      </c>
      <c r="D27" s="159">
        <v>0.02</v>
      </c>
      <c r="E27" s="159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7"/>
      <c r="D28" s="160"/>
      <c r="E28" s="16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7"/>
      <c r="D29" s="160"/>
      <c r="E29" s="16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7"/>
      <c r="D30" s="160"/>
      <c r="E30" s="16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8"/>
      <c r="D31" s="161"/>
      <c r="E31" s="161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1" t="s">
        <v>96</v>
      </c>
      <c r="C32" s="151"/>
      <c r="D32" s="151"/>
      <c r="E32" s="151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2" t="s">
        <v>48</v>
      </c>
      <c r="B38" s="152" t="s">
        <v>49</v>
      </c>
      <c r="C38" s="152" t="s">
        <v>50</v>
      </c>
      <c r="D38" s="154" t="s">
        <v>51</v>
      </c>
      <c r="E38" s="155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3"/>
      <c r="B39" s="153"/>
      <c r="C39" s="153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6">
        <v>31</v>
      </c>
      <c r="D40" s="159">
        <v>0.02</v>
      </c>
      <c r="E40" s="159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7"/>
      <c r="D41" s="160"/>
      <c r="E41" s="16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7"/>
      <c r="D42" s="160"/>
      <c r="E42" s="16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7"/>
      <c r="D43" s="160"/>
      <c r="E43" s="16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8"/>
      <c r="D44" s="161"/>
      <c r="E44" s="161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1" t="s">
        <v>98</v>
      </c>
      <c r="C45" s="151"/>
      <c r="D45" s="151"/>
      <c r="E45" s="151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1" t="s">
        <v>107</v>
      </c>
      <c r="C58" s="151"/>
      <c r="D58" s="151"/>
      <c r="E58" s="151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1" t="s">
        <v>113</v>
      </c>
      <c r="C71" s="151"/>
      <c r="D71" s="151"/>
      <c r="E71" s="151"/>
      <c r="G71" s="59">
        <f>IF(A71="Plan",SUMIF('Control de pagos'!B:B,Descripción!B71,'Control de pagos'!D:D),"")</f>
        <v>259148.97999999998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259148.97999999998</v>
      </c>
    </row>
    <row r="72" spans="1:9">
      <c r="A72" s="46" t="s">
        <v>57</v>
      </c>
      <c r="B72" s="47">
        <v>45089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ht="15.75" customHeight="1">
      <c r="A77" s="180" t="s">
        <v>48</v>
      </c>
      <c r="B77" s="180" t="s">
        <v>49</v>
      </c>
      <c r="C77" s="180" t="s">
        <v>50</v>
      </c>
      <c r="D77" s="182" t="s">
        <v>51</v>
      </c>
      <c r="E77" s="183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181"/>
      <c r="B78" s="181"/>
      <c r="C78" s="181"/>
      <c r="D78" s="50" t="s">
        <v>52</v>
      </c>
      <c r="E78" s="50" t="s">
        <v>79</v>
      </c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259148.98</v>
      </c>
      <c r="C79" s="180">
        <v>12</v>
      </c>
      <c r="D79" s="185">
        <v>5.3100000000000001E-2</v>
      </c>
      <c r="E79" s="185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0</v>
      </c>
      <c r="C80" s="184"/>
      <c r="D80" s="184"/>
      <c r="E80" s="184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184"/>
      <c r="D81" s="184"/>
      <c r="E81" s="184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259148.98</v>
      </c>
      <c r="C82" s="184"/>
      <c r="D82" s="184"/>
      <c r="E82" s="184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1"/>
      <c r="C84" s="151"/>
      <c r="D84" s="151"/>
      <c r="E84" s="15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1"/>
      <c r="C97" s="151"/>
      <c r="D97" s="151"/>
      <c r="E97" s="15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1"/>
      <c r="C110" s="151"/>
      <c r="D110" s="151"/>
      <c r="E110" s="15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1"/>
      <c r="C123" s="151"/>
      <c r="D123" s="151"/>
      <c r="E123" s="15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1"/>
      <c r="C136" s="151"/>
      <c r="D136" s="151"/>
      <c r="E136" s="15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1"/>
      <c r="C149" s="151"/>
      <c r="D149" s="151"/>
      <c r="E149" s="15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6"/>
  <sheetViews>
    <sheetView topLeftCell="I1" zoomScale="85" zoomScaleNormal="85" workbookViewId="0">
      <pane ySplit="3" topLeftCell="A151" activePane="bottomLeft" state="frozen"/>
      <selection pane="bottomLeft" activeCell="R167" sqref="R16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2" t="s">
        <v>12</v>
      </c>
      <c r="C1" s="162"/>
      <c r="D1" s="162"/>
      <c r="E1" s="162"/>
      <c r="F1" s="162"/>
      <c r="G1" s="162"/>
      <c r="H1" s="162"/>
      <c r="I1" s="162"/>
      <c r="J1" s="162"/>
      <c r="K1" s="162"/>
      <c r="O1" s="163" t="s">
        <v>17</v>
      </c>
      <c r="P1" s="163"/>
      <c r="Q1" s="163"/>
      <c r="R1" s="163"/>
      <c r="S1" s="163"/>
      <c r="T1" s="163"/>
      <c r="U1" s="163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113</v>
      </c>
      <c r="B70" s="186" t="s">
        <v>80</v>
      </c>
      <c r="C70"/>
      <c r="D70"/>
      <c r="E70"/>
      <c r="F70"/>
      <c r="G70"/>
      <c r="H70"/>
      <c r="I70"/>
      <c r="J70"/>
      <c r="K70"/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113</v>
      </c>
      <c r="B71" s="86" t="s">
        <v>0</v>
      </c>
      <c r="C71" s="86" t="s">
        <v>1</v>
      </c>
      <c r="D71" s="86" t="s">
        <v>2</v>
      </c>
      <c r="E71" s="86" t="s">
        <v>3</v>
      </c>
      <c r="F71" s="86" t="s">
        <v>4</v>
      </c>
      <c r="G71" s="86" t="s">
        <v>5</v>
      </c>
      <c r="H71" s="86" t="s">
        <v>6</v>
      </c>
      <c r="I71" s="86" t="s">
        <v>7</v>
      </c>
      <c r="J71" s="86" t="s">
        <v>8</v>
      </c>
      <c r="K71" s="86" t="s">
        <v>9</v>
      </c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113</v>
      </c>
      <c r="B72" s="87">
        <v>2022</v>
      </c>
      <c r="C72" s="87"/>
      <c r="D72" s="87"/>
      <c r="E72" s="88" t="s">
        <v>81</v>
      </c>
      <c r="F72" s="88" t="s">
        <v>10</v>
      </c>
      <c r="G72" s="88" t="s">
        <v>10</v>
      </c>
      <c r="H72" s="89">
        <v>45090</v>
      </c>
      <c r="I72" s="91">
        <v>259148.98</v>
      </c>
      <c r="J72" s="90">
        <v>0</v>
      </c>
      <c r="K72" s="91">
        <v>259148.98</v>
      </c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113</v>
      </c>
      <c r="O151" s="186" t="s">
        <v>17</v>
      </c>
      <c r="P151"/>
      <c r="Q151"/>
      <c r="R151"/>
      <c r="S151"/>
      <c r="T151"/>
      <c r="U151"/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113</v>
      </c>
      <c r="O152" s="86" t="s">
        <v>13</v>
      </c>
      <c r="P152" s="86" t="s">
        <v>14</v>
      </c>
      <c r="Q152" s="86" t="s">
        <v>3</v>
      </c>
      <c r="R152" s="86" t="s">
        <v>4</v>
      </c>
      <c r="S152" s="86" t="s">
        <v>5</v>
      </c>
      <c r="T152" s="86" t="s">
        <v>15</v>
      </c>
      <c r="U152" s="86" t="s">
        <v>16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113</v>
      </c>
      <c r="O153" s="81">
        <v>1</v>
      </c>
      <c r="P153" s="84">
        <v>15991.19</v>
      </c>
      <c r="Q153" s="82" t="s">
        <v>81</v>
      </c>
      <c r="R153" s="82" t="s">
        <v>10</v>
      </c>
      <c r="S153" s="82" t="s">
        <v>10</v>
      </c>
      <c r="T153" s="81" t="s">
        <v>114</v>
      </c>
      <c r="U153" s="81" t="s">
        <v>84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113</v>
      </c>
      <c r="O154" s="87">
        <v>2</v>
      </c>
      <c r="P154" s="91">
        <v>16840.32</v>
      </c>
      <c r="Q154" s="88" t="s">
        <v>81</v>
      </c>
      <c r="R154" s="88" t="s">
        <v>10</v>
      </c>
      <c r="S154" s="88" t="s">
        <v>10</v>
      </c>
      <c r="T154" s="87" t="s">
        <v>114</v>
      </c>
      <c r="U154" s="87" t="s">
        <v>85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113</v>
      </c>
      <c r="O155" s="87">
        <v>3</v>
      </c>
      <c r="P155" s="91">
        <v>17734.54</v>
      </c>
      <c r="Q155" s="88" t="s">
        <v>81</v>
      </c>
      <c r="R155" s="88" t="s">
        <v>10</v>
      </c>
      <c r="S155" s="88" t="s">
        <v>10</v>
      </c>
      <c r="T155" s="87" t="s">
        <v>114</v>
      </c>
      <c r="U155" s="87" t="s">
        <v>85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113</v>
      </c>
      <c r="O156" s="87">
        <v>4</v>
      </c>
      <c r="P156" s="91">
        <v>18676.25</v>
      </c>
      <c r="Q156" s="88" t="s">
        <v>81</v>
      </c>
      <c r="R156" s="88" t="s">
        <v>10</v>
      </c>
      <c r="S156" s="88" t="s">
        <v>10</v>
      </c>
      <c r="T156" s="87" t="s">
        <v>114</v>
      </c>
      <c r="U156" s="87" t="s">
        <v>85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113</v>
      </c>
      <c r="O157" s="87">
        <v>5</v>
      </c>
      <c r="P157" s="91">
        <v>19667.96</v>
      </c>
      <c r="Q157" s="88" t="s">
        <v>81</v>
      </c>
      <c r="R157" s="88" t="s">
        <v>10</v>
      </c>
      <c r="S157" s="88" t="s">
        <v>10</v>
      </c>
      <c r="T157" s="87" t="s">
        <v>114</v>
      </c>
      <c r="U157" s="87" t="s">
        <v>85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113</v>
      </c>
      <c r="O158" s="87">
        <v>6</v>
      </c>
      <c r="P158" s="91">
        <v>20712.32</v>
      </c>
      <c r="Q158" s="88" t="s">
        <v>81</v>
      </c>
      <c r="R158" s="88" t="s">
        <v>10</v>
      </c>
      <c r="S158" s="88" t="s">
        <v>10</v>
      </c>
      <c r="T158" s="87" t="s">
        <v>114</v>
      </c>
      <c r="U158" s="87" t="s">
        <v>85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113</v>
      </c>
      <c r="O159" s="87">
        <v>7</v>
      </c>
      <c r="P159" s="91">
        <v>21812.15</v>
      </c>
      <c r="Q159" s="88" t="s">
        <v>81</v>
      </c>
      <c r="R159" s="88" t="s">
        <v>10</v>
      </c>
      <c r="S159" s="88" t="s">
        <v>10</v>
      </c>
      <c r="T159" s="87" t="s">
        <v>114</v>
      </c>
      <c r="U159" s="87" t="s">
        <v>85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113</v>
      </c>
      <c r="O160" s="87">
        <v>8</v>
      </c>
      <c r="P160" s="91">
        <v>22970.37</v>
      </c>
      <c r="Q160" s="88" t="s">
        <v>81</v>
      </c>
      <c r="R160" s="88" t="s">
        <v>10</v>
      </c>
      <c r="S160" s="88" t="s">
        <v>10</v>
      </c>
      <c r="T160" s="87" t="s">
        <v>114</v>
      </c>
      <c r="U160" s="87" t="s">
        <v>85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113</v>
      </c>
      <c r="O161" s="87">
        <v>9</v>
      </c>
      <c r="P161" s="91">
        <v>24190.1</v>
      </c>
      <c r="Q161" s="88" t="s">
        <v>81</v>
      </c>
      <c r="R161" s="88" t="s">
        <v>10</v>
      </c>
      <c r="S161" s="88" t="s">
        <v>10</v>
      </c>
      <c r="T161" s="87" t="s">
        <v>114</v>
      </c>
      <c r="U161" s="87" t="s">
        <v>85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113</v>
      </c>
      <c r="O162" s="87">
        <v>10</v>
      </c>
      <c r="P162" s="91">
        <v>25474.59</v>
      </c>
      <c r="Q162" s="88" t="s">
        <v>81</v>
      </c>
      <c r="R162" s="88" t="s">
        <v>10</v>
      </c>
      <c r="S162" s="88" t="s">
        <v>10</v>
      </c>
      <c r="T162" s="87" t="s">
        <v>114</v>
      </c>
      <c r="U162" s="87" t="s">
        <v>85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113</v>
      </c>
      <c r="O163" s="87">
        <v>11</v>
      </c>
      <c r="P163" s="91">
        <v>26827.3</v>
      </c>
      <c r="Q163" s="88" t="s">
        <v>81</v>
      </c>
      <c r="R163" s="88" t="s">
        <v>10</v>
      </c>
      <c r="S163" s="88" t="s">
        <v>10</v>
      </c>
      <c r="T163" s="87" t="s">
        <v>114</v>
      </c>
      <c r="U163" s="87" t="s">
        <v>85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113</v>
      </c>
      <c r="O164" s="87">
        <v>12</v>
      </c>
      <c r="P164" s="91">
        <v>28251.89</v>
      </c>
      <c r="Q164" s="88" t="s">
        <v>81</v>
      </c>
      <c r="R164" s="88" t="s">
        <v>10</v>
      </c>
      <c r="S164" s="88" t="s">
        <v>10</v>
      </c>
      <c r="T164" s="87" t="s">
        <v>114</v>
      </c>
      <c r="U164" s="87" t="s">
        <v>85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t="15.75" thickBot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29.2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29.2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29.2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29.2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2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57" activePane="bottomLeft" state="frozen"/>
      <selection activeCell="B1" sqref="B1"/>
      <selection pane="bottomLeft" activeCell="I171" sqref="I17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2" t="s">
        <v>30</v>
      </c>
      <c r="D1" s="162"/>
      <c r="E1" s="162"/>
      <c r="F1" s="162"/>
      <c r="G1" s="162"/>
      <c r="H1" s="162"/>
      <c r="K1" s="68">
        <f>'Resumen Mail'!B7</f>
        <v>45108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37.5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thickBot="1">
      <c r="A4" s="11" t="str">
        <f t="shared" ref="A4:A41" si="1">B4&amp;" "&amp;IF(C4="",C3,C4)</f>
        <v>N089123 1</v>
      </c>
      <c r="B4" s="3" t="s">
        <v>75</v>
      </c>
      <c r="C4" s="168">
        <v>1</v>
      </c>
      <c r="D4" s="172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thickBot="1">
      <c r="A5" s="11" t="str">
        <f t="shared" si="1"/>
        <v>N089123 1</v>
      </c>
      <c r="B5" s="3" t="s">
        <v>75</v>
      </c>
      <c r="C5" s="169"/>
      <c r="D5" s="173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thickBot="1">
      <c r="A6" s="11" t="str">
        <f t="shared" si="1"/>
        <v>N089123 2</v>
      </c>
      <c r="B6" s="3" t="s">
        <v>75</v>
      </c>
      <c r="C6" s="168">
        <v>2</v>
      </c>
      <c r="D6" s="172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thickBot="1">
      <c r="A7" s="11" t="str">
        <f t="shared" si="1"/>
        <v>N089123 2</v>
      </c>
      <c r="B7" s="3" t="s">
        <v>75</v>
      </c>
      <c r="C7" s="169"/>
      <c r="D7" s="173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thickBot="1">
      <c r="A8" s="11" t="str">
        <f t="shared" si="1"/>
        <v>N089123 3</v>
      </c>
      <c r="B8" s="3" t="s">
        <v>75</v>
      </c>
      <c r="C8" s="168">
        <v>3</v>
      </c>
      <c r="D8" s="172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thickBot="1">
      <c r="A9" s="11" t="str">
        <f t="shared" si="1"/>
        <v>N089123 3</v>
      </c>
      <c r="B9" s="3" t="s">
        <v>75</v>
      </c>
      <c r="C9" s="169"/>
      <c r="D9" s="173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thickBot="1">
      <c r="A10" s="11" t="str">
        <f t="shared" si="1"/>
        <v>N089123 4</v>
      </c>
      <c r="B10" s="3" t="s">
        <v>75</v>
      </c>
      <c r="C10" s="168">
        <v>4</v>
      </c>
      <c r="D10" s="172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thickBot="1">
      <c r="A11" s="11" t="str">
        <f t="shared" si="1"/>
        <v>N089123 4</v>
      </c>
      <c r="B11" s="3" t="s">
        <v>75</v>
      </c>
      <c r="C11" s="169"/>
      <c r="D11" s="173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thickBot="1">
      <c r="A12" s="11" t="str">
        <f t="shared" si="1"/>
        <v>N089123 5</v>
      </c>
      <c r="B12" s="3" t="s">
        <v>75</v>
      </c>
      <c r="C12" s="168">
        <v>5</v>
      </c>
      <c r="D12" s="172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thickBot="1">
      <c r="A13" s="11" t="str">
        <f t="shared" si="1"/>
        <v>N089123 5</v>
      </c>
      <c r="B13" s="3" t="s">
        <v>75</v>
      </c>
      <c r="C13" s="169"/>
      <c r="D13" s="173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thickBot="1">
      <c r="A14" s="11" t="str">
        <f t="shared" si="1"/>
        <v>N089123 6</v>
      </c>
      <c r="B14" s="3" t="s">
        <v>75</v>
      </c>
      <c r="C14" s="168">
        <v>6</v>
      </c>
      <c r="D14" s="172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thickBot="1">
      <c r="A15" s="11" t="str">
        <f t="shared" si="1"/>
        <v>N089123 6</v>
      </c>
      <c r="B15" s="3" t="s">
        <v>75</v>
      </c>
      <c r="C15" s="169"/>
      <c r="D15" s="173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thickBot="1">
      <c r="A16" s="11" t="str">
        <f t="shared" si="1"/>
        <v>N089123 7</v>
      </c>
      <c r="B16" s="3" t="s">
        <v>75</v>
      </c>
      <c r="C16" s="168">
        <v>7</v>
      </c>
      <c r="D16" s="172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thickBot="1">
      <c r="A17" s="11" t="str">
        <f t="shared" si="1"/>
        <v>N089123 7</v>
      </c>
      <c r="B17" s="3" t="s">
        <v>75</v>
      </c>
      <c r="C17" s="169"/>
      <c r="D17" s="173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thickBot="1">
      <c r="A18" s="11" t="str">
        <f t="shared" si="1"/>
        <v>N089123 8</v>
      </c>
      <c r="B18" s="3" t="s">
        <v>75</v>
      </c>
      <c r="C18" s="168">
        <v>8</v>
      </c>
      <c r="D18" s="172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thickBot="1">
      <c r="A19" s="11" t="str">
        <f t="shared" si="1"/>
        <v>N089123 8</v>
      </c>
      <c r="B19" s="3" t="s">
        <v>75</v>
      </c>
      <c r="C19" s="169"/>
      <c r="D19" s="173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4">
        <v>1</v>
      </c>
      <c r="D22" s="170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75"/>
      <c r="D23" s="171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4">
        <v>2</v>
      </c>
      <c r="D24" s="170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75"/>
      <c r="D25" s="171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4">
        <v>3</v>
      </c>
      <c r="D26" s="170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75"/>
      <c r="D27" s="171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68">
        <v>4</v>
      </c>
      <c r="D28" s="170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69"/>
      <c r="D29" s="171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68">
        <v>5</v>
      </c>
      <c r="D30" s="172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69"/>
      <c r="D31" s="173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68">
        <v>6</v>
      </c>
      <c r="D32" s="172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69"/>
      <c r="D33" s="173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68">
        <v>7</v>
      </c>
      <c r="D34" s="172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69"/>
      <c r="D35" s="173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68">
        <v>8</v>
      </c>
      <c r="D36" s="172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69"/>
      <c r="D37" s="173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68">
        <v>9</v>
      </c>
      <c r="D38" s="172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69"/>
      <c r="D39" s="173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68">
        <v>10</v>
      </c>
      <c r="D40" s="172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69"/>
      <c r="D41" s="173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68">
        <v>11</v>
      </c>
      <c r="D42" s="172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69"/>
      <c r="D43" s="173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68">
        <v>12</v>
      </c>
      <c r="D44" s="172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69"/>
      <c r="D45" s="173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68">
        <v>13</v>
      </c>
      <c r="D46" s="172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69"/>
      <c r="D47" s="173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68">
        <v>14</v>
      </c>
      <c r="D48" s="172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69"/>
      <c r="D49" s="173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68">
        <v>15</v>
      </c>
      <c r="D50" s="172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69"/>
      <c r="D51" s="173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68">
        <v>16</v>
      </c>
      <c r="D52" s="172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69"/>
      <c r="D53" s="173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4">
        <v>17</v>
      </c>
      <c r="D54" s="170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75"/>
      <c r="D55" s="171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68">
        <v>18</v>
      </c>
      <c r="D56" s="172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69"/>
      <c r="D57" s="173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68">
        <v>19</v>
      </c>
      <c r="D58" s="172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69"/>
      <c r="D59" s="173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68">
        <v>20</v>
      </c>
      <c r="D60" s="172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69"/>
      <c r="D61" s="173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68">
        <v>21</v>
      </c>
      <c r="D62" s="172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69"/>
      <c r="D63" s="173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68">
        <v>22</v>
      </c>
      <c r="D64" s="172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69"/>
      <c r="D65" s="173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68">
        <v>23</v>
      </c>
      <c r="D66" s="172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69"/>
      <c r="D67" s="173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68">
        <v>24</v>
      </c>
      <c r="D68" s="172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69"/>
      <c r="D69" s="173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68">
        <v>25</v>
      </c>
      <c r="D70" s="172">
        <v>11239.36</v>
      </c>
      <c r="E70" s="106">
        <v>5762.05</v>
      </c>
      <c r="F70" s="107" t="s">
        <v>86</v>
      </c>
      <c r="G70" s="106">
        <v>17001.41</v>
      </c>
      <c r="H70" s="108">
        <v>44911</v>
      </c>
      <c r="I70" s="41">
        <v>44911</v>
      </c>
      <c r="J70" s="30">
        <f t="shared" si="3"/>
        <v>44896</v>
      </c>
      <c r="L70" s="11">
        <f>IF(I70&lt;&gt;"",IF(SUMIF(Planes!BA:BA,'Control de pagos'!A70,Planes!BC:BC)=0,"",SUMIF(Planes!BA:BA,'Control de pagos'!A70,Planes!BC:BC)),"")</f>
        <v>1348.7232000000001</v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69"/>
      <c r="D71" s="173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68">
        <v>26</v>
      </c>
      <c r="D72" s="172">
        <v>11239.36</v>
      </c>
      <c r="E72" s="106">
        <v>5994.33</v>
      </c>
      <c r="F72" s="107" t="s">
        <v>86</v>
      </c>
      <c r="G72" s="106">
        <v>17233.689999999999</v>
      </c>
      <c r="H72" s="108">
        <v>44942</v>
      </c>
      <c r="I72" s="41">
        <v>44942</v>
      </c>
      <c r="J72" s="30">
        <f t="shared" si="3"/>
        <v>44927</v>
      </c>
      <c r="L72" s="11">
        <f>IF(I72&lt;&gt;"",IF(SUMIF(Planes!BA:BA,'Control de pagos'!A72,Planes!BC:BC)=0,"",SUMIF(Planes!BA:BA,'Control de pagos'!A72,Planes!BC:BC)),"")</f>
        <v>1348.7232000000001</v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69"/>
      <c r="D73" s="173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68">
        <v>27</v>
      </c>
      <c r="D74" s="172">
        <v>11239.36</v>
      </c>
      <c r="E74" s="106">
        <v>6219.11</v>
      </c>
      <c r="F74" s="107" t="s">
        <v>86</v>
      </c>
      <c r="G74" s="106">
        <v>17458.47</v>
      </c>
      <c r="H74" s="108">
        <v>44973</v>
      </c>
      <c r="I74" s="41">
        <v>44973</v>
      </c>
      <c r="J74" s="30">
        <f t="shared" si="3"/>
        <v>44958</v>
      </c>
      <c r="L74" s="11">
        <f>IF(I74&lt;&gt;"",IF(SUMIF(Planes!BA:BA,'Control de pagos'!A74,Planes!BC:BC)=0,"",SUMIF(Planes!BA:BA,'Control de pagos'!A74,Planes!BC:BC)),"")</f>
        <v>1348.7232000000001</v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69"/>
      <c r="D75" s="173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68">
        <v>28</v>
      </c>
      <c r="D76" s="172">
        <v>11239.36</v>
      </c>
      <c r="E76" s="106">
        <v>6421.42</v>
      </c>
      <c r="F76" s="107" t="s">
        <v>86</v>
      </c>
      <c r="G76" s="106">
        <v>17660.78</v>
      </c>
      <c r="H76" s="108">
        <v>45001</v>
      </c>
      <c r="I76" s="41">
        <v>45001</v>
      </c>
      <c r="J76" s="30">
        <f t="shared" si="3"/>
        <v>44986</v>
      </c>
      <c r="L76" s="11">
        <f>IF(I76&lt;&gt;"",IF(SUMIF(Planes!BA:BA,'Control de pagos'!A76,Planes!BC:BC)=0,"",SUMIF(Planes!BA:BA,'Control de pagos'!A76,Planes!BC:BC)),"")</f>
        <v>1348.7232000000001</v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69"/>
      <c r="D77" s="173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68">
        <v>29</v>
      </c>
      <c r="D78" s="172">
        <v>11239.36</v>
      </c>
      <c r="E78" s="106">
        <v>6668.69</v>
      </c>
      <c r="F78" s="107" t="s">
        <v>86</v>
      </c>
      <c r="G78" s="106">
        <v>17908.05</v>
      </c>
      <c r="H78" s="108">
        <v>45032</v>
      </c>
      <c r="I78" s="41">
        <v>45032</v>
      </c>
      <c r="J78" s="30">
        <f t="shared" si="3"/>
        <v>45017</v>
      </c>
      <c r="L78" s="11">
        <f>IF(I78&lt;&gt;"",IF(SUMIF(Planes!BA:BA,'Control de pagos'!A78,Planes!BC:BC)=0,"",SUMIF(Planes!BA:BA,'Control de pagos'!A78,Planes!BC:BC)),"")</f>
        <v>1348.7232000000001</v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69"/>
      <c r="D79" s="173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68">
        <v>30</v>
      </c>
      <c r="D80" s="172">
        <v>11239.26</v>
      </c>
      <c r="E80" s="106">
        <v>6885.92</v>
      </c>
      <c r="F80" s="107" t="s">
        <v>86</v>
      </c>
      <c r="G80" s="106">
        <v>18125.18</v>
      </c>
      <c r="H80" s="108">
        <v>45062</v>
      </c>
      <c r="I80" s="41">
        <v>45062</v>
      </c>
      <c r="J80" s="30">
        <f t="shared" si="3"/>
        <v>45047</v>
      </c>
      <c r="L80" s="11">
        <f>IF(I80&lt;&gt;"",IF(SUMIF(Planes!BA:BA,'Control de pagos'!A80,Planes!BC:BC)=0,"",SUMIF(Planes!BA:BA,'Control de pagos'!A80,Planes!BC:BC)),"")</f>
        <v>1348.7112</v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69"/>
      <c r="D81" s="173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4">
        <v>1</v>
      </c>
      <c r="D84" s="170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75"/>
      <c r="D85" s="171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8">
        <v>2</v>
      </c>
      <c r="D86" s="170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9"/>
      <c r="D87" s="171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4">
        <v>3</v>
      </c>
      <c r="D88" s="170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75"/>
      <c r="D89" s="171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4">
        <v>4</v>
      </c>
      <c r="D90" s="170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75"/>
      <c r="D91" s="171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8">
        <v>5</v>
      </c>
      <c r="D92" s="172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9"/>
      <c r="D93" s="173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8">
        <v>6</v>
      </c>
      <c r="D94" s="172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9"/>
      <c r="D95" s="173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8">
        <v>7</v>
      </c>
      <c r="D96" s="172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9"/>
      <c r="D97" s="173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8">
        <v>8</v>
      </c>
      <c r="D98" s="172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9"/>
      <c r="D99" s="173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8">
        <v>9</v>
      </c>
      <c r="D100" s="172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9"/>
      <c r="D101" s="173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8">
        <v>10</v>
      </c>
      <c r="D102" s="172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9"/>
      <c r="D103" s="173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8">
        <v>11</v>
      </c>
      <c r="D104" s="172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9"/>
      <c r="D105" s="173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8">
        <v>12</v>
      </c>
      <c r="D106" s="172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9"/>
      <c r="D107" s="173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8">
        <v>13</v>
      </c>
      <c r="D108" s="172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9"/>
      <c r="D109" s="173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8">
        <v>14</v>
      </c>
      <c r="D110" s="172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9"/>
      <c r="D111" s="173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8">
        <v>15</v>
      </c>
      <c r="D112" s="172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9"/>
      <c r="D113" s="173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8">
        <v>16</v>
      </c>
      <c r="D114" s="172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9"/>
      <c r="D115" s="173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4">
        <v>17</v>
      </c>
      <c r="D116" s="170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75"/>
      <c r="D117" s="171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8">
        <v>18</v>
      </c>
      <c r="D118" s="172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9"/>
      <c r="D119" s="173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8">
        <v>19</v>
      </c>
      <c r="D120" s="172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9"/>
      <c r="D121" s="173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8">
        <v>20</v>
      </c>
      <c r="D122" s="172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9"/>
      <c r="D123" s="173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8">
        <v>21</v>
      </c>
      <c r="D124" s="172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9"/>
      <c r="D125" s="173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8">
        <v>22</v>
      </c>
      <c r="D126" s="172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9"/>
      <c r="D127" s="173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8">
        <v>23</v>
      </c>
      <c r="D128" s="172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9"/>
      <c r="D129" s="173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68">
        <v>24</v>
      </c>
      <c r="D130" s="172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69"/>
      <c r="D131" s="173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68">
        <v>25</v>
      </c>
      <c r="D132" s="172">
        <v>12118.86</v>
      </c>
      <c r="E132" s="106">
        <v>6212.94</v>
      </c>
      <c r="F132" s="107" t="s">
        <v>86</v>
      </c>
      <c r="G132" s="106">
        <v>18331.8</v>
      </c>
      <c r="H132" s="108">
        <v>44911</v>
      </c>
      <c r="I132" s="41">
        <v>44911</v>
      </c>
      <c r="J132" s="30">
        <f t="shared" si="6"/>
        <v>44896</v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69"/>
      <c r="D133" s="173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68">
        <v>26</v>
      </c>
      <c r="D134" s="172">
        <v>12118.86</v>
      </c>
      <c r="E134" s="106">
        <v>6463.39</v>
      </c>
      <c r="F134" s="107" t="s">
        <v>86</v>
      </c>
      <c r="G134" s="106">
        <v>18582.25</v>
      </c>
      <c r="H134" s="108">
        <v>44942</v>
      </c>
      <c r="I134" s="41">
        <v>44942</v>
      </c>
      <c r="J134" s="30">
        <f t="shared" si="6"/>
        <v>44927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69"/>
      <c r="D135" s="173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68">
        <v>27</v>
      </c>
      <c r="D136" s="172">
        <v>12118.86</v>
      </c>
      <c r="E136" s="106">
        <v>6705.77</v>
      </c>
      <c r="F136" s="107" t="s">
        <v>86</v>
      </c>
      <c r="G136" s="106">
        <v>18824.63</v>
      </c>
      <c r="H136" s="108">
        <v>44973</v>
      </c>
      <c r="I136" s="41">
        <v>44973</v>
      </c>
      <c r="J136" s="30">
        <f t="shared" si="6"/>
        <v>44958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69"/>
      <c r="D137" s="173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>-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8">
        <v>28</v>
      </c>
      <c r="D138" s="172">
        <v>12118.86</v>
      </c>
      <c r="E138" s="106">
        <v>6923.91</v>
      </c>
      <c r="F138" s="107" t="s">
        <v>86</v>
      </c>
      <c r="G138" s="106">
        <v>19042.77</v>
      </c>
      <c r="H138" s="108">
        <v>45001</v>
      </c>
      <c r="I138" s="41">
        <v>45001</v>
      </c>
      <c r="J138" s="30">
        <f t="shared" si="6"/>
        <v>44986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9"/>
      <c r="D139" s="173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68">
        <v>29</v>
      </c>
      <c r="D140" s="172">
        <v>12118.86</v>
      </c>
      <c r="E140" s="106">
        <v>7190.52</v>
      </c>
      <c r="F140" s="107" t="s">
        <v>86</v>
      </c>
      <c r="G140" s="106">
        <v>19309.38</v>
      </c>
      <c r="H140" s="108">
        <v>45032</v>
      </c>
      <c r="I140" s="41">
        <v>45032</v>
      </c>
      <c r="J140" s="30">
        <f t="shared" si="6"/>
        <v>45017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69"/>
      <c r="D141" s="173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68">
        <v>30</v>
      </c>
      <c r="D142" s="172">
        <v>12118.8</v>
      </c>
      <c r="E142" s="106">
        <v>7424.78</v>
      </c>
      <c r="F142" s="107" t="s">
        <v>86</v>
      </c>
      <c r="G142" s="106">
        <v>19543.580000000002</v>
      </c>
      <c r="H142" s="108">
        <v>45062</v>
      </c>
      <c r="I142" s="41">
        <v>45062</v>
      </c>
      <c r="J142" s="30">
        <f t="shared" si="6"/>
        <v>45047</v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69"/>
      <c r="D143" s="173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>-</v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t="15.75" thickBot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t="15.75" thickBot="1">
      <c r="A145" s="11" t="str">
        <f t="shared" si="7"/>
        <v>O702873 1</v>
      </c>
      <c r="B145" s="3" t="s">
        <v>98</v>
      </c>
      <c r="C145" s="164">
        <v>1</v>
      </c>
      <c r="D145" s="166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thickBot="1">
      <c r="A146" s="11" t="str">
        <f t="shared" si="7"/>
        <v>O702873 1</v>
      </c>
      <c r="B146" s="3" t="s">
        <v>98</v>
      </c>
      <c r="C146" s="165"/>
      <c r="D146" s="167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thickBot="1">
      <c r="A147" s="11" t="str">
        <f t="shared" si="7"/>
        <v>O702873 2</v>
      </c>
      <c r="B147" s="3" t="s">
        <v>98</v>
      </c>
      <c r="C147" s="164">
        <v>2</v>
      </c>
      <c r="D147" s="166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thickBot="1">
      <c r="A148" s="11" t="str">
        <f t="shared" si="7"/>
        <v>O702873 2</v>
      </c>
      <c r="B148" s="3" t="s">
        <v>98</v>
      </c>
      <c r="C148" s="165"/>
      <c r="D148" s="167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thickBot="1">
      <c r="A149" s="11" t="str">
        <f t="shared" si="7"/>
        <v>O702873 3</v>
      </c>
      <c r="B149" s="3" t="s">
        <v>98</v>
      </c>
      <c r="C149" s="164">
        <v>3</v>
      </c>
      <c r="D149" s="166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thickBot="1">
      <c r="A150" s="11" t="str">
        <f t="shared" si="7"/>
        <v>O702873 3</v>
      </c>
      <c r="B150" s="3" t="s">
        <v>98</v>
      </c>
      <c r="C150" s="165"/>
      <c r="D150" s="167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thickBot="1">
      <c r="A151" s="11" t="str">
        <f t="shared" si="7"/>
        <v>O702873 4</v>
      </c>
      <c r="B151" s="3" t="s">
        <v>98</v>
      </c>
      <c r="C151" s="164">
        <v>4</v>
      </c>
      <c r="D151" s="166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thickBot="1">
      <c r="A152" s="11" t="str">
        <f t="shared" si="7"/>
        <v>O702873 4</v>
      </c>
      <c r="B152" s="3" t="s">
        <v>98</v>
      </c>
      <c r="C152" s="165"/>
      <c r="D152" s="167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thickBot="1">
      <c r="A153" s="11" t="str">
        <f t="shared" si="7"/>
        <v>O702873 5</v>
      </c>
      <c r="B153" s="3" t="s">
        <v>98</v>
      </c>
      <c r="C153" s="164">
        <v>5</v>
      </c>
      <c r="D153" s="166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thickBot="1">
      <c r="A154" s="11" t="str">
        <f t="shared" si="7"/>
        <v>O702873 5</v>
      </c>
      <c r="B154" s="3" t="s">
        <v>98</v>
      </c>
      <c r="C154" s="165"/>
      <c r="D154" s="167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thickBot="1">
      <c r="A155" s="11" t="str">
        <f t="shared" si="7"/>
        <v>O702873 6</v>
      </c>
      <c r="B155" s="3" t="s">
        <v>98</v>
      </c>
      <c r="C155" s="164">
        <v>6</v>
      </c>
      <c r="D155" s="166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thickBot="1">
      <c r="A156" s="11" t="str">
        <f t="shared" si="7"/>
        <v>O702873 6</v>
      </c>
      <c r="B156" s="3" t="s">
        <v>98</v>
      </c>
      <c r="C156" s="165"/>
      <c r="D156" s="167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thickBot="1">
      <c r="A157" s="11" t="str">
        <f t="shared" si="7"/>
        <v>O702873 7</v>
      </c>
      <c r="B157" s="3" t="s">
        <v>98</v>
      </c>
      <c r="C157" s="164">
        <v>7</v>
      </c>
      <c r="D157" s="166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thickBot="1">
      <c r="A158" s="11" t="str">
        <f t="shared" si="7"/>
        <v>O702873 7</v>
      </c>
      <c r="B158" s="3" t="s">
        <v>98</v>
      </c>
      <c r="C158" s="165"/>
      <c r="D158" s="167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thickBot="1">
      <c r="A159" s="11" t="str">
        <f t="shared" si="7"/>
        <v>O702873 8</v>
      </c>
      <c r="B159" s="3" t="s">
        <v>98</v>
      </c>
      <c r="C159" s="164">
        <v>8</v>
      </c>
      <c r="D159" s="166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thickBot="1">
      <c r="A160" s="11" t="str">
        <f t="shared" si="7"/>
        <v>O702873 8</v>
      </c>
      <c r="B160" s="3" t="s">
        <v>98</v>
      </c>
      <c r="C160" s="165"/>
      <c r="D160" s="167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7.5" thickBot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thickBot="1">
      <c r="A163" s="11" t="str">
        <f t="shared" si="7"/>
        <v>P103359 1</v>
      </c>
      <c r="B163" s="3" t="s">
        <v>107</v>
      </c>
      <c r="C163" s="176">
        <v>1</v>
      </c>
      <c r="D163" s="178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thickBot="1">
      <c r="A164" s="11" t="str">
        <f t="shared" si="7"/>
        <v>P103359 1</v>
      </c>
      <c r="B164" s="3" t="s">
        <v>107</v>
      </c>
      <c r="C164" s="177"/>
      <c r="D164" s="179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thickBot="1">
      <c r="A165" s="11" t="str">
        <f t="shared" si="7"/>
        <v>P103359 2</v>
      </c>
      <c r="B165" s="3" t="s">
        <v>107</v>
      </c>
      <c r="C165" s="176">
        <v>2</v>
      </c>
      <c r="D165" s="178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thickBot="1">
      <c r="A166" s="11" t="str">
        <f t="shared" si="7"/>
        <v>P103359 2</v>
      </c>
      <c r="B166" s="3" t="s">
        <v>107</v>
      </c>
      <c r="C166" s="177"/>
      <c r="D166" s="179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thickBot="1">
      <c r="A167" s="11" t="str">
        <f t="shared" si="7"/>
        <v>P103359 3</v>
      </c>
      <c r="B167" s="3" t="s">
        <v>107</v>
      </c>
      <c r="C167" s="176">
        <v>3</v>
      </c>
      <c r="D167" s="178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thickBot="1">
      <c r="A168" s="11" t="str">
        <f t="shared" si="7"/>
        <v>P103359 3</v>
      </c>
      <c r="B168" s="3" t="s">
        <v>107</v>
      </c>
      <c r="C168" s="177"/>
      <c r="D168" s="179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 ht="15.75" thickBot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t="15.75" thickBot="1">
      <c r="A170" s="11" t="str">
        <f t="shared" ref="A170:A233" si="10">B170&amp;" "&amp;IF(C170="",C169,C170)</f>
        <v>R660299 1</v>
      </c>
      <c r="B170" s="3" t="s">
        <v>113</v>
      </c>
      <c r="C170" s="190">
        <v>1</v>
      </c>
      <c r="D170" s="191">
        <v>15991.19</v>
      </c>
      <c r="E170" s="194">
        <v>13760.81</v>
      </c>
      <c r="F170" s="195" t="s">
        <v>86</v>
      </c>
      <c r="G170" s="194">
        <v>29752</v>
      </c>
      <c r="H170" s="196">
        <v>45123</v>
      </c>
      <c r="I170" s="41">
        <v>45123</v>
      </c>
      <c r="J170" s="30">
        <f t="shared" si="9"/>
        <v>45108</v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15991.19</v>
      </c>
    </row>
    <row r="171" spans="1:14" ht="15.75" thickBot="1">
      <c r="A171" s="11" t="str">
        <f t="shared" si="10"/>
        <v>R660299 1</v>
      </c>
      <c r="B171" s="3" t="s">
        <v>113</v>
      </c>
      <c r="C171" s="192"/>
      <c r="D171" s="193"/>
      <c r="E171" s="104">
        <v>13760.81</v>
      </c>
      <c r="F171" s="187">
        <v>586.11</v>
      </c>
      <c r="G171" s="104">
        <v>30338.11</v>
      </c>
      <c r="H171" s="105">
        <v>45133</v>
      </c>
      <c r="J171" s="30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15991.19</v>
      </c>
    </row>
    <row r="172" spans="1:14" ht="15.75" thickBot="1">
      <c r="A172" s="11" t="str">
        <f t="shared" si="10"/>
        <v>R660299 2</v>
      </c>
      <c r="B172" s="3" t="s">
        <v>113</v>
      </c>
      <c r="C172" s="156">
        <v>2</v>
      </c>
      <c r="D172" s="188">
        <v>16840.32</v>
      </c>
      <c r="E172" s="104">
        <v>12911.68</v>
      </c>
      <c r="F172" s="187" t="s">
        <v>86</v>
      </c>
      <c r="G172" s="104">
        <v>29752</v>
      </c>
      <c r="H172" s="105">
        <v>45154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16840.32</v>
      </c>
    </row>
    <row r="173" spans="1:14" ht="15.75" thickBot="1">
      <c r="A173" s="11" t="str">
        <f t="shared" si="10"/>
        <v>R660299 2</v>
      </c>
      <c r="B173" s="3" t="s">
        <v>113</v>
      </c>
      <c r="C173" s="158"/>
      <c r="D173" s="189"/>
      <c r="E173" s="104">
        <v>12911.68</v>
      </c>
      <c r="F173" s="187">
        <v>586.11</v>
      </c>
      <c r="G173" s="104">
        <v>30338.11</v>
      </c>
      <c r="H173" s="105">
        <v>45164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16840.32</v>
      </c>
    </row>
    <row r="174" spans="1:14" ht="15.75" thickBot="1">
      <c r="A174" s="11" t="str">
        <f t="shared" si="10"/>
        <v>R660299 3</v>
      </c>
      <c r="B174" s="3" t="s">
        <v>113</v>
      </c>
      <c r="C174" s="156">
        <v>3</v>
      </c>
      <c r="D174" s="188">
        <v>17734.54</v>
      </c>
      <c r="E174" s="104">
        <v>12017.46</v>
      </c>
      <c r="F174" s="187" t="s">
        <v>86</v>
      </c>
      <c r="G174" s="104">
        <v>29752</v>
      </c>
      <c r="H174" s="105">
        <v>45185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17734.54</v>
      </c>
    </row>
    <row r="175" spans="1:14" ht="15.75" thickBot="1">
      <c r="A175" s="11" t="str">
        <f t="shared" si="10"/>
        <v>R660299 3</v>
      </c>
      <c r="B175" s="3" t="s">
        <v>113</v>
      </c>
      <c r="C175" s="158"/>
      <c r="D175" s="189"/>
      <c r="E175" s="104">
        <v>12017.46</v>
      </c>
      <c r="F175" s="187">
        <v>586.11</v>
      </c>
      <c r="G175" s="104">
        <v>30338.11</v>
      </c>
      <c r="H175" s="105">
        <v>45195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17734.54</v>
      </c>
    </row>
    <row r="176" spans="1:14" ht="15.75" thickBot="1">
      <c r="A176" s="11" t="str">
        <f t="shared" si="10"/>
        <v>R660299 4</v>
      </c>
      <c r="B176" s="3" t="s">
        <v>113</v>
      </c>
      <c r="C176" s="156">
        <v>4</v>
      </c>
      <c r="D176" s="188">
        <v>18676.25</v>
      </c>
      <c r="E176" s="104">
        <v>11075.75</v>
      </c>
      <c r="F176" s="187" t="s">
        <v>86</v>
      </c>
      <c r="G176" s="104">
        <v>29752</v>
      </c>
      <c r="H176" s="105">
        <v>45215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18676.25</v>
      </c>
    </row>
    <row r="177" spans="1:14" ht="15.75" thickBot="1">
      <c r="A177" s="11" t="str">
        <f t="shared" si="10"/>
        <v>R660299 4</v>
      </c>
      <c r="B177" s="3" t="s">
        <v>113</v>
      </c>
      <c r="C177" s="158"/>
      <c r="D177" s="189"/>
      <c r="E177" s="104">
        <v>11075.75</v>
      </c>
      <c r="F177" s="187">
        <v>586.11</v>
      </c>
      <c r="G177" s="104">
        <v>30338.11</v>
      </c>
      <c r="H177" s="105">
        <v>45225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18676.25</v>
      </c>
    </row>
    <row r="178" spans="1:14" ht="15.75" thickBot="1">
      <c r="A178" s="11" t="str">
        <f t="shared" si="10"/>
        <v>R660299 5</v>
      </c>
      <c r="B178" s="3" t="s">
        <v>113</v>
      </c>
      <c r="C178" s="156">
        <v>5</v>
      </c>
      <c r="D178" s="188">
        <v>19667.96</v>
      </c>
      <c r="E178" s="104">
        <v>10084.040000000001</v>
      </c>
      <c r="F178" s="187" t="s">
        <v>86</v>
      </c>
      <c r="G178" s="104">
        <v>29752</v>
      </c>
      <c r="H178" s="105">
        <v>45246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19667.96</v>
      </c>
    </row>
    <row r="179" spans="1:14" ht="15.75" thickBot="1">
      <c r="A179" s="11" t="str">
        <f t="shared" si="10"/>
        <v>R660299 5</v>
      </c>
      <c r="B179" s="3" t="s">
        <v>113</v>
      </c>
      <c r="C179" s="158"/>
      <c r="D179" s="189"/>
      <c r="E179" s="104">
        <v>10084.040000000001</v>
      </c>
      <c r="F179" s="187">
        <v>586.11</v>
      </c>
      <c r="G179" s="104">
        <v>30338.11</v>
      </c>
      <c r="H179" s="105">
        <v>45256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19667.96</v>
      </c>
    </row>
    <row r="180" spans="1:14" ht="15.75" thickBot="1">
      <c r="A180" s="11" t="str">
        <f t="shared" si="10"/>
        <v>R660299 6</v>
      </c>
      <c r="B180" s="3" t="s">
        <v>113</v>
      </c>
      <c r="C180" s="156">
        <v>6</v>
      </c>
      <c r="D180" s="188">
        <v>20712.32</v>
      </c>
      <c r="E180" s="104">
        <v>9039.68</v>
      </c>
      <c r="F180" s="187" t="s">
        <v>86</v>
      </c>
      <c r="G180" s="104">
        <v>29752</v>
      </c>
      <c r="H180" s="105">
        <v>45276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20712.32</v>
      </c>
    </row>
    <row r="181" spans="1:14" ht="15.75" thickBot="1">
      <c r="A181" s="11" t="str">
        <f t="shared" si="10"/>
        <v>R660299 6</v>
      </c>
      <c r="B181" s="3" t="s">
        <v>113</v>
      </c>
      <c r="C181" s="158"/>
      <c r="D181" s="189"/>
      <c r="E181" s="104">
        <v>9039.68</v>
      </c>
      <c r="F181" s="187">
        <v>586.11</v>
      </c>
      <c r="G181" s="104">
        <v>30338.11</v>
      </c>
      <c r="H181" s="105">
        <v>45286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20712.32</v>
      </c>
    </row>
    <row r="182" spans="1:14" ht="15.75" thickBot="1">
      <c r="A182" s="11" t="str">
        <f t="shared" si="10"/>
        <v>R660299 7</v>
      </c>
      <c r="B182" s="3" t="s">
        <v>113</v>
      </c>
      <c r="C182" s="156">
        <v>7</v>
      </c>
      <c r="D182" s="188">
        <v>21812.15</v>
      </c>
      <c r="E182" s="104">
        <v>7939.85</v>
      </c>
      <c r="F182" s="187" t="s">
        <v>86</v>
      </c>
      <c r="G182" s="104">
        <v>29752</v>
      </c>
      <c r="H182" s="105">
        <v>45307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21812.15</v>
      </c>
    </row>
    <row r="183" spans="1:14" ht="15.75" thickBot="1">
      <c r="A183" s="11" t="str">
        <f t="shared" si="10"/>
        <v>R660299 7</v>
      </c>
      <c r="B183" s="3" t="s">
        <v>113</v>
      </c>
      <c r="C183" s="158"/>
      <c r="D183" s="189"/>
      <c r="E183" s="104">
        <v>7939.85</v>
      </c>
      <c r="F183" s="187">
        <v>586.11</v>
      </c>
      <c r="G183" s="104">
        <v>30338.11</v>
      </c>
      <c r="H183" s="105">
        <v>45317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21812.15</v>
      </c>
    </row>
    <row r="184" spans="1:14" ht="15.75" thickBot="1">
      <c r="A184" s="11" t="str">
        <f t="shared" si="10"/>
        <v>R660299 8</v>
      </c>
      <c r="B184" s="3" t="s">
        <v>113</v>
      </c>
      <c r="C184" s="156">
        <v>8</v>
      </c>
      <c r="D184" s="188">
        <v>22970.37</v>
      </c>
      <c r="E184" s="104">
        <v>6781.63</v>
      </c>
      <c r="F184" s="187" t="s">
        <v>86</v>
      </c>
      <c r="G184" s="104">
        <v>29752</v>
      </c>
      <c r="H184" s="105">
        <v>45338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22970.37</v>
      </c>
    </row>
    <row r="185" spans="1:14" ht="15.75" thickBot="1">
      <c r="A185" s="11" t="str">
        <f t="shared" si="10"/>
        <v>R660299 8</v>
      </c>
      <c r="B185" s="3" t="s">
        <v>113</v>
      </c>
      <c r="C185" s="158"/>
      <c r="D185" s="189"/>
      <c r="E185" s="104">
        <v>6781.63</v>
      </c>
      <c r="F185" s="187">
        <v>586.11</v>
      </c>
      <c r="G185" s="104">
        <v>30338.11</v>
      </c>
      <c r="H185" s="105">
        <v>45348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22970.37</v>
      </c>
    </row>
    <row r="186" spans="1:14" ht="15.75" thickBot="1">
      <c r="A186" s="11" t="str">
        <f t="shared" si="10"/>
        <v>R660299 9</v>
      </c>
      <c r="B186" s="3" t="s">
        <v>113</v>
      </c>
      <c r="C186" s="156">
        <v>9</v>
      </c>
      <c r="D186" s="188">
        <v>24190.1</v>
      </c>
      <c r="E186" s="104">
        <v>5561.9</v>
      </c>
      <c r="F186" s="187" t="s">
        <v>86</v>
      </c>
      <c r="G186" s="104">
        <v>29752</v>
      </c>
      <c r="H186" s="105">
        <v>45367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24190.1</v>
      </c>
    </row>
    <row r="187" spans="1:14" ht="15.75" thickBot="1">
      <c r="A187" s="11" t="str">
        <f t="shared" si="10"/>
        <v>R660299 9</v>
      </c>
      <c r="B187" s="3" t="s">
        <v>113</v>
      </c>
      <c r="C187" s="158"/>
      <c r="D187" s="189"/>
      <c r="E187" s="104">
        <v>5561.9</v>
      </c>
      <c r="F187" s="187">
        <v>586.11</v>
      </c>
      <c r="G187" s="104">
        <v>30338.11</v>
      </c>
      <c r="H187" s="105">
        <v>45377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24190.1</v>
      </c>
    </row>
    <row r="188" spans="1:14" ht="15.75" thickBot="1">
      <c r="A188" s="11" t="str">
        <f t="shared" si="10"/>
        <v>R660299 10</v>
      </c>
      <c r="B188" s="3" t="s">
        <v>113</v>
      </c>
      <c r="C188" s="156">
        <v>10</v>
      </c>
      <c r="D188" s="188">
        <v>25474.59</v>
      </c>
      <c r="E188" s="104">
        <v>4277.41</v>
      </c>
      <c r="F188" s="187" t="s">
        <v>86</v>
      </c>
      <c r="G188" s="104">
        <v>29752</v>
      </c>
      <c r="H188" s="105">
        <v>45398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25474.59</v>
      </c>
    </row>
    <row r="189" spans="1:14" ht="15.75" thickBot="1">
      <c r="A189" s="11" t="str">
        <f t="shared" si="10"/>
        <v>R660299 10</v>
      </c>
      <c r="B189" s="3" t="s">
        <v>113</v>
      </c>
      <c r="C189" s="158"/>
      <c r="D189" s="189"/>
      <c r="E189" s="104">
        <v>4277.41</v>
      </c>
      <c r="F189" s="187">
        <v>586.11</v>
      </c>
      <c r="G189" s="104">
        <v>30338.11</v>
      </c>
      <c r="H189" s="105">
        <v>45408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25474.59</v>
      </c>
    </row>
    <row r="190" spans="1:14" ht="15.75" thickBot="1">
      <c r="A190" s="11" t="str">
        <f t="shared" si="10"/>
        <v>R660299 11</v>
      </c>
      <c r="B190" s="3" t="s">
        <v>113</v>
      </c>
      <c r="C190" s="156">
        <v>11</v>
      </c>
      <c r="D190" s="188">
        <v>26827.3</v>
      </c>
      <c r="E190" s="104">
        <v>2924.7</v>
      </c>
      <c r="F190" s="187" t="s">
        <v>86</v>
      </c>
      <c r="G190" s="104">
        <v>29752</v>
      </c>
      <c r="H190" s="105">
        <v>45428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26827.3</v>
      </c>
    </row>
    <row r="191" spans="1:14" ht="15.75" thickBot="1">
      <c r="A191" s="11" t="str">
        <f t="shared" si="10"/>
        <v>R660299 11</v>
      </c>
      <c r="B191" s="3" t="s">
        <v>113</v>
      </c>
      <c r="C191" s="158"/>
      <c r="D191" s="189"/>
      <c r="E191" s="104">
        <v>2924.7</v>
      </c>
      <c r="F191" s="187">
        <v>586.11</v>
      </c>
      <c r="G191" s="104">
        <v>30338.11</v>
      </c>
      <c r="H191" s="105">
        <v>45438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26827.3</v>
      </c>
    </row>
    <row r="192" spans="1:14" ht="15.75" thickBot="1">
      <c r="A192" s="11" t="str">
        <f t="shared" si="10"/>
        <v>R660299 12</v>
      </c>
      <c r="B192" s="3" t="s">
        <v>113</v>
      </c>
      <c r="C192" s="156">
        <v>12</v>
      </c>
      <c r="D192" s="188">
        <v>28251.89</v>
      </c>
      <c r="E192" s="104">
        <v>1500.11</v>
      </c>
      <c r="F192" s="187" t="s">
        <v>86</v>
      </c>
      <c r="G192" s="104">
        <v>29752</v>
      </c>
      <c r="H192" s="105">
        <v>45459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28251.89</v>
      </c>
    </row>
    <row r="193" spans="1:14" ht="15.75" thickBot="1">
      <c r="A193" s="11" t="str">
        <f t="shared" si="10"/>
        <v>R660299 12</v>
      </c>
      <c r="B193" s="3" t="s">
        <v>113</v>
      </c>
      <c r="C193" s="158"/>
      <c r="D193" s="189"/>
      <c r="E193" s="104">
        <v>1500.11</v>
      </c>
      <c r="F193" s="187">
        <v>586.11</v>
      </c>
      <c r="G193" s="104">
        <v>30338.11</v>
      </c>
      <c r="H193" s="105">
        <v>45469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28251.89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83">
    <mergeCell ref="C190:C191"/>
    <mergeCell ref="D190:D191"/>
    <mergeCell ref="C192:C193"/>
    <mergeCell ref="D192:D193"/>
    <mergeCell ref="C180:C181"/>
    <mergeCell ref="D180:D181"/>
    <mergeCell ref="C182:C183"/>
    <mergeCell ref="D182:D183"/>
    <mergeCell ref="C184:C185"/>
    <mergeCell ref="D184:D185"/>
    <mergeCell ref="C186:C187"/>
    <mergeCell ref="D186:D187"/>
    <mergeCell ref="C188:C189"/>
    <mergeCell ref="D188:D189"/>
    <mergeCell ref="C170:C171"/>
    <mergeCell ref="D170:D171"/>
    <mergeCell ref="C172:C173"/>
    <mergeCell ref="D172:D173"/>
    <mergeCell ref="C174:C175"/>
    <mergeCell ref="D174:D175"/>
    <mergeCell ref="C176:C177"/>
    <mergeCell ref="D176:D177"/>
    <mergeCell ref="C178:C179"/>
    <mergeCell ref="D178:D179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5" sqref="E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36" t="s">
        <v>112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45108</v>
      </c>
      <c r="C7" s="29">
        <f>SUMIF(SUSS!H:H,'Control de pagos'!K1,SUSS!I:I)</f>
        <v>113772.88085895359</v>
      </c>
      <c r="D7" s="29">
        <f>'Control de pagos'!K2</f>
        <v>0</v>
      </c>
      <c r="E7" s="42">
        <f>C7+D7</f>
        <v>113772.88085895359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 t="str">
        <f>Descripción!B71</f>
        <v>R660299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2023-08-15T11:23:21Z</dcterms:modified>
</cp:coreProperties>
</file>