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58" i="2" l="1"/>
  <c r="G120" i="2"/>
  <c r="G56" i="2" l="1"/>
  <c r="G118" i="2"/>
  <c r="G48" i="2" l="1"/>
  <c r="G110" i="2"/>
  <c r="G46" i="2" l="1"/>
  <c r="G108" i="2"/>
  <c r="G44" i="2" l="1"/>
  <c r="G106" i="2"/>
  <c r="G42" i="2" l="1"/>
  <c r="G104" i="2"/>
  <c r="G40" i="2" l="1"/>
  <c r="G102" i="2"/>
  <c r="G38" i="2" l="1"/>
  <c r="G100" i="2"/>
  <c r="G36" i="2" l="1"/>
  <c r="G98" i="2"/>
  <c r="E34" i="2" l="1"/>
  <c r="E96" i="2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0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6" i="2"/>
  <c r="L148" i="2"/>
  <c r="L150" i="2"/>
  <c r="L152" i="2"/>
  <c r="L154" i="2"/>
  <c r="L156" i="2"/>
  <c r="L158" i="2"/>
  <c r="L160" i="2"/>
  <c r="L161" i="2"/>
  <c r="L164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G27" i="7" s="1"/>
  <c r="E26" i="7"/>
  <c r="E25" i="7"/>
  <c r="E24" i="7"/>
  <c r="F24" i="7" s="1"/>
  <c r="E23" i="7"/>
  <c r="E22" i="7"/>
  <c r="E21" i="7"/>
  <c r="E20" i="7"/>
  <c r="F20" i="7" s="1"/>
  <c r="E19" i="7"/>
  <c r="F19" i="7" s="1"/>
  <c r="G19" i="7" s="1"/>
  <c r="E18" i="7"/>
  <c r="E17" i="7"/>
  <c r="E16" i="7"/>
  <c r="F16" i="7" s="1"/>
  <c r="E15" i="7"/>
  <c r="F15" i="7" s="1"/>
  <c r="E14" i="7"/>
  <c r="E13" i="7"/>
  <c r="E12" i="7"/>
  <c r="F12" i="7" s="1"/>
  <c r="E11" i="7"/>
  <c r="E10" i="7"/>
  <c r="E9" i="7"/>
  <c r="C7" i="7"/>
  <c r="F23" i="7"/>
  <c r="F9" i="7" l="1"/>
  <c r="G9" i="7" s="1"/>
  <c r="F13" i="7"/>
  <c r="G13" i="7" s="1"/>
  <c r="F17" i="7"/>
  <c r="G17" i="7" s="1"/>
  <c r="F21" i="7"/>
  <c r="G21" i="7" s="1"/>
  <c r="F25" i="7"/>
  <c r="G25" i="7" s="1"/>
  <c r="F8" i="7"/>
  <c r="G8" i="7" s="1"/>
  <c r="F10" i="7"/>
  <c r="G10" i="7" s="1"/>
  <c r="F14" i="7"/>
  <c r="G14" i="7" s="1"/>
  <c r="F22" i="7"/>
  <c r="G22" i="7" s="1"/>
  <c r="F26" i="7"/>
  <c r="G26" i="7" s="1"/>
  <c r="F7" i="7"/>
  <c r="G7" i="7" s="1"/>
  <c r="G16" i="7"/>
  <c r="G24" i="7"/>
  <c r="G12" i="7"/>
  <c r="G20" i="7"/>
  <c r="G28" i="7"/>
  <c r="F11" i="7"/>
  <c r="G11" i="7" s="1"/>
  <c r="G15" i="7"/>
  <c r="G23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H19" i="6"/>
  <c r="R30" i="3"/>
  <c r="R29" i="3"/>
  <c r="H136" i="6"/>
  <c r="I136" i="6" s="1"/>
  <c r="H110" i="6"/>
  <c r="I110" i="6" s="1"/>
  <c r="H84" i="6"/>
  <c r="I84" i="6" s="1"/>
  <c r="H58" i="6"/>
  <c r="I58" i="6" s="1"/>
  <c r="H32" i="6"/>
  <c r="I32" i="6" s="1"/>
  <c r="H149" i="6"/>
  <c r="H123" i="6"/>
  <c r="I123" i="6" s="1"/>
  <c r="H97" i="6"/>
  <c r="I97" i="6" s="1"/>
  <c r="H71" i="6"/>
  <c r="I71" i="6" s="1"/>
  <c r="H45" i="6"/>
  <c r="I45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L60" i="2" s="1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L85" i="2" s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L118" i="2" s="1"/>
  <c r="A119" i="2"/>
  <c r="A120" i="2"/>
  <c r="L120" i="2" s="1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O260" i="1" s="1"/>
  <c r="AN260" i="1" s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O326" i="1" s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O3932" i="1" s="1"/>
  <c r="AN3932" i="1" s="1"/>
  <c r="AG3932" i="1"/>
  <c r="AH3932" i="1"/>
  <c r="AI3932" i="1"/>
  <c r="AJ3932" i="1"/>
  <c r="AK3932" i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J1500" i="2"/>
  <c r="BA350" i="1"/>
  <c r="BA342" i="1"/>
  <c r="BA1224" i="1"/>
  <c r="BA1209" i="1"/>
  <c r="BA3655" i="1"/>
  <c r="BA1333" i="1"/>
  <c r="BA1329" i="1"/>
  <c r="BA1326" i="1"/>
  <c r="BA1301" i="1"/>
  <c r="BA1297" i="1"/>
  <c r="BA1294" i="1"/>
  <c r="BA1269" i="1"/>
  <c r="BA1265" i="1"/>
  <c r="BA1262" i="1"/>
  <c r="BA1237" i="1"/>
  <c r="BA1233" i="1"/>
  <c r="BA1230" i="1"/>
  <c r="BA1216" i="1"/>
  <c r="BA1201" i="1"/>
  <c r="AN515" i="1"/>
  <c r="AN499" i="1"/>
  <c r="AN483" i="1"/>
  <c r="AN467" i="1"/>
  <c r="AN198" i="1"/>
  <c r="AN182" i="1"/>
  <c r="AN2439" i="1"/>
  <c r="AN2423" i="1"/>
  <c r="AN2407" i="1"/>
  <c r="AN2391" i="1"/>
  <c r="BA1317" i="1"/>
  <c r="BA1313" i="1"/>
  <c r="BA1310" i="1"/>
  <c r="BA1285" i="1"/>
  <c r="BA1281" i="1"/>
  <c r="BA1253" i="1"/>
  <c r="BA1249" i="1"/>
  <c r="BA1246" i="1"/>
  <c r="AN1099" i="1"/>
  <c r="AN878" i="1"/>
  <c r="AN862" i="1"/>
  <c r="AN846" i="1"/>
  <c r="AN830" i="1"/>
  <c r="AN814" i="1"/>
  <c r="AN812" i="1"/>
  <c r="AN796" i="1"/>
  <c r="AN780" i="1"/>
  <c r="AN764" i="1"/>
  <c r="AN662" i="1"/>
  <c r="AN646" i="1"/>
  <c r="AN363" i="1"/>
  <c r="AN192" i="1"/>
  <c r="BA3658" i="1"/>
  <c r="AN2437" i="1"/>
  <c r="AN2421" i="1"/>
  <c r="AN2405" i="1"/>
  <c r="AN2389" i="1"/>
  <c r="AN1093" i="1"/>
  <c r="AN872" i="1"/>
  <c r="AN856" i="1"/>
  <c r="AN840" i="1"/>
  <c r="AN824" i="1"/>
  <c r="AN806" i="1"/>
  <c r="AN790" i="1"/>
  <c r="AN774" i="1"/>
  <c r="AN758" i="1"/>
  <c r="BA681" i="1"/>
  <c r="AN660" i="1"/>
  <c r="AN644" i="1"/>
  <c r="AN517" i="1"/>
  <c r="AN501" i="1"/>
  <c r="AN485" i="1"/>
  <c r="AN469" i="1"/>
  <c r="AN357" i="1"/>
  <c r="BA3659" i="1"/>
  <c r="BA3654" i="1"/>
  <c r="BA1341" i="1"/>
  <c r="BA1337" i="1"/>
  <c r="BA1334" i="1"/>
  <c r="BA1325" i="1"/>
  <c r="BA1321" i="1"/>
  <c r="BA1318" i="1"/>
  <c r="BA1309" i="1"/>
  <c r="BA1305" i="1"/>
  <c r="BA1302" i="1"/>
  <c r="BA1293" i="1"/>
  <c r="BA1289" i="1"/>
  <c r="BA1286" i="1"/>
  <c r="BA1277" i="1"/>
  <c r="BA1273" i="1"/>
  <c r="BA1270" i="1"/>
  <c r="BA1261" i="1"/>
  <c r="BA1257" i="1"/>
  <c r="BA1254" i="1"/>
  <c r="BA1245" i="1"/>
  <c r="BA1241" i="1"/>
  <c r="BA1238" i="1"/>
  <c r="BA1229" i="1"/>
  <c r="BA1225" i="1"/>
  <c r="BA1208" i="1"/>
  <c r="BA808" i="1"/>
  <c r="BA349" i="1"/>
  <c r="AN202" i="1"/>
  <c r="AN194" i="1"/>
  <c r="AN186" i="1"/>
  <c r="AN2443" i="1"/>
  <c r="AN2435" i="1"/>
  <c r="AN2427" i="1"/>
  <c r="AN2419" i="1"/>
  <c r="AN2411" i="1"/>
  <c r="AN2403" i="1"/>
  <c r="AN2395" i="1"/>
  <c r="AN2387" i="1"/>
  <c r="BA1278" i="1"/>
  <c r="AN1105" i="1"/>
  <c r="AN1097" i="1"/>
  <c r="AN1089" i="1"/>
  <c r="AN884" i="1"/>
  <c r="AN876" i="1"/>
  <c r="AN868" i="1"/>
  <c r="AN860" i="1"/>
  <c r="AN852" i="1"/>
  <c r="AN844" i="1"/>
  <c r="AN836" i="1"/>
  <c r="AN828" i="1"/>
  <c r="AN820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473" i="1"/>
  <c r="AN465" i="1"/>
  <c r="AN361" i="1"/>
  <c r="AN353" i="1"/>
  <c r="AN2441" i="1"/>
  <c r="AN2433" i="1"/>
  <c r="AN2425" i="1"/>
  <c r="AN2417" i="1"/>
  <c r="AN2409" i="1"/>
  <c r="AN2401" i="1"/>
  <c r="AN2393" i="1"/>
  <c r="AN2385" i="1"/>
  <c r="BA1217" i="1"/>
  <c r="BA1200" i="1"/>
  <c r="AN1103" i="1"/>
  <c r="AN1095" i="1"/>
  <c r="AN1087" i="1"/>
  <c r="AN882" i="1"/>
  <c r="AN874" i="1"/>
  <c r="AN866" i="1"/>
  <c r="AN858" i="1"/>
  <c r="AN850" i="1"/>
  <c r="AN842" i="1"/>
  <c r="AN834" i="1"/>
  <c r="AN826" i="1"/>
  <c r="AN818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AX141" i="1"/>
  <c r="AX140" i="1"/>
  <c r="BC140" i="1"/>
  <c r="AX137" i="1"/>
  <c r="AX136" i="1"/>
  <c r="AX133" i="1"/>
  <c r="AX132" i="1"/>
  <c r="BC132" i="1"/>
  <c r="AX129" i="1"/>
  <c r="AX128" i="1"/>
  <c r="AX125" i="1"/>
  <c r="BC125" i="1"/>
  <c r="AX124" i="1"/>
  <c r="AX121" i="1"/>
  <c r="AX120" i="1"/>
  <c r="AX117" i="1"/>
  <c r="AX116" i="1"/>
  <c r="BC116" i="1"/>
  <c r="AX113" i="1"/>
  <c r="BC113" i="1"/>
  <c r="AX112" i="1"/>
  <c r="BC112" i="1"/>
  <c r="AX109" i="1"/>
  <c r="BC109" i="1"/>
  <c r="AX108" i="1"/>
  <c r="AX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AX143" i="1"/>
  <c r="BC143" i="1"/>
  <c r="AX142" i="1"/>
  <c r="AX139" i="1"/>
  <c r="BC139" i="1"/>
  <c r="AX138" i="1"/>
  <c r="AX135" i="1"/>
  <c r="BC135" i="1"/>
  <c r="AX134" i="1"/>
  <c r="AX131" i="1"/>
  <c r="BC131" i="1"/>
  <c r="AX130" i="1"/>
  <c r="AX127" i="1"/>
  <c r="AX126" i="1"/>
  <c r="BC126" i="1"/>
  <c r="AX123" i="1"/>
  <c r="BC123" i="1"/>
  <c r="AX122" i="1"/>
  <c r="AX119" i="1"/>
  <c r="AX118" i="1"/>
  <c r="BC118" i="1"/>
  <c r="AX115" i="1"/>
  <c r="AX114" i="1"/>
  <c r="AX111" i="1"/>
  <c r="BC111" i="1"/>
  <c r="AX110" i="1"/>
  <c r="AX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36" i="1" l="1"/>
  <c r="BB127" i="1"/>
  <c r="BB138" i="1"/>
  <c r="BB144" i="1"/>
  <c r="BB122" i="1"/>
  <c r="BB134" i="1"/>
  <c r="BB129" i="1"/>
  <c r="BB142" i="1"/>
  <c r="BB146" i="1"/>
  <c r="BB130" i="1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E11" i="1"/>
  <c r="AF11" i="1"/>
  <c r="AO11" i="1" s="1"/>
  <c r="AE12" i="1"/>
  <c r="AF12" i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E36" i="1"/>
  <c r="AF36" i="1"/>
  <c r="AO36" i="1" s="1"/>
  <c r="AE37" i="1"/>
  <c r="AF37" i="1"/>
  <c r="AO37" i="1" s="1"/>
  <c r="AE38" i="1"/>
  <c r="AF38" i="1"/>
  <c r="AO38" i="1" s="1"/>
  <c r="AE39" i="1"/>
  <c r="AF39" i="1"/>
  <c r="AE40" i="1"/>
  <c r="AF40" i="1"/>
  <c r="AO40" i="1" s="1"/>
  <c r="AE41" i="1"/>
  <c r="AF41" i="1"/>
  <c r="AO41" i="1" s="1"/>
  <c r="AE42" i="1"/>
  <c r="AF42" i="1"/>
  <c r="AO42" i="1" s="1"/>
  <c r="AE43" i="1"/>
  <c r="AF43" i="1"/>
  <c r="AE44" i="1"/>
  <c r="AF44" i="1"/>
  <c r="AO44" i="1" s="1"/>
  <c r="AE45" i="1"/>
  <c r="AF45" i="1"/>
  <c r="AO45" i="1" s="1"/>
  <c r="AE46" i="1"/>
  <c r="AF46" i="1"/>
  <c r="AO46" i="1" s="1"/>
  <c r="AE47" i="1"/>
  <c r="AF47" i="1"/>
  <c r="AE48" i="1"/>
  <c r="AF48" i="1"/>
  <c r="AO48" i="1" s="1"/>
  <c r="AE49" i="1"/>
  <c r="AF49" i="1"/>
  <c r="AO49" i="1" s="1"/>
  <c r="AE50" i="1"/>
  <c r="AF50" i="1"/>
  <c r="AO50" i="1" s="1"/>
  <c r="AE51" i="1"/>
  <c r="AF51" i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E60" i="1"/>
  <c r="AF60" i="1"/>
  <c r="AO60" i="1" s="1"/>
  <c r="AE61" i="1"/>
  <c r="AF61" i="1"/>
  <c r="AE62" i="1"/>
  <c r="AF62" i="1"/>
  <c r="AO62" i="1" s="1"/>
  <c r="AE63" i="1"/>
  <c r="AF63" i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63" i="1" l="1"/>
  <c r="AO59" i="1"/>
  <c r="AO51" i="1"/>
  <c r="AO47" i="1"/>
  <c r="AO43" i="1"/>
  <c r="AO39" i="1"/>
  <c r="AO35" i="1"/>
  <c r="BA91" i="1"/>
  <c r="BA87" i="1"/>
  <c r="BA83" i="1"/>
  <c r="BA79" i="1"/>
  <c r="BA75" i="1"/>
  <c r="BA71" i="1"/>
  <c r="BA93" i="1"/>
  <c r="BA89" i="1"/>
  <c r="BA85" i="1"/>
  <c r="BA81" i="1"/>
  <c r="BA77" i="1"/>
  <c r="BA73" i="1"/>
  <c r="BA69" i="1"/>
  <c r="BA67" i="1"/>
  <c r="BA63" i="1"/>
  <c r="BA59" i="1"/>
  <c r="BA55" i="1"/>
  <c r="BA65" i="1"/>
  <c r="BA61" i="1"/>
  <c r="BA57" i="1"/>
  <c r="BA53" i="1"/>
  <c r="AO20" i="1"/>
  <c r="AO18" i="1"/>
  <c r="AO14" i="1"/>
  <c r="AO12" i="1"/>
  <c r="AO10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67" i="2" l="1"/>
  <c r="L163" i="2"/>
  <c r="L114" i="2"/>
  <c r="L110" i="2"/>
  <c r="L106" i="2"/>
  <c r="L102" i="2"/>
  <c r="L165" i="2"/>
  <c r="L116" i="2"/>
  <c r="L112" i="2"/>
  <c r="L108" i="2"/>
  <c r="L104" i="2"/>
  <c r="L100" i="2"/>
  <c r="L162" i="2"/>
  <c r="L96" i="2"/>
  <c r="L92" i="2"/>
  <c r="L98" i="2"/>
  <c r="L94" i="2"/>
  <c r="L90" i="2"/>
  <c r="L18" i="2"/>
  <c r="L14" i="2"/>
  <c r="L86" i="2"/>
  <c r="L16" i="2"/>
  <c r="L88" i="2"/>
  <c r="L84" i="2"/>
  <c r="L83" i="2"/>
  <c r="L8" i="2"/>
  <c r="L12" i="2"/>
  <c r="L6" i="2"/>
  <c r="L10" i="2"/>
  <c r="L4" i="2"/>
  <c r="AY90" i="1"/>
  <c r="AN21" i="1"/>
  <c r="AP61" i="1"/>
  <c r="AY58" i="1"/>
  <c r="AY31" i="1"/>
  <c r="AP55" i="1"/>
  <c r="AY15" i="1"/>
  <c r="AY74" i="1"/>
  <c r="AP67" i="1"/>
  <c r="AY146" i="1" s="1"/>
  <c r="AZ146" i="1" s="1"/>
  <c r="BC146" i="1" s="1"/>
  <c r="AY114" i="1"/>
  <c r="AY122" i="1"/>
  <c r="AZ122" i="1" s="1"/>
  <c r="BC122" i="1" s="1"/>
  <c r="AY130" i="1"/>
  <c r="AZ130" i="1" s="1"/>
  <c r="BC130" i="1" s="1"/>
  <c r="AY138" i="1"/>
  <c r="AZ138" i="1" s="1"/>
  <c r="BC138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Y136" i="1"/>
  <c r="AZ136" i="1" s="1"/>
  <c r="BC136" i="1" s="1"/>
  <c r="AY144" i="1"/>
  <c r="AZ144" i="1" s="1"/>
  <c r="BC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BC134" i="1" s="1"/>
  <c r="AY142" i="1"/>
  <c r="AZ142" i="1" s="1"/>
  <c r="BC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BC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BC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Y25" i="1"/>
  <c r="AY33" i="1"/>
  <c r="AY39" i="1"/>
  <c r="AY43" i="1"/>
  <c r="AY51" i="1"/>
  <c r="AY55" i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Y24" i="1"/>
  <c r="AY28" i="1"/>
  <c r="AY32" i="1"/>
  <c r="AY36" i="1"/>
  <c r="AY42" i="1"/>
  <c r="AY46" i="1"/>
  <c r="AY50" i="1"/>
  <c r="AY56" i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AY37" i="1"/>
  <c r="AY41" i="1"/>
  <c r="AY47" i="1"/>
  <c r="AY53" i="1"/>
  <c r="AY57" i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Y22" i="1"/>
  <c r="AY26" i="1"/>
  <c r="AY30" i="1"/>
  <c r="AY34" i="1"/>
  <c r="AY38" i="1"/>
  <c r="AY44" i="1"/>
  <c r="AY48" i="1"/>
  <c r="AY52" i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5" i="2" l="1"/>
  <c r="AZ107" i="1"/>
  <c r="BB107" i="1"/>
  <c r="BC107" i="1" s="1"/>
  <c r="AZ121" i="1"/>
  <c r="BB121" i="1"/>
  <c r="BC121" i="1" s="1"/>
  <c r="AZ103" i="1"/>
  <c r="BB103" i="1"/>
  <c r="BC103" i="1" s="1"/>
  <c r="AZ120" i="1"/>
  <c r="BB120" i="1"/>
  <c r="BC120" i="1" s="1"/>
  <c r="AZ117" i="1"/>
  <c r="BB117" i="1"/>
  <c r="BC117" i="1" s="1"/>
  <c r="AZ105" i="1"/>
  <c r="BB105" i="1"/>
  <c r="BC105" i="1" s="1"/>
  <c r="AZ108" i="1"/>
  <c r="BB108" i="1"/>
  <c r="BC108" i="1" s="1"/>
  <c r="AZ114" i="1"/>
  <c r="BB114" i="1"/>
  <c r="BC114" i="1" s="1"/>
  <c r="AZ44" i="1"/>
  <c r="BB44" i="1"/>
  <c r="AZ26" i="1"/>
  <c r="BB26" i="1"/>
  <c r="AZ41" i="1"/>
  <c r="BB41" i="1"/>
  <c r="AZ46" i="1"/>
  <c r="BB46" i="1"/>
  <c r="AZ28" i="1"/>
  <c r="BB28" i="1"/>
  <c r="AZ55" i="1"/>
  <c r="BB55" i="1"/>
  <c r="AZ52" i="1"/>
  <c r="BB52" i="1"/>
  <c r="AZ34" i="1"/>
  <c r="BB34" i="1"/>
  <c r="AZ18" i="1"/>
  <c r="BB18" i="1"/>
  <c r="AZ53" i="1"/>
  <c r="BB53" i="1"/>
  <c r="AZ29" i="1"/>
  <c r="BB29" i="1"/>
  <c r="AZ56" i="1"/>
  <c r="BB56" i="1"/>
  <c r="AZ36" i="1"/>
  <c r="BB36" i="1"/>
  <c r="AZ20" i="1"/>
  <c r="BB20" i="1"/>
  <c r="AZ43" i="1"/>
  <c r="BB43" i="1"/>
  <c r="AZ33" i="1"/>
  <c r="BB33" i="1"/>
  <c r="AZ17" i="1"/>
  <c r="BB17" i="1"/>
  <c r="AZ48" i="1"/>
  <c r="BB48" i="1"/>
  <c r="AZ38" i="1"/>
  <c r="BB38" i="1"/>
  <c r="AZ30" i="1"/>
  <c r="BB30" i="1"/>
  <c r="AZ22" i="1"/>
  <c r="BB22" i="1"/>
  <c r="AZ57" i="1"/>
  <c r="BB57" i="1"/>
  <c r="AZ47" i="1"/>
  <c r="BB47" i="1"/>
  <c r="AZ37" i="1"/>
  <c r="BB37" i="1"/>
  <c r="AZ21" i="1"/>
  <c r="BB21" i="1"/>
  <c r="AZ50" i="1"/>
  <c r="BB50" i="1"/>
  <c r="AZ42" i="1"/>
  <c r="BB42" i="1"/>
  <c r="AZ32" i="1"/>
  <c r="BB32" i="1"/>
  <c r="AZ24" i="1"/>
  <c r="BB24" i="1"/>
  <c r="AZ51" i="1"/>
  <c r="BB51" i="1"/>
  <c r="AZ39" i="1"/>
  <c r="BB39" i="1"/>
  <c r="AZ25" i="1"/>
  <c r="BB25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5" i="1" l="1"/>
  <c r="L34" i="2" s="1"/>
  <c r="BC39" i="1"/>
  <c r="BC51" i="1"/>
  <c r="BC24" i="1"/>
  <c r="L32" i="2" s="1"/>
  <c r="BC32" i="1"/>
  <c r="BC42" i="1"/>
  <c r="L54" i="2" s="1"/>
  <c r="BC50" i="1"/>
  <c r="BC21" i="1"/>
  <c r="BC37" i="1"/>
  <c r="BC47" i="1"/>
  <c r="BC57" i="1"/>
  <c r="BC22" i="1"/>
  <c r="BC30" i="1"/>
  <c r="BC38" i="1"/>
  <c r="BC48" i="1"/>
  <c r="BC17" i="1"/>
  <c r="L21" i="2" s="1"/>
  <c r="BC33" i="1"/>
  <c r="L44" i="2" s="1"/>
  <c r="BC43" i="1"/>
  <c r="BC20" i="1"/>
  <c r="L26" i="2" s="1"/>
  <c r="BC36" i="1"/>
  <c r="L48" i="2" s="1"/>
  <c r="BC56" i="1"/>
  <c r="BC29" i="1"/>
  <c r="BC53" i="1"/>
  <c r="BC18" i="1"/>
  <c r="L22" i="2" s="1"/>
  <c r="BC34" i="1"/>
  <c r="BC52" i="1"/>
  <c r="BC55" i="1"/>
  <c r="BC28" i="1"/>
  <c r="L40" i="2" s="1"/>
  <c r="BC46" i="1"/>
  <c r="L58" i="2" s="1"/>
  <c r="BC41" i="1"/>
  <c r="L52" i="2" s="1"/>
  <c r="BC26" i="1"/>
  <c r="L36" i="2" s="1"/>
  <c r="BC44" i="1"/>
  <c r="BC31" i="1"/>
  <c r="L42" i="2" s="1"/>
  <c r="BC15" i="1"/>
  <c r="BC141" i="1"/>
  <c r="L157" i="2" s="1"/>
  <c r="BC192" i="1"/>
  <c r="BC208" i="1"/>
  <c r="BC233" i="1"/>
  <c r="BC249" i="1"/>
  <c r="BC169" i="1"/>
  <c r="BC98" i="1"/>
  <c r="BC128" i="1"/>
  <c r="BC110" i="1"/>
  <c r="L147" i="2" s="1"/>
  <c r="BC219" i="1"/>
  <c r="BC179" i="1"/>
  <c r="BC218" i="1"/>
  <c r="BC145" i="1"/>
  <c r="BC149" i="1"/>
  <c r="L159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L145" i="2" s="1"/>
  <c r="BC124" i="1"/>
  <c r="L151" i="2" s="1"/>
  <c r="BC187" i="1"/>
  <c r="BC115" i="1"/>
  <c r="L149" i="2" s="1"/>
  <c r="BC161" i="1"/>
  <c r="BC133" i="1"/>
  <c r="L153" i="2" s="1"/>
  <c r="BC165" i="1"/>
  <c r="BC204" i="1"/>
  <c r="BC237" i="1"/>
  <c r="BC253" i="1"/>
  <c r="BC94" i="1"/>
  <c r="BC40" i="1"/>
  <c r="BC82" i="1"/>
  <c r="BC23" i="1"/>
  <c r="L30" i="2" s="1"/>
  <c r="BC54" i="1"/>
  <c r="BC70" i="1"/>
  <c r="BC86" i="1"/>
  <c r="BC19" i="1"/>
  <c r="L24" i="2" s="1"/>
  <c r="BC35" i="1"/>
  <c r="BC62" i="1"/>
  <c r="BC78" i="1"/>
  <c r="BC27" i="1"/>
  <c r="L38" i="2" s="1"/>
  <c r="L56" i="2" l="1"/>
  <c r="L50" i="2"/>
  <c r="L46" i="2"/>
  <c r="L28" i="2"/>
  <c r="C7" i="5"/>
  <c r="K2" i="2" l="1"/>
  <c r="D7" i="5" s="1"/>
  <c r="E7" i="5" s="1"/>
</calcChain>
</file>

<file path=xl/sharedStrings.xml><?xml version="1.0" encoding="utf-8"?>
<sst xmlns="http://schemas.openxmlformats.org/spreadsheetml/2006/main" count="1732" uniqueCount="112">
  <si>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</si>
  <si>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</si>
  <si>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</si>
  <si>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</si>
  <si>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</si>
  <si>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</si>
  <si>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</si>
  <si>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</si>
  <si>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</si>
  <si>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</si>
  <si>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</si>
  <si>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</si>
  <si>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</si>
  <si>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</si>
  <si>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</si>
  <si>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</si>
  <si>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</si>
  <si>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</si>
  <si>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</si>
  <si>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</si>
  <si>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</si>
  <si>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</si>
  <si>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</si>
  <si>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</si>
  <si>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</si>
  <si>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</si>
  <si>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</si>
  <si>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</si>
  <si>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</si>
  <si>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</si>
  <si>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</si>
  <si>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</si>
  <si>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</si>
  <si>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</si>
  <si>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</si>
  <si>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</si>
  <si>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</si>
  <si>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</si>
  <si>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</si>
  <si>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</si>
  <si>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</si>
  <si>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</si>
  <si>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</si>
  <si>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</si>
  <si>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</si>
  <si>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</si>
  <si>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</si>
  <si>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</si>
  <si>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</si>
  <si>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</si>
  <si>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</si>
  <si>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</si>
  <si>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</si>
  <si>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</si>
  <si>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</si>
  <si>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</si>
  <si>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</si>
  <si>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</si>
  <si>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</si>
  <si>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</si>
  <si>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</si>
  <si>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</si>
  <si>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</si>
  <si>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</si>
  <si>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</si>
  <si>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</si>
  <si>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</si>
  <si>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</si>
  <si>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</si>
  <si>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</si>
  <si>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</si>
  <si>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</si>
  <si>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</si>
  <si>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</si>
  <si>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</si>
  <si>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N089123</t>
  </si>
  <si>
    <t>GRUPO ZECOM S.R.L.,</t>
  </si>
  <si>
    <t>30-70974183-3</t>
  </si>
  <si>
    <t>19100834-55008304179396</t>
  </si>
  <si>
    <t>Bonificación</t>
  </si>
  <si>
    <t>Detalle de Obligaciones Regularizadas - Obligaciones Impositivas</t>
  </si>
  <si>
    <t>Bp-Acciones O Participaciones</t>
  </si>
  <si>
    <t>Intereses Resarcitorios</t>
  </si>
  <si>
    <t>2019/0</t>
  </si>
  <si>
    <t>Pagado</t>
  </si>
  <si>
    <t>Pendiente</t>
  </si>
  <si>
    <t>-</t>
  </si>
  <si>
    <t>Pago a Cuenta</t>
  </si>
  <si>
    <t>N989152</t>
  </si>
  <si>
    <t>Obligaciones Previsionales</t>
  </si>
  <si>
    <t>Dj Seg. Soc. Sipa Dto. 332</t>
  </si>
  <si>
    <t>Dj Seg. Soc. No Sipa Dto. 332</t>
  </si>
  <si>
    <t>2020/3</t>
  </si>
  <si>
    <t>2020/4</t>
  </si>
  <si>
    <t>2020/5</t>
  </si>
  <si>
    <t>2020/6</t>
  </si>
  <si>
    <t>N989145</t>
  </si>
  <si>
    <t>Empleador-Aportes Seg. Social</t>
  </si>
  <si>
    <t>O702873</t>
  </si>
  <si>
    <t>2020/7</t>
  </si>
  <si>
    <t>2020/8</t>
  </si>
  <si>
    <t>2020/9</t>
  </si>
  <si>
    <t>2020/10</t>
  </si>
  <si>
    <t>2020/11</t>
  </si>
  <si>
    <t>2020/12</t>
  </si>
  <si>
    <t>2021/1</t>
  </si>
  <si>
    <t>2021/2</t>
  </si>
  <si>
    <t>P103359</t>
  </si>
  <si>
    <t>Ganancias Sociedades</t>
  </si>
  <si>
    <t>Imprimir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</si>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</sst>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wrapText="1" indent="1"/>
    </xf>
    <xf numFmtId="0" fontId="18" fillId="0" borderId="0" xfId="0" applyFont="1" applyAlignment="1">
      <alignment horizontal="left" wrapText="1" indent="1"/>
    </xf>
    <xf numFmtId="0" fontId="16" fillId="2" borderId="1" xfId="0" applyFont="1" applyFill="1" applyBorder="1" applyAlignment="1">
      <alignment horizontal="left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center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L19" sqref="L1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2" t="s">
        <v>31</v>
      </c>
      <c r="C2" s="144" t="s">
        <v>60</v>
      </c>
      <c r="D2" s="144" t="s">
        <v>61</v>
      </c>
      <c r="E2" s="142" t="s">
        <v>39</v>
      </c>
      <c r="F2" s="142" t="s">
        <v>58</v>
      </c>
      <c r="G2" s="142" t="s">
        <v>62</v>
      </c>
      <c r="H2" s="146" t="s">
        <v>34</v>
      </c>
      <c r="I2" s="140" t="s">
        <v>32</v>
      </c>
      <c r="J2" s="148" t="s">
        <v>59</v>
      </c>
      <c r="L2" s="136" t="s">
        <v>40</v>
      </c>
      <c r="M2" s="138">
        <v>0.12</v>
      </c>
      <c r="N2" s="9" t="s">
        <v>43</v>
      </c>
    </row>
    <row r="3" spans="2:19" ht="15.75" thickBot="1">
      <c r="B3" s="143"/>
      <c r="C3" s="145"/>
      <c r="D3" s="145"/>
      <c r="E3" s="143"/>
      <c r="F3" s="143"/>
      <c r="G3" s="143"/>
      <c r="H3" s="147"/>
      <c r="I3" s="141"/>
      <c r="J3" s="149"/>
      <c r="L3" s="137"/>
      <c r="M3" s="139"/>
      <c r="N3" s="10">
        <f>AVERAGEIF(O:O,P1,O:O)</f>
        <v>0.12021637387969299</v>
      </c>
    </row>
    <row r="4" spans="2:19">
      <c r="B4" s="32">
        <v>44105</v>
      </c>
      <c r="C4" s="35">
        <v>71069.86</v>
      </c>
      <c r="D4" s="36">
        <v>9263.0499999999993</v>
      </c>
      <c r="E4" s="6"/>
      <c r="F4" s="5"/>
      <c r="G4" s="5"/>
      <c r="H4" s="95" t="str">
        <f>IFERROR(IF(DAY(E4)&lt;21,EDATE(E4,-1)-DAY(E4)+1,(EDATE(E4,0)-DAY(E4)+1)),"")</f>
        <v/>
      </c>
      <c r="I4" s="37">
        <f>IFERROR((D4/C4)*F4,"")</f>
        <v>0</v>
      </c>
      <c r="J4" s="38">
        <f>C4-F4-G4</f>
        <v>71069.86</v>
      </c>
      <c r="K4" s="3"/>
      <c r="L4" s="3"/>
      <c r="M4" s="3"/>
      <c r="N4" s="28"/>
      <c r="O4" s="13">
        <f>IFERROR(+D4/C4,0)</f>
        <v>0.13033724844821701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9263.0499999999993</v>
      </c>
    </row>
    <row r="5" spans="2:19">
      <c r="B5" s="32">
        <v>44136</v>
      </c>
      <c r="C5" s="35">
        <v>71598.06</v>
      </c>
      <c r="D5" s="36">
        <v>9057.2199999999993</v>
      </c>
      <c r="E5" s="8"/>
      <c r="F5" s="5"/>
      <c r="G5" s="7"/>
      <c r="H5" s="95" t="str">
        <f t="shared" ref="H5:H42" si="2">IFERROR(IF(DAY(E5)&lt;21,EDATE(E5,-1)-DAY(E5)+1,(EDATE(E5,0)-DAY(E5)+1)),"")</f>
        <v/>
      </c>
      <c r="I5" s="37">
        <f t="shared" ref="I5:I42" si="3">IFERROR((D5/C5)*F5,"")</f>
        <v>0</v>
      </c>
      <c r="J5" s="38">
        <f t="shared" ref="J5:J42" si="4">C5-F5-G5</f>
        <v>71598.06</v>
      </c>
      <c r="K5" s="3"/>
      <c r="L5" s="3"/>
      <c r="M5" s="3"/>
      <c r="N5" s="28"/>
      <c r="O5" s="13">
        <f t="shared" ref="O5:O28" si="5">IFERROR(+D5/C5,0)</f>
        <v>0.12650091357223925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9057.2199999999993</v>
      </c>
    </row>
    <row r="6" spans="2:19">
      <c r="B6" s="32">
        <v>44166</v>
      </c>
      <c r="C6" s="35">
        <v>122959.52</v>
      </c>
      <c r="D6" s="36">
        <v>15317.23</v>
      </c>
      <c r="E6" s="8"/>
      <c r="F6" s="5"/>
      <c r="G6" s="7"/>
      <c r="H6" s="95" t="str">
        <f t="shared" si="2"/>
        <v/>
      </c>
      <c r="I6" s="37">
        <f t="shared" si="3"/>
        <v>0</v>
      </c>
      <c r="J6" s="38">
        <f t="shared" si="4"/>
        <v>122959.52</v>
      </c>
      <c r="K6" s="3"/>
      <c r="L6" s="3"/>
      <c r="M6" s="3"/>
      <c r="N6" s="28"/>
      <c r="O6" s="13">
        <f t="shared" si="5"/>
        <v>0.12457132233437475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15317.23</v>
      </c>
    </row>
    <row r="7" spans="2:19">
      <c r="B7" s="32">
        <v>44197</v>
      </c>
      <c r="C7" s="35">
        <v>108805.31</v>
      </c>
      <c r="D7" s="36">
        <v>13664.54</v>
      </c>
      <c r="E7" s="8"/>
      <c r="F7" s="5"/>
      <c r="G7" s="7"/>
      <c r="H7" s="95" t="str">
        <f t="shared" si="2"/>
        <v/>
      </c>
      <c r="I7" s="37">
        <f t="shared" si="3"/>
        <v>0</v>
      </c>
      <c r="J7" s="38">
        <f t="shared" si="4"/>
        <v>108805.31</v>
      </c>
      <c r="K7" s="3"/>
      <c r="L7" s="3"/>
      <c r="M7" s="3"/>
      <c r="N7" s="28"/>
      <c r="O7" s="13">
        <f t="shared" si="5"/>
        <v>0.12558706923402913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13664.54</v>
      </c>
    </row>
    <row r="8" spans="2:19">
      <c r="B8" s="32">
        <v>44228</v>
      </c>
      <c r="C8" s="35">
        <v>125852.5</v>
      </c>
      <c r="D8" s="36">
        <v>15689.81</v>
      </c>
      <c r="E8" s="8"/>
      <c r="F8" s="5"/>
      <c r="G8" s="7"/>
      <c r="H8" s="95" t="str">
        <f t="shared" si="2"/>
        <v/>
      </c>
      <c r="I8" s="37">
        <f t="shared" si="3"/>
        <v>0</v>
      </c>
      <c r="J8" s="38">
        <f t="shared" si="4"/>
        <v>125852.5</v>
      </c>
      <c r="K8" s="3"/>
      <c r="L8" s="3"/>
      <c r="M8" s="3"/>
      <c r="N8" s="28"/>
      <c r="O8" s="13">
        <f t="shared" si="5"/>
        <v>0.12466824258556643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15689.81</v>
      </c>
    </row>
    <row r="9" spans="2:19">
      <c r="B9" s="32">
        <v>44256</v>
      </c>
      <c r="C9" s="35">
        <v>124103.87</v>
      </c>
      <c r="D9" s="36">
        <v>15688.25</v>
      </c>
      <c r="E9" s="8">
        <v>44316</v>
      </c>
      <c r="F9" s="5">
        <v>115853.38</v>
      </c>
      <c r="G9" s="7"/>
      <c r="H9" s="95">
        <v>44317</v>
      </c>
      <c r="I9" s="37">
        <f t="shared" si="3"/>
        <v>14645.286958295501</v>
      </c>
      <c r="J9" s="38">
        <f t="shared" si="4"/>
        <v>8250.4899999999907</v>
      </c>
      <c r="K9" s="3"/>
      <c r="L9" s="3"/>
      <c r="M9" s="3"/>
      <c r="N9" s="28"/>
      <c r="O9" s="13">
        <f t="shared" si="5"/>
        <v>0.12641225450906568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15688.25</v>
      </c>
    </row>
    <row r="10" spans="2:19">
      <c r="B10" s="32">
        <v>44287</v>
      </c>
      <c r="C10" s="35">
        <v>126857.01</v>
      </c>
      <c r="D10" s="36">
        <v>15824.3</v>
      </c>
      <c r="E10" s="8">
        <v>44347</v>
      </c>
      <c r="F10" s="5">
        <v>126857.01</v>
      </c>
      <c r="G10" s="7"/>
      <c r="H10" s="95">
        <f t="shared" si="2"/>
        <v>44317</v>
      </c>
      <c r="I10" s="37">
        <f t="shared" si="3"/>
        <v>15824.3</v>
      </c>
      <c r="J10" s="38">
        <f t="shared" si="4"/>
        <v>0</v>
      </c>
      <c r="K10" s="3"/>
      <c r="L10" s="3"/>
      <c r="M10" s="3"/>
      <c r="N10" s="28"/>
      <c r="O10" s="13">
        <f t="shared" si="5"/>
        <v>0.12474123424476109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15824.3</v>
      </c>
    </row>
    <row r="11" spans="2:19">
      <c r="B11" s="32">
        <v>44317</v>
      </c>
      <c r="C11" s="35">
        <v>130557.29</v>
      </c>
      <c r="D11" s="36">
        <v>16249.41</v>
      </c>
      <c r="E11" s="8">
        <v>44377</v>
      </c>
      <c r="F11" s="5">
        <v>130557.29</v>
      </c>
      <c r="G11" s="7"/>
      <c r="H11" s="95">
        <f t="shared" si="2"/>
        <v>44348</v>
      </c>
      <c r="I11" s="37">
        <f t="shared" si="3"/>
        <v>16249.41</v>
      </c>
      <c r="J11" s="38">
        <f t="shared" si="4"/>
        <v>0</v>
      </c>
      <c r="K11" s="3"/>
      <c r="L11" s="3"/>
      <c r="M11" s="3"/>
      <c r="N11" s="28"/>
      <c r="O11" s="13">
        <f t="shared" si="5"/>
        <v>0.12446191246769905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16249.41</v>
      </c>
    </row>
    <row r="12" spans="2:19">
      <c r="B12" s="32">
        <v>44348</v>
      </c>
      <c r="C12" s="35">
        <v>198798.05</v>
      </c>
      <c r="D12" s="36">
        <v>24315.45</v>
      </c>
      <c r="E12" s="8">
        <v>44418</v>
      </c>
      <c r="F12" s="5">
        <v>198798.05</v>
      </c>
      <c r="G12" s="7"/>
      <c r="H12" s="95">
        <f t="shared" si="2"/>
        <v>44378</v>
      </c>
      <c r="I12" s="37">
        <f t="shared" si="3"/>
        <v>24315.45</v>
      </c>
      <c r="J12" s="38">
        <f t="shared" si="4"/>
        <v>0</v>
      </c>
      <c r="K12" s="3"/>
      <c r="L12" s="3"/>
      <c r="M12" s="3"/>
      <c r="N12" s="28"/>
      <c r="O12" s="13">
        <f t="shared" si="5"/>
        <v>0.12231231644374782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24315.45</v>
      </c>
    </row>
    <row r="13" spans="2:19">
      <c r="B13" s="32">
        <v>44378</v>
      </c>
      <c r="C13" s="35">
        <v>141330.79</v>
      </c>
      <c r="D13" s="36">
        <v>17840.330000000002</v>
      </c>
      <c r="E13" s="8">
        <v>44438</v>
      </c>
      <c r="F13" s="5">
        <v>141330.79</v>
      </c>
      <c r="G13" s="7"/>
      <c r="H13" s="95">
        <f t="shared" si="2"/>
        <v>44409</v>
      </c>
      <c r="I13" s="37">
        <f t="shared" si="3"/>
        <v>17840.330000000002</v>
      </c>
      <c r="J13" s="38">
        <f t="shared" si="4"/>
        <v>0</v>
      </c>
      <c r="K13" s="3"/>
      <c r="L13" s="3"/>
      <c r="M13" s="3"/>
      <c r="N13" s="28"/>
      <c r="O13" s="13">
        <f t="shared" si="5"/>
        <v>0.12623102156295879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17840.330000000002</v>
      </c>
    </row>
    <row r="14" spans="2:19">
      <c r="B14" s="32">
        <v>44409</v>
      </c>
      <c r="C14" s="35">
        <v>159910.59</v>
      </c>
      <c r="D14" s="36">
        <v>18481.57</v>
      </c>
      <c r="E14" s="8">
        <v>44461</v>
      </c>
      <c r="F14" s="5">
        <v>159910.59</v>
      </c>
      <c r="G14" s="7"/>
      <c r="H14" s="95">
        <f t="shared" si="2"/>
        <v>44440</v>
      </c>
      <c r="I14" s="37">
        <f t="shared" si="3"/>
        <v>18481.57</v>
      </c>
      <c r="J14" s="38">
        <f t="shared" si="4"/>
        <v>0</v>
      </c>
      <c r="K14" s="3"/>
      <c r="L14" s="3"/>
      <c r="M14" s="3"/>
      <c r="N14" s="28"/>
      <c r="O14" s="13">
        <f t="shared" si="5"/>
        <v>0.11557439691767755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18481.57</v>
      </c>
    </row>
    <row r="15" spans="2:19">
      <c r="B15" s="32">
        <v>44440</v>
      </c>
      <c r="C15" s="35">
        <v>147226.29999999999</v>
      </c>
      <c r="D15" s="36">
        <v>17013.62</v>
      </c>
      <c r="E15" s="8">
        <v>44494</v>
      </c>
      <c r="F15" s="5">
        <v>147226.29999999999</v>
      </c>
      <c r="G15" s="7"/>
      <c r="H15" s="95">
        <f t="shared" si="2"/>
        <v>44470</v>
      </c>
      <c r="I15" s="37">
        <f t="shared" si="3"/>
        <v>17013.62</v>
      </c>
      <c r="J15" s="38">
        <f t="shared" si="4"/>
        <v>0</v>
      </c>
      <c r="K15" s="3"/>
      <c r="L15" s="3"/>
      <c r="M15" s="3"/>
      <c r="N15" s="28"/>
      <c r="O15" s="13">
        <f t="shared" si="5"/>
        <v>0.11556101049880355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17013.62</v>
      </c>
    </row>
    <row r="16" spans="2:19">
      <c r="B16" s="32">
        <v>44470</v>
      </c>
      <c r="C16" s="35">
        <v>166044.99</v>
      </c>
      <c r="D16" s="36">
        <v>19200.12</v>
      </c>
      <c r="E16" s="8">
        <v>44524</v>
      </c>
      <c r="F16" s="5">
        <v>166044.99</v>
      </c>
      <c r="G16" s="7"/>
      <c r="H16" s="95">
        <f t="shared" si="2"/>
        <v>44501</v>
      </c>
      <c r="I16" s="37">
        <f t="shared" si="3"/>
        <v>19200.12</v>
      </c>
      <c r="J16" s="38">
        <f t="shared" si="4"/>
        <v>0</v>
      </c>
      <c r="K16" s="3"/>
      <c r="L16" s="3"/>
      <c r="M16" s="3"/>
      <c r="N16" s="28"/>
      <c r="O16" s="13">
        <f t="shared" si="5"/>
        <v>0.11563203442633228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19200.12</v>
      </c>
    </row>
    <row r="17" spans="2:19">
      <c r="B17" s="32">
        <v>44501</v>
      </c>
      <c r="C17" s="35">
        <v>173752.4</v>
      </c>
      <c r="D17" s="36">
        <v>20096.05</v>
      </c>
      <c r="E17" s="8">
        <v>44551</v>
      </c>
      <c r="F17" s="5">
        <v>173752.4</v>
      </c>
      <c r="G17" s="7"/>
      <c r="H17" s="95">
        <f t="shared" si="2"/>
        <v>44531</v>
      </c>
      <c r="I17" s="37">
        <f t="shared" si="3"/>
        <v>20096.05</v>
      </c>
      <c r="J17" s="38">
        <f t="shared" si="4"/>
        <v>0</v>
      </c>
      <c r="K17" s="3"/>
      <c r="L17" s="3"/>
      <c r="M17" s="3"/>
      <c r="N17" s="28"/>
      <c r="O17" s="13">
        <f t="shared" si="5"/>
        <v>0.11565912183083514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20096.05</v>
      </c>
    </row>
    <row r="18" spans="2:19">
      <c r="B18" s="32">
        <v>44531</v>
      </c>
      <c r="C18" s="35">
        <v>264563.26</v>
      </c>
      <c r="D18" s="36">
        <v>30609.35</v>
      </c>
      <c r="E18" s="8">
        <v>44587</v>
      </c>
      <c r="F18" s="5">
        <v>264563.26</v>
      </c>
      <c r="G18" s="7"/>
      <c r="H18" s="95">
        <f t="shared" si="2"/>
        <v>44562</v>
      </c>
      <c r="I18" s="37">
        <f t="shared" si="3"/>
        <v>30609.35</v>
      </c>
      <c r="J18" s="38">
        <f t="shared" si="4"/>
        <v>0</v>
      </c>
      <c r="K18" s="3"/>
      <c r="L18" s="3"/>
      <c r="M18" s="3"/>
      <c r="N18" s="28"/>
      <c r="O18" s="13">
        <f t="shared" si="5"/>
        <v>0.11569765960700665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30609.35</v>
      </c>
    </row>
    <row r="19" spans="2:19">
      <c r="B19" s="32">
        <v>44562</v>
      </c>
      <c r="C19" s="35">
        <v>210197.93</v>
      </c>
      <c r="D19" s="36">
        <v>24333.51</v>
      </c>
      <c r="E19" s="8">
        <v>44601</v>
      </c>
      <c r="F19" s="5">
        <v>210197.93</v>
      </c>
      <c r="G19" s="7"/>
      <c r="H19" s="95">
        <f t="shared" si="2"/>
        <v>44562</v>
      </c>
      <c r="I19" s="37">
        <f t="shared" si="3"/>
        <v>24333.51</v>
      </c>
      <c r="J19" s="38">
        <f t="shared" si="4"/>
        <v>0</v>
      </c>
      <c r="K19" s="3"/>
      <c r="L19" s="3"/>
      <c r="M19" s="3"/>
      <c r="N19" s="28"/>
      <c r="O19" s="13">
        <f t="shared" si="5"/>
        <v>0.11576474611334184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24333.51</v>
      </c>
    </row>
    <row r="20" spans="2:19">
      <c r="B20" s="32">
        <v>44593</v>
      </c>
      <c r="C20" s="35">
        <v>173367.47</v>
      </c>
      <c r="D20" s="36">
        <v>20057.61</v>
      </c>
      <c r="E20" s="8">
        <v>44636</v>
      </c>
      <c r="F20" s="5">
        <v>173367.47</v>
      </c>
      <c r="G20" s="7"/>
      <c r="H20" s="95">
        <f t="shared" si="2"/>
        <v>44593</v>
      </c>
      <c r="I20" s="37">
        <f t="shared" si="3"/>
        <v>20057.61</v>
      </c>
      <c r="J20" s="38">
        <f t="shared" si="4"/>
        <v>0</v>
      </c>
      <c r="K20" s="3"/>
      <c r="L20" s="3"/>
      <c r="M20" s="3"/>
      <c r="N20" s="28"/>
      <c r="O20" s="13">
        <f t="shared" si="5"/>
        <v>0.1156941956873455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20057.61</v>
      </c>
    </row>
    <row r="21" spans="2:19">
      <c r="B21" s="32">
        <v>44621</v>
      </c>
      <c r="C21" s="35">
        <v>207629.67</v>
      </c>
      <c r="D21" s="36">
        <v>24040.66</v>
      </c>
      <c r="E21" s="8">
        <v>44672</v>
      </c>
      <c r="F21" s="5">
        <v>207629.67</v>
      </c>
      <c r="G21" s="7"/>
      <c r="H21" s="95">
        <f t="shared" si="2"/>
        <v>44652</v>
      </c>
      <c r="I21" s="37">
        <f t="shared" si="3"/>
        <v>24040.66</v>
      </c>
      <c r="J21" s="38">
        <f t="shared" si="4"/>
        <v>0</v>
      </c>
      <c r="K21" s="3"/>
      <c r="L21" s="3"/>
      <c r="M21" s="3"/>
      <c r="N21" s="28"/>
      <c r="O21" s="13">
        <f t="shared" si="5"/>
        <v>0.11578624577113665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24040.66</v>
      </c>
    </row>
    <row r="22" spans="2:19">
      <c r="B22" s="32">
        <v>44652</v>
      </c>
      <c r="C22" s="35">
        <v>240625.01</v>
      </c>
      <c r="D22" s="36">
        <v>27881.37</v>
      </c>
      <c r="E22" s="8">
        <v>44704</v>
      </c>
      <c r="F22" s="5">
        <v>240625.01</v>
      </c>
      <c r="G22" s="7"/>
      <c r="H22" s="95">
        <f t="shared" si="2"/>
        <v>44682</v>
      </c>
      <c r="I22" s="37">
        <f t="shared" si="3"/>
        <v>27881.37</v>
      </c>
      <c r="J22" s="38">
        <f t="shared" si="4"/>
        <v>0</v>
      </c>
      <c r="K22" s="3"/>
      <c r="L22" s="3"/>
      <c r="M22" s="3"/>
      <c r="N22" s="28"/>
      <c r="O22" s="13">
        <f t="shared" si="5"/>
        <v>0.11587062375602601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27881.37</v>
      </c>
    </row>
    <row r="23" spans="2:19">
      <c r="B23" s="32">
        <v>44682</v>
      </c>
      <c r="C23" s="35">
        <v>251840.89</v>
      </c>
      <c r="D23" s="36">
        <v>29186.94</v>
      </c>
      <c r="E23" s="8">
        <v>44735</v>
      </c>
      <c r="F23" s="5">
        <v>251840.89</v>
      </c>
      <c r="G23" s="7"/>
      <c r="H23" s="95">
        <f t="shared" si="2"/>
        <v>44713</v>
      </c>
      <c r="I23" s="37">
        <f t="shared" si="3"/>
        <v>29186.94</v>
      </c>
      <c r="J23" s="38">
        <f t="shared" si="4"/>
        <v>0</v>
      </c>
      <c r="K23" s="3"/>
      <c r="L23" s="3"/>
      <c r="M23" s="3"/>
      <c r="N23" s="28"/>
      <c r="O23" s="13">
        <f t="shared" si="5"/>
        <v>0.11589436489046714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29186.94</v>
      </c>
    </row>
    <row r="24" spans="2:19">
      <c r="B24" s="32">
        <v>44713</v>
      </c>
      <c r="C24" s="35">
        <v>369501.6</v>
      </c>
      <c r="D24" s="36">
        <v>42824.45</v>
      </c>
      <c r="E24" s="8">
        <v>44768</v>
      </c>
      <c r="F24" s="5">
        <v>369501.6</v>
      </c>
      <c r="G24" s="7"/>
      <c r="H24" s="95">
        <f t="shared" si="2"/>
        <v>44743</v>
      </c>
      <c r="I24" s="37">
        <f t="shared" si="3"/>
        <v>42824.45</v>
      </c>
      <c r="J24" s="38">
        <f t="shared" si="4"/>
        <v>0</v>
      </c>
      <c r="K24" s="3"/>
      <c r="L24" s="3"/>
      <c r="M24" s="3"/>
      <c r="N24" s="28"/>
      <c r="O24" s="13">
        <f t="shared" si="5"/>
        <v>0.11589787432584865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42824.45</v>
      </c>
    </row>
    <row r="25" spans="2:19">
      <c r="B25" s="32">
        <v>44743</v>
      </c>
      <c r="C25" s="35">
        <v>301161.26</v>
      </c>
      <c r="D25" s="36">
        <v>34905.919999999998</v>
      </c>
      <c r="E25" s="8"/>
      <c r="F25" s="5"/>
      <c r="G25" s="7"/>
      <c r="H25" s="95" t="str">
        <f t="shared" si="2"/>
        <v/>
      </c>
      <c r="I25" s="37">
        <f t="shared" si="3"/>
        <v>0</v>
      </c>
      <c r="J25" s="38">
        <f t="shared" si="4"/>
        <v>301161.26</v>
      </c>
      <c r="K25" s="3"/>
      <c r="L25" s="3"/>
      <c r="M25" s="3"/>
      <c r="N25" s="28"/>
      <c r="O25" s="13">
        <f t="shared" si="5"/>
        <v>0.11590441612576596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34905.919999999998</v>
      </c>
    </row>
    <row r="26" spans="2:19">
      <c r="B26" s="32">
        <v>44774</v>
      </c>
      <c r="C26" s="35"/>
      <c r="D26" s="36"/>
      <c r="E26" s="8"/>
      <c r="F26" s="5"/>
      <c r="G26" s="7"/>
      <c r="H26" s="95" t="str">
        <f t="shared" si="2"/>
        <v/>
      </c>
      <c r="I26" s="37" t="str">
        <f t="shared" si="3"/>
        <v/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>
      <c r="B27" s="32">
        <v>44805</v>
      </c>
      <c r="C27" s="35"/>
      <c r="D27" s="36"/>
      <c r="E27" s="8"/>
      <c r="F27" s="5"/>
      <c r="G27" s="7"/>
      <c r="H27" s="95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95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95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95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95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95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95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95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B66" sqref="B6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&lt;=44286</v>
      </c>
    </row>
    <row r="2" spans="1:11">
      <c r="F2" s="18"/>
      <c r="G2" s="61">
        <v>32874</v>
      </c>
      <c r="H2" s="61">
        <v>44286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60" t="s">
        <v>75</v>
      </c>
      <c r="C6" s="160"/>
      <c r="D6" s="160"/>
      <c r="E6" s="160"/>
      <c r="G6" s="59">
        <f>IF(A6="Plan",SUMIF('Control de pagos'!B:B,Descripción!B6,'Control de pagos'!D:D),"")</f>
        <v>97610.33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97610.33</v>
      </c>
      <c r="I6" s="60">
        <f>IF(G6="","",G6-H6)</f>
        <v>0</v>
      </c>
    </row>
    <row r="7" spans="1:11">
      <c r="A7" s="46" t="s">
        <v>57</v>
      </c>
      <c r="B7" s="47">
        <v>43998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5.75" thickBot="1">
      <c r="A8" s="46" t="s">
        <v>45</v>
      </c>
      <c r="B8" s="73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46" t="s">
        <v>46</v>
      </c>
      <c r="B9" s="74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3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50" t="s">
        <v>48</v>
      </c>
      <c r="B12" s="150" t="s">
        <v>49</v>
      </c>
      <c r="C12" s="150" t="s">
        <v>50</v>
      </c>
      <c r="D12" s="152" t="s">
        <v>51</v>
      </c>
      <c r="E12" s="153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51"/>
      <c r="B13" s="151"/>
      <c r="C13" s="151"/>
      <c r="D13" s="74" t="s">
        <v>52</v>
      </c>
      <c r="E13" s="74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5" t="s">
        <v>53</v>
      </c>
      <c r="B14" s="76">
        <v>97610.33</v>
      </c>
      <c r="C14" s="154">
        <v>8</v>
      </c>
      <c r="D14" s="157">
        <v>2.1499999999999998E-2</v>
      </c>
      <c r="E14" s="157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5" t="s">
        <v>54</v>
      </c>
      <c r="B15" s="76">
        <v>0</v>
      </c>
      <c r="C15" s="155"/>
      <c r="D15" s="158"/>
      <c r="E15" s="158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5" t="s">
        <v>55</v>
      </c>
      <c r="B16" s="76">
        <v>0</v>
      </c>
      <c r="C16" s="155"/>
      <c r="D16" s="158"/>
      <c r="E16" s="158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5" t="s">
        <v>56</v>
      </c>
      <c r="B17" s="77">
        <v>97610.33</v>
      </c>
      <c r="C17" s="155"/>
      <c r="D17" s="158"/>
      <c r="E17" s="158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8"/>
      <c r="B18" s="79"/>
      <c r="C18" s="156"/>
      <c r="D18" s="159"/>
      <c r="E18" s="159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60" t="s">
        <v>88</v>
      </c>
      <c r="C19" s="160"/>
      <c r="D19" s="160"/>
      <c r="E19" s="160"/>
      <c r="G19" s="59">
        <f>IF(A19="Plan",SUMIF('Control de pagos'!B:B,Descripción!B19,'Control de pagos'!D:D),"")</f>
        <v>340586.56999999977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48363.31</v>
      </c>
      <c r="I19" s="60">
        <f t="shared" si="0"/>
        <v>292223.25999999978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ht="15.75" thickBot="1">
      <c r="A21" s="46" t="s">
        <v>45</v>
      </c>
      <c r="B21" s="92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ht="15.75" thickBot="1">
      <c r="A22" s="46" t="s">
        <v>46</v>
      </c>
      <c r="B22" s="93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2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50" t="s">
        <v>48</v>
      </c>
      <c r="B25" s="150" t="s">
        <v>49</v>
      </c>
      <c r="C25" s="150" t="s">
        <v>50</v>
      </c>
      <c r="D25" s="152" t="s">
        <v>51</v>
      </c>
      <c r="E25" s="153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51"/>
      <c r="B26" s="151"/>
      <c r="C26" s="151"/>
      <c r="D26" s="74" t="s">
        <v>52</v>
      </c>
      <c r="E26" s="74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5" t="s">
        <v>53</v>
      </c>
      <c r="B27" s="76">
        <v>0</v>
      </c>
      <c r="C27" s="154">
        <v>31</v>
      </c>
      <c r="D27" s="157">
        <v>0.02</v>
      </c>
      <c r="E27" s="157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5" t="s">
        <v>54</v>
      </c>
      <c r="B28" s="76">
        <v>340586.57</v>
      </c>
      <c r="C28" s="155"/>
      <c r="D28" s="158"/>
      <c r="E28" s="158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5" t="s">
        <v>55</v>
      </c>
      <c r="B29" s="76">
        <v>0</v>
      </c>
      <c r="C29" s="155"/>
      <c r="D29" s="158"/>
      <c r="E29" s="158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5" t="s">
        <v>56</v>
      </c>
      <c r="B30" s="77">
        <v>340586.57</v>
      </c>
      <c r="C30" s="155"/>
      <c r="D30" s="158"/>
      <c r="E30" s="158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8"/>
      <c r="B31" s="79"/>
      <c r="C31" s="156"/>
      <c r="D31" s="159"/>
      <c r="E31" s="159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60" t="s">
        <v>96</v>
      </c>
      <c r="C32" s="160"/>
      <c r="D32" s="160"/>
      <c r="E32" s="160"/>
      <c r="G32" s="59">
        <f>IF(A32="Plan",SUMIF('Control de pagos'!B:B,Descripción!B32,'Control de pagos'!D:D),"")</f>
        <v>367238.11999999976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52147.820000000007</v>
      </c>
      <c r="I32" s="60">
        <f t="shared" si="1"/>
        <v>315090.29999999976</v>
      </c>
    </row>
    <row r="33" spans="1:9">
      <c r="A33" s="46" t="s">
        <v>57</v>
      </c>
      <c r="B33" s="47">
        <v>44131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ht="15.75" thickBot="1">
      <c r="A34" s="46" t="s">
        <v>45</v>
      </c>
      <c r="B34" s="92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ht="15.75" thickBot="1">
      <c r="A35" s="46" t="s">
        <v>46</v>
      </c>
      <c r="B35" s="93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2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20.25" customHeight="1" thickBot="1">
      <c r="A38" s="150" t="s">
        <v>48</v>
      </c>
      <c r="B38" s="150" t="s">
        <v>49</v>
      </c>
      <c r="C38" s="150" t="s">
        <v>50</v>
      </c>
      <c r="D38" s="152" t="s">
        <v>51</v>
      </c>
      <c r="E38" s="153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51"/>
      <c r="B39" s="151"/>
      <c r="C39" s="151"/>
      <c r="D39" s="74" t="s">
        <v>52</v>
      </c>
      <c r="E39" s="74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5" t="s">
        <v>53</v>
      </c>
      <c r="B40" s="76">
        <v>0</v>
      </c>
      <c r="C40" s="154">
        <v>31</v>
      </c>
      <c r="D40" s="157">
        <v>0.02</v>
      </c>
      <c r="E40" s="157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5" t="s">
        <v>54</v>
      </c>
      <c r="B41" s="76">
        <v>367238.12</v>
      </c>
      <c r="C41" s="155"/>
      <c r="D41" s="158"/>
      <c r="E41" s="158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5" t="s">
        <v>55</v>
      </c>
      <c r="B42" s="76">
        <v>0</v>
      </c>
      <c r="C42" s="155"/>
      <c r="D42" s="158"/>
      <c r="E42" s="158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5" t="s">
        <v>56</v>
      </c>
      <c r="B43" s="77">
        <v>367238.12</v>
      </c>
      <c r="C43" s="155"/>
      <c r="D43" s="158"/>
      <c r="E43" s="158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8"/>
      <c r="B44" s="79"/>
      <c r="C44" s="156"/>
      <c r="D44" s="159"/>
      <c r="E44" s="159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60" t="s">
        <v>98</v>
      </c>
      <c r="C45" s="160"/>
      <c r="D45" s="160"/>
      <c r="E45" s="160"/>
      <c r="G45" s="59">
        <f>IF(A45="Plan",SUMIF('Control de pagos'!B:B,Descripción!B45,'Control de pagos'!D:D),"")</f>
        <v>1636390.6400000001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1636390.6400000001</v>
      </c>
    </row>
    <row r="46" spans="1:9">
      <c r="A46" s="46" t="s">
        <v>57</v>
      </c>
      <c r="B46" s="47">
        <v>44272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0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1636390.64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1636390.64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60" t="s">
        <v>107</v>
      </c>
      <c r="C58" s="160"/>
      <c r="D58" s="160"/>
      <c r="E58" s="160"/>
      <c r="G58" s="59">
        <f>IF(A58="Plan",SUMIF('Control de pagos'!B:B,Descripción!B58,'Control de pagos'!D:D),"")</f>
        <v>854230.57000000007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854230.57000000007</v>
      </c>
    </row>
    <row r="59" spans="1:9">
      <c r="A59" s="46" t="s">
        <v>57</v>
      </c>
      <c r="B59" s="47">
        <v>44421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>
        <v>0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854230.57</v>
      </c>
      <c r="C66" s="50">
        <v>4</v>
      </c>
      <c r="D66" s="52">
        <v>3.04E-2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854230.57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60"/>
      <c r="C71" s="160"/>
      <c r="D71" s="160"/>
      <c r="E71" s="160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60"/>
      <c r="C84" s="160"/>
      <c r="D84" s="160"/>
      <c r="E84" s="160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60"/>
      <c r="C97" s="160"/>
      <c r="D97" s="160"/>
      <c r="E97" s="160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60"/>
      <c r="C110" s="160"/>
      <c r="D110" s="160"/>
      <c r="E110" s="160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60"/>
      <c r="C123" s="160"/>
      <c r="D123" s="160"/>
      <c r="E123" s="160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60"/>
      <c r="C136" s="160"/>
      <c r="D136" s="160"/>
      <c r="E136" s="160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60"/>
      <c r="C149" s="160"/>
      <c r="D149" s="160"/>
      <c r="E149" s="160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4006"/>
  <sheetViews>
    <sheetView topLeftCell="H1" workbookViewId="0">
      <pane ySplit="3" topLeftCell="A51" activePane="bottomLeft" state="frozen"/>
      <selection pane="bottomLeft" activeCell="N4010" sqref="N401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1" t="s">
        <v>12</v>
      </c>
      <c r="C1" s="161"/>
      <c r="D1" s="161"/>
      <c r="E1" s="161"/>
      <c r="F1" s="161"/>
      <c r="G1" s="161"/>
      <c r="H1" s="161"/>
      <c r="I1" s="161"/>
      <c r="J1" s="161"/>
      <c r="K1" s="161"/>
      <c r="O1" s="162" t="s">
        <v>17</v>
      </c>
      <c r="P1" s="162"/>
      <c r="Q1" s="162"/>
      <c r="R1" s="162"/>
      <c r="S1" s="162"/>
      <c r="T1" s="162"/>
      <c r="U1" s="162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thickBo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hidden="1" customHeight="1" thickBot="1">
      <c r="A4" s="3" t="s">
        <v>75</v>
      </c>
      <c r="B4" s="80" t="s">
        <v>80</v>
      </c>
      <c r="C4"/>
      <c r="D4"/>
      <c r="E4"/>
      <c r="F4"/>
      <c r="G4"/>
      <c r="H4"/>
      <c r="I4"/>
      <c r="J4"/>
      <c r="K4"/>
      <c r="N4" s="3" t="s">
        <v>75</v>
      </c>
      <c r="O4" s="80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/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hidden="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/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hidden="1" customHeight="1" thickBot="1">
      <c r="A6" s="3" t="s">
        <v>75</v>
      </c>
      <c r="B6" s="81">
        <v>2019</v>
      </c>
      <c r="C6" s="81"/>
      <c r="D6" s="81"/>
      <c r="E6" s="82" t="s">
        <v>81</v>
      </c>
      <c r="F6" s="82" t="s">
        <v>10</v>
      </c>
      <c r="G6" s="82" t="s">
        <v>10</v>
      </c>
      <c r="H6" s="83">
        <v>43994</v>
      </c>
      <c r="I6" s="84">
        <v>97286.04</v>
      </c>
      <c r="J6" s="85">
        <v>0</v>
      </c>
      <c r="K6" s="84">
        <v>97286.04</v>
      </c>
      <c r="N6" s="3" t="s">
        <v>75</v>
      </c>
      <c r="O6" s="81">
        <v>1</v>
      </c>
      <c r="P6" s="84">
        <v>11312.43</v>
      </c>
      <c r="Q6" s="82" t="s">
        <v>81</v>
      </c>
      <c r="R6" s="82" t="s">
        <v>10</v>
      </c>
      <c r="S6" s="82" t="s">
        <v>10</v>
      </c>
      <c r="T6" s="81" t="s">
        <v>83</v>
      </c>
      <c r="U6" s="81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/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hidden="1" customHeight="1" thickBot="1">
      <c r="A7" s="3" t="s">
        <v>75</v>
      </c>
      <c r="B7" s="87">
        <v>2019</v>
      </c>
      <c r="C7" s="87"/>
      <c r="D7" s="87"/>
      <c r="E7" s="88" t="s">
        <v>81</v>
      </c>
      <c r="F7" s="88" t="s">
        <v>10</v>
      </c>
      <c r="G7" s="88" t="s">
        <v>82</v>
      </c>
      <c r="H7" s="89">
        <v>43998</v>
      </c>
      <c r="I7" s="90">
        <v>324.29000000000002</v>
      </c>
      <c r="J7" s="90">
        <v>0</v>
      </c>
      <c r="K7" s="90">
        <v>324.29000000000002</v>
      </c>
      <c r="N7" s="3" t="s">
        <v>75</v>
      </c>
      <c r="O7" s="87">
        <v>2</v>
      </c>
      <c r="P7" s="91">
        <v>11555.64</v>
      </c>
      <c r="Q7" s="88" t="s">
        <v>81</v>
      </c>
      <c r="R7" s="88" t="s">
        <v>10</v>
      </c>
      <c r="S7" s="88" t="s">
        <v>10</v>
      </c>
      <c r="T7" s="87" t="s">
        <v>83</v>
      </c>
      <c r="U7" s="87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/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hidden="1" customHeight="1" thickBot="1">
      <c r="A8" s="3" t="s">
        <v>88</v>
      </c>
      <c r="B8" s="80" t="s">
        <v>89</v>
      </c>
      <c r="C8"/>
      <c r="D8"/>
      <c r="E8"/>
      <c r="F8"/>
      <c r="G8"/>
      <c r="H8"/>
      <c r="I8"/>
      <c r="J8"/>
      <c r="K8"/>
      <c r="N8" s="3" t="s">
        <v>75</v>
      </c>
      <c r="O8" s="87">
        <v>3</v>
      </c>
      <c r="P8" s="91">
        <v>11804.09</v>
      </c>
      <c r="Q8" s="88" t="s">
        <v>81</v>
      </c>
      <c r="R8" s="88" t="s">
        <v>10</v>
      </c>
      <c r="S8" s="88" t="s">
        <v>10</v>
      </c>
      <c r="T8" s="87" t="s">
        <v>83</v>
      </c>
      <c r="U8" s="87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/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hidden="1" customHeight="1" thickBot="1">
      <c r="A9" s="3" t="s">
        <v>88</v>
      </c>
      <c r="B9" s="86" t="s">
        <v>0</v>
      </c>
      <c r="C9" s="86" t="s">
        <v>1</v>
      </c>
      <c r="D9" s="86" t="s">
        <v>2</v>
      </c>
      <c r="E9" s="86" t="s">
        <v>3</v>
      </c>
      <c r="F9" s="86" t="s">
        <v>4</v>
      </c>
      <c r="G9" s="86" t="s">
        <v>5</v>
      </c>
      <c r="H9" s="86" t="s">
        <v>6</v>
      </c>
      <c r="I9" s="86" t="s">
        <v>7</v>
      </c>
      <c r="J9" s="86" t="s">
        <v>8</v>
      </c>
      <c r="K9" s="86" t="s">
        <v>9</v>
      </c>
      <c r="N9" s="3" t="s">
        <v>75</v>
      </c>
      <c r="O9" s="87">
        <v>4</v>
      </c>
      <c r="P9" s="91">
        <v>12057.88</v>
      </c>
      <c r="Q9" s="88" t="s">
        <v>81</v>
      </c>
      <c r="R9" s="88" t="s">
        <v>10</v>
      </c>
      <c r="S9" s="88" t="s">
        <v>10</v>
      </c>
      <c r="T9" s="87" t="s">
        <v>83</v>
      </c>
      <c r="U9" s="87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/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1">
        <v>2020</v>
      </c>
      <c r="C10" s="81">
        <v>3</v>
      </c>
      <c r="D10" s="81"/>
      <c r="E10" s="82" t="s">
        <v>11</v>
      </c>
      <c r="F10" s="82" t="s">
        <v>90</v>
      </c>
      <c r="G10" s="82" t="s">
        <v>10</v>
      </c>
      <c r="H10" s="83">
        <v>43998</v>
      </c>
      <c r="I10" s="84">
        <v>61071.89</v>
      </c>
      <c r="J10" s="85">
        <v>0</v>
      </c>
      <c r="K10" s="84">
        <v>61071.89</v>
      </c>
      <c r="N10" s="3" t="s">
        <v>75</v>
      </c>
      <c r="O10" s="87">
        <v>5</v>
      </c>
      <c r="P10" s="91">
        <v>12317.12</v>
      </c>
      <c r="Q10" s="88" t="s">
        <v>81</v>
      </c>
      <c r="R10" s="88" t="s">
        <v>10</v>
      </c>
      <c r="S10" s="88" t="s">
        <v>10</v>
      </c>
      <c r="T10" s="87" t="s">
        <v>83</v>
      </c>
      <c r="U10" s="87" t="s">
        <v>84</v>
      </c>
      <c r="AC10" s="11" t="str">
        <f t="shared" si="0"/>
        <v>N989152</v>
      </c>
      <c r="AD10" s="11" t="str">
        <f t="shared" si="1"/>
        <v>Contribuciones Seg. Social</v>
      </c>
      <c r="AE10" s="11" t="str">
        <f t="shared" si="2"/>
        <v>Dj Seg. Soc. Sipa Dto. 332</v>
      </c>
      <c r="AF10" s="11" t="str">
        <f t="shared" si="3"/>
        <v>Declaración Jurada</v>
      </c>
      <c r="AG10" s="11">
        <f t="shared" si="4"/>
        <v>61071.89</v>
      </c>
      <c r="AH10" s="11">
        <f t="shared" si="5"/>
        <v>0</v>
      </c>
      <c r="AI10" s="11">
        <f t="shared" si="6"/>
        <v>61071.89</v>
      </c>
      <c r="AJ10" s="11">
        <f t="shared" si="7"/>
        <v>2020</v>
      </c>
      <c r="AK10" s="11">
        <f t="shared" si="8"/>
        <v>3</v>
      </c>
      <c r="AN10" s="11" t="str">
        <f t="shared" si="13"/>
        <v xml:space="preserve">2020/3 </v>
      </c>
      <c r="AO10" s="11" t="str">
        <f t="shared" si="14"/>
        <v>2020/3 Contribuciones Seg. Social</v>
      </c>
      <c r="AP10" s="11">
        <f t="shared" si="15"/>
        <v>61071.89</v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/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7">
        <v>2020</v>
      </c>
      <c r="C11" s="87">
        <v>3</v>
      </c>
      <c r="D11" s="87"/>
      <c r="E11" s="88" t="s">
        <v>11</v>
      </c>
      <c r="F11" s="88" t="s">
        <v>90</v>
      </c>
      <c r="G11" s="88" t="s">
        <v>82</v>
      </c>
      <c r="H11" s="89">
        <v>44131</v>
      </c>
      <c r="I11" s="91">
        <v>7429.19</v>
      </c>
      <c r="J11" s="91">
        <v>1322</v>
      </c>
      <c r="K11" s="91">
        <v>6107.19</v>
      </c>
      <c r="N11" s="3" t="s">
        <v>75</v>
      </c>
      <c r="O11" s="87">
        <v>6</v>
      </c>
      <c r="P11" s="91">
        <v>12581.94</v>
      </c>
      <c r="Q11" s="88" t="s">
        <v>81</v>
      </c>
      <c r="R11" s="88" t="s">
        <v>10</v>
      </c>
      <c r="S11" s="88" t="s">
        <v>10</v>
      </c>
      <c r="T11" s="87" t="s">
        <v>83</v>
      </c>
      <c r="U11" s="87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/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>
        <v>2020</v>
      </c>
      <c r="C12" s="87">
        <v>3</v>
      </c>
      <c r="D12" s="87"/>
      <c r="E12" s="88" t="s">
        <v>11</v>
      </c>
      <c r="F12" s="88" t="s">
        <v>91</v>
      </c>
      <c r="G12" s="88" t="s">
        <v>10</v>
      </c>
      <c r="H12" s="89">
        <v>43937</v>
      </c>
      <c r="I12" s="91">
        <v>47445.760000000002</v>
      </c>
      <c r="J12" s="90">
        <v>0</v>
      </c>
      <c r="K12" s="91">
        <v>47445.760000000002</v>
      </c>
      <c r="N12" s="3" t="s">
        <v>75</v>
      </c>
      <c r="O12" s="87">
        <v>7</v>
      </c>
      <c r="P12" s="91">
        <v>12852.45</v>
      </c>
      <c r="Q12" s="88" t="s">
        <v>81</v>
      </c>
      <c r="R12" s="88" t="s">
        <v>10</v>
      </c>
      <c r="S12" s="88" t="s">
        <v>10</v>
      </c>
      <c r="T12" s="87" t="s">
        <v>83</v>
      </c>
      <c r="U12" s="87" t="s">
        <v>85</v>
      </c>
      <c r="AC12" s="11" t="str">
        <f t="shared" si="0"/>
        <v>N989152</v>
      </c>
      <c r="AD12" s="11" t="str">
        <f t="shared" si="1"/>
        <v>Contribuciones Seg. Social</v>
      </c>
      <c r="AE12" s="11" t="str">
        <f t="shared" si="2"/>
        <v>Dj Seg. Soc. No Sipa Dto. 332</v>
      </c>
      <c r="AF12" s="11" t="str">
        <f t="shared" si="3"/>
        <v>Declaración Jurada</v>
      </c>
      <c r="AG12" s="11">
        <f t="shared" si="4"/>
        <v>47445.760000000002</v>
      </c>
      <c r="AH12" s="11">
        <f t="shared" si="5"/>
        <v>0</v>
      </c>
      <c r="AI12" s="11">
        <f t="shared" si="6"/>
        <v>47445.760000000002</v>
      </c>
      <c r="AJ12" s="11">
        <f t="shared" si="7"/>
        <v>2020</v>
      </c>
      <c r="AK12" s="11">
        <f t="shared" si="8"/>
        <v>3</v>
      </c>
      <c r="AN12" s="11" t="str">
        <f t="shared" si="13"/>
        <v xml:space="preserve">2020/3 </v>
      </c>
      <c r="AO12" s="11" t="str">
        <f t="shared" si="14"/>
        <v>2020/3 Contribuciones Seg. Social</v>
      </c>
      <c r="AP12" s="11">
        <f t="shared" si="15"/>
        <v>47445.760000000002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/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87">
        <v>2020</v>
      </c>
      <c r="C13" s="87">
        <v>3</v>
      </c>
      <c r="D13" s="87"/>
      <c r="E13" s="88" t="s">
        <v>11</v>
      </c>
      <c r="F13" s="88" t="s">
        <v>91</v>
      </c>
      <c r="G13" s="88" t="s">
        <v>82</v>
      </c>
      <c r="H13" s="89">
        <v>44131</v>
      </c>
      <c r="I13" s="91">
        <v>8143.91</v>
      </c>
      <c r="J13" s="91">
        <v>3399.33</v>
      </c>
      <c r="K13" s="91">
        <v>4744.58</v>
      </c>
      <c r="N13" s="3" t="s">
        <v>75</v>
      </c>
      <c r="O13" s="87">
        <v>8</v>
      </c>
      <c r="P13" s="91">
        <v>12804.49</v>
      </c>
      <c r="Q13" s="88" t="s">
        <v>81</v>
      </c>
      <c r="R13" s="88" t="s">
        <v>10</v>
      </c>
      <c r="S13" s="88" t="s">
        <v>10</v>
      </c>
      <c r="T13" s="87" t="s">
        <v>83</v>
      </c>
      <c r="U13" s="87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/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7">
        <v>2020</v>
      </c>
      <c r="C14" s="87">
        <v>4</v>
      </c>
      <c r="D14" s="87"/>
      <c r="E14" s="88" t="s">
        <v>11</v>
      </c>
      <c r="F14" s="88" t="s">
        <v>90</v>
      </c>
      <c r="G14" s="88" t="s">
        <v>10</v>
      </c>
      <c r="H14" s="89">
        <v>44027</v>
      </c>
      <c r="I14" s="91">
        <v>25639.34</v>
      </c>
      <c r="J14" s="90">
        <v>0</v>
      </c>
      <c r="K14" s="91">
        <v>25639.34</v>
      </c>
      <c r="N14" s="3" t="s">
        <v>75</v>
      </c>
      <c r="O14" s="87">
        <v>8</v>
      </c>
      <c r="P14" s="90">
        <v>324.29000000000002</v>
      </c>
      <c r="Q14" s="88" t="s">
        <v>81</v>
      </c>
      <c r="R14" s="88" t="s">
        <v>10</v>
      </c>
      <c r="S14" s="88" t="s">
        <v>82</v>
      </c>
      <c r="T14" s="87" t="s">
        <v>83</v>
      </c>
      <c r="U14" s="87" t="s">
        <v>85</v>
      </c>
      <c r="AC14" s="11" t="str">
        <f t="shared" si="0"/>
        <v>N989152</v>
      </c>
      <c r="AD14" s="11" t="str">
        <f t="shared" si="1"/>
        <v>Contribuciones Seg. Social</v>
      </c>
      <c r="AE14" s="11" t="str">
        <f t="shared" si="2"/>
        <v>Dj Seg. Soc. Sipa Dto. 332</v>
      </c>
      <c r="AF14" s="11" t="str">
        <f t="shared" si="3"/>
        <v>Declaración Jurada</v>
      </c>
      <c r="AG14" s="11">
        <f t="shared" si="4"/>
        <v>25639.34</v>
      </c>
      <c r="AH14" s="11">
        <f t="shared" si="5"/>
        <v>0</v>
      </c>
      <c r="AI14" s="11">
        <f t="shared" si="6"/>
        <v>25639.34</v>
      </c>
      <c r="AJ14" s="11">
        <f t="shared" si="7"/>
        <v>2020</v>
      </c>
      <c r="AK14" s="11">
        <f t="shared" si="8"/>
        <v>4</v>
      </c>
      <c r="AN14" s="11" t="str">
        <f t="shared" si="13"/>
        <v xml:space="preserve">2020/4 </v>
      </c>
      <c r="AO14" s="11" t="str">
        <f t="shared" si="14"/>
        <v>2020/4 Contribuciones Seg. Social</v>
      </c>
      <c r="AP14" s="11">
        <f t="shared" si="15"/>
        <v>25639.34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/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88</v>
      </c>
      <c r="B15" s="87">
        <v>2020</v>
      </c>
      <c r="C15" s="87">
        <v>4</v>
      </c>
      <c r="D15" s="87"/>
      <c r="E15" s="88" t="s">
        <v>11</v>
      </c>
      <c r="F15" s="88" t="s">
        <v>90</v>
      </c>
      <c r="G15" s="88" t="s">
        <v>82</v>
      </c>
      <c r="H15" s="89">
        <v>44131</v>
      </c>
      <c r="I15" s="91">
        <v>2465.9899999999998</v>
      </c>
      <c r="J15" s="90">
        <v>0</v>
      </c>
      <c r="K15" s="91">
        <v>2465.9899999999998</v>
      </c>
      <c r="N15" s="3" t="s">
        <v>88</v>
      </c>
      <c r="O15" s="80" t="s">
        <v>17</v>
      </c>
      <c r="P15"/>
      <c r="Q15"/>
      <c r="R15"/>
      <c r="S15"/>
      <c r="T15"/>
      <c r="U15"/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/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88</v>
      </c>
      <c r="B16" s="87">
        <v>2020</v>
      </c>
      <c r="C16" s="87">
        <v>4</v>
      </c>
      <c r="D16" s="87"/>
      <c r="E16" s="88" t="s">
        <v>11</v>
      </c>
      <c r="F16" s="88" t="s">
        <v>91</v>
      </c>
      <c r="G16" s="88" t="s">
        <v>10</v>
      </c>
      <c r="H16" s="89">
        <v>43969</v>
      </c>
      <c r="I16" s="91">
        <v>19940.32</v>
      </c>
      <c r="J16" s="90">
        <v>0</v>
      </c>
      <c r="K16" s="91">
        <v>19940.32</v>
      </c>
      <c r="N16" s="3" t="s">
        <v>88</v>
      </c>
      <c r="O16" s="86" t="s">
        <v>13</v>
      </c>
      <c r="P16" s="86" t="s">
        <v>14</v>
      </c>
      <c r="Q16" s="86" t="s">
        <v>3</v>
      </c>
      <c r="R16" s="86" t="s">
        <v>4</v>
      </c>
      <c r="S16" s="86" t="s">
        <v>5</v>
      </c>
      <c r="T16" s="86" t="s">
        <v>15</v>
      </c>
      <c r="U16" s="86" t="s">
        <v>16</v>
      </c>
      <c r="AC16" s="11" t="str">
        <f t="shared" si="0"/>
        <v>N989152</v>
      </c>
      <c r="AD16" s="11" t="str">
        <f t="shared" si="1"/>
        <v>Contribuciones Seg. Social</v>
      </c>
      <c r="AE16" s="11" t="str">
        <f t="shared" si="2"/>
        <v>Dj Seg. Soc. No Sipa Dto. 332</v>
      </c>
      <c r="AF16" s="11" t="str">
        <f t="shared" si="3"/>
        <v>Declaración Jurada</v>
      </c>
      <c r="AG16" s="11">
        <f t="shared" si="4"/>
        <v>19940.32</v>
      </c>
      <c r="AH16" s="11">
        <f t="shared" si="5"/>
        <v>0</v>
      </c>
      <c r="AI16" s="11">
        <f t="shared" si="6"/>
        <v>19940.32</v>
      </c>
      <c r="AJ16" s="11">
        <f t="shared" si="7"/>
        <v>2020</v>
      </c>
      <c r="AK16" s="11">
        <f t="shared" si="8"/>
        <v>4</v>
      </c>
      <c r="AN16" s="11" t="str">
        <f t="shared" si="13"/>
        <v xml:space="preserve">2020/4 </v>
      </c>
      <c r="AO16" s="11" t="str">
        <f t="shared" si="14"/>
        <v>2020/4 Contribuciones Seg. Social</v>
      </c>
      <c r="AP16" s="11">
        <f t="shared" si="15"/>
        <v>19940.32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/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88</v>
      </c>
      <c r="B17" s="87">
        <v>2020</v>
      </c>
      <c r="C17" s="87">
        <v>4</v>
      </c>
      <c r="D17" s="87"/>
      <c r="E17" s="88" t="s">
        <v>11</v>
      </c>
      <c r="F17" s="88" t="s">
        <v>91</v>
      </c>
      <c r="G17" s="88" t="s">
        <v>82</v>
      </c>
      <c r="H17" s="89">
        <v>44131</v>
      </c>
      <c r="I17" s="91">
        <v>2890.95</v>
      </c>
      <c r="J17" s="90">
        <v>896.92</v>
      </c>
      <c r="K17" s="91">
        <v>1994.03</v>
      </c>
      <c r="N17" s="3" t="s">
        <v>88</v>
      </c>
      <c r="O17" s="81" t="s">
        <v>87</v>
      </c>
      <c r="P17" s="84">
        <v>3405.87</v>
      </c>
      <c r="Q17" s="82" t="s">
        <v>11</v>
      </c>
      <c r="R17" s="82" t="s">
        <v>91</v>
      </c>
      <c r="S17" s="82" t="s">
        <v>10</v>
      </c>
      <c r="T17" s="81" t="s">
        <v>92</v>
      </c>
      <c r="U17" s="81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N989152</v>
      </c>
      <c r="AU17" s="11" t="str">
        <f t="shared" si="17"/>
        <v>Pago a Cuenta</v>
      </c>
      <c r="AV17" s="11">
        <f t="shared" si="18"/>
        <v>3405.87</v>
      </c>
      <c r="AW17" s="11" t="str">
        <f t="shared" si="19"/>
        <v>2020/3</v>
      </c>
      <c r="AX17" s="11" t="str">
        <f t="shared" si="21"/>
        <v>2020/3 Contribuciones Seg. Social</v>
      </c>
      <c r="AY17" s="11">
        <f t="shared" si="10"/>
        <v>61071.89</v>
      </c>
      <c r="AZ17" s="11">
        <f t="shared" si="11"/>
        <v>5.5768210219136825E-2</v>
      </c>
      <c r="BA17" s="11" t="str">
        <f t="shared" si="22"/>
        <v>N989152 Pago a Cuenta</v>
      </c>
      <c r="BB17" s="11">
        <f>IFERROR(IF(AW17="","",VLOOKUP(AW17,SUSS!R:S,2,FALSE)),AY17*SUSS!$M$2)</f>
        <v>7328.6268</v>
      </c>
      <c r="BC17" s="11">
        <f t="shared" si="20"/>
        <v>408.70440000000002</v>
      </c>
    </row>
    <row r="18" spans="1:55" ht="20.100000000000001" customHeight="1" thickBot="1">
      <c r="A18" s="3" t="s">
        <v>88</v>
      </c>
      <c r="B18" s="87">
        <v>2020</v>
      </c>
      <c r="C18" s="87">
        <v>5</v>
      </c>
      <c r="D18" s="87"/>
      <c r="E18" s="88" t="s">
        <v>11</v>
      </c>
      <c r="F18" s="88" t="s">
        <v>91</v>
      </c>
      <c r="G18" s="88" t="s">
        <v>10</v>
      </c>
      <c r="H18" s="89">
        <v>43991</v>
      </c>
      <c r="I18" s="91">
        <v>30397.279999999999</v>
      </c>
      <c r="J18" s="90">
        <v>0</v>
      </c>
      <c r="K18" s="91">
        <v>30397.279999999999</v>
      </c>
      <c r="N18" s="3" t="s">
        <v>88</v>
      </c>
      <c r="O18" s="87">
        <v>1</v>
      </c>
      <c r="P18" s="91">
        <v>11239.36</v>
      </c>
      <c r="Q18" s="88" t="s">
        <v>11</v>
      </c>
      <c r="R18" s="88" t="s">
        <v>91</v>
      </c>
      <c r="S18" s="88" t="s">
        <v>10</v>
      </c>
      <c r="T18" s="87" t="s">
        <v>92</v>
      </c>
      <c r="U18" s="87" t="s">
        <v>85</v>
      </c>
      <c r="AC18" s="11" t="str">
        <f t="shared" si="0"/>
        <v>N989152</v>
      </c>
      <c r="AD18" s="11" t="str">
        <f t="shared" si="1"/>
        <v>Contribuciones Seg. Social</v>
      </c>
      <c r="AE18" s="11" t="str">
        <f t="shared" si="2"/>
        <v>Dj Seg. Soc. No Sipa Dto. 332</v>
      </c>
      <c r="AF18" s="11" t="str">
        <f t="shared" si="3"/>
        <v>Declaración Jurada</v>
      </c>
      <c r="AG18" s="11">
        <f t="shared" si="4"/>
        <v>30397.279999999999</v>
      </c>
      <c r="AH18" s="11">
        <f t="shared" si="5"/>
        <v>0</v>
      </c>
      <c r="AI18" s="11">
        <f t="shared" si="6"/>
        <v>30397.279999999999</v>
      </c>
      <c r="AJ18" s="11">
        <f t="shared" si="7"/>
        <v>2020</v>
      </c>
      <c r="AK18" s="11">
        <f t="shared" si="8"/>
        <v>5</v>
      </c>
      <c r="AN18" s="11" t="str">
        <f t="shared" si="13"/>
        <v xml:space="preserve">2020/5 </v>
      </c>
      <c r="AO18" s="11" t="str">
        <f t="shared" si="14"/>
        <v>2020/5 Contribuciones Seg. Social</v>
      </c>
      <c r="AP18" s="11">
        <f t="shared" si="15"/>
        <v>30397.279999999999</v>
      </c>
      <c r="AT18" s="11" t="str">
        <f t="shared" si="16"/>
        <v>N989152</v>
      </c>
      <c r="AU18" s="11">
        <f t="shared" si="17"/>
        <v>1</v>
      </c>
      <c r="AV18" s="11">
        <f t="shared" si="18"/>
        <v>11239.36</v>
      </c>
      <c r="AW18" s="11" t="str">
        <f t="shared" si="19"/>
        <v>2020/3</v>
      </c>
      <c r="AX18" s="11" t="str">
        <f t="shared" si="21"/>
        <v>2020/3 Contribuciones Seg. Social</v>
      </c>
      <c r="AY18" s="11">
        <f t="shared" si="10"/>
        <v>61071.89</v>
      </c>
      <c r="AZ18" s="11">
        <f t="shared" si="11"/>
        <v>0.18403491360755334</v>
      </c>
      <c r="BA18" s="11" t="str">
        <f t="shared" si="22"/>
        <v>N989152 1</v>
      </c>
      <c r="BB18" s="11">
        <f>IFERROR(IF(AW18="","",VLOOKUP(AW18,SUSS!R:S,2,FALSE)),AY18*SUSS!$M$2)</f>
        <v>7328.6268</v>
      </c>
      <c r="BC18" s="11">
        <f t="shared" si="20"/>
        <v>1348.7232000000001</v>
      </c>
    </row>
    <row r="19" spans="1:55" ht="20.100000000000001" customHeight="1" thickBot="1">
      <c r="A19" s="3" t="s">
        <v>88</v>
      </c>
      <c r="B19" s="87">
        <v>2020</v>
      </c>
      <c r="C19" s="87">
        <v>5</v>
      </c>
      <c r="D19" s="87"/>
      <c r="E19" s="88" t="s">
        <v>11</v>
      </c>
      <c r="F19" s="88" t="s">
        <v>91</v>
      </c>
      <c r="G19" s="88" t="s">
        <v>82</v>
      </c>
      <c r="H19" s="89">
        <v>44131</v>
      </c>
      <c r="I19" s="91">
        <v>3875.05</v>
      </c>
      <c r="J19" s="90">
        <v>835.32</v>
      </c>
      <c r="K19" s="91">
        <v>3039.73</v>
      </c>
      <c r="N19" s="3" t="s">
        <v>88</v>
      </c>
      <c r="O19" s="87">
        <v>2</v>
      </c>
      <c r="P19" s="91">
        <v>11239.36</v>
      </c>
      <c r="Q19" s="88" t="s">
        <v>11</v>
      </c>
      <c r="R19" s="88" t="s">
        <v>91</v>
      </c>
      <c r="S19" s="88" t="s">
        <v>10</v>
      </c>
      <c r="T19" s="87" t="s">
        <v>92</v>
      </c>
      <c r="U19" s="87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N989152</v>
      </c>
      <c r="AU19" s="11">
        <f t="shared" si="17"/>
        <v>2</v>
      </c>
      <c r="AV19" s="11">
        <f t="shared" si="18"/>
        <v>11239.36</v>
      </c>
      <c r="AW19" s="11" t="str">
        <f t="shared" si="19"/>
        <v>2020/3</v>
      </c>
      <c r="AX19" s="11" t="str">
        <f t="shared" si="21"/>
        <v>2020/3 Contribuciones Seg. Social</v>
      </c>
      <c r="AY19" s="11">
        <f t="shared" si="10"/>
        <v>61071.89</v>
      </c>
      <c r="AZ19" s="11">
        <f t="shared" si="11"/>
        <v>0.18403491360755334</v>
      </c>
      <c r="BA19" s="11" t="str">
        <f t="shared" si="22"/>
        <v>N989152 2</v>
      </c>
      <c r="BB19" s="11">
        <f>IFERROR(IF(AW19="","",VLOOKUP(AW19,SUSS!R:S,2,FALSE)),AY19*SUSS!$M$2)</f>
        <v>7328.6268</v>
      </c>
      <c r="BC19" s="11">
        <f t="shared" si="20"/>
        <v>1348.7232000000001</v>
      </c>
    </row>
    <row r="20" spans="1:55" ht="20.100000000000001" customHeight="1" thickBot="1">
      <c r="A20" s="3" t="s">
        <v>88</v>
      </c>
      <c r="B20" s="87">
        <v>2020</v>
      </c>
      <c r="C20" s="87">
        <v>6</v>
      </c>
      <c r="D20" s="87"/>
      <c r="E20" s="88" t="s">
        <v>11</v>
      </c>
      <c r="F20" s="88" t="s">
        <v>10</v>
      </c>
      <c r="G20" s="88" t="s">
        <v>10</v>
      </c>
      <c r="H20" s="89">
        <v>44025</v>
      </c>
      <c r="I20" s="91">
        <v>125444.4</v>
      </c>
      <c r="J20" s="90">
        <v>0</v>
      </c>
      <c r="K20" s="91">
        <v>125444.4</v>
      </c>
      <c r="N20" s="3" t="s">
        <v>88</v>
      </c>
      <c r="O20" s="87">
        <v>3</v>
      </c>
      <c r="P20" s="91">
        <v>11239.36</v>
      </c>
      <c r="Q20" s="88" t="s">
        <v>11</v>
      </c>
      <c r="R20" s="88" t="s">
        <v>91</v>
      </c>
      <c r="S20" s="88" t="s">
        <v>10</v>
      </c>
      <c r="T20" s="87" t="s">
        <v>92</v>
      </c>
      <c r="U20" s="87" t="s">
        <v>85</v>
      </c>
      <c r="AC20" s="11" t="str">
        <f t="shared" si="0"/>
        <v>N989152</v>
      </c>
      <c r="AD20" s="11" t="str">
        <f t="shared" si="1"/>
        <v>Contribuciones Seg. Social</v>
      </c>
      <c r="AE20" s="11" t="str">
        <f t="shared" si="2"/>
        <v>Declaración Jurada</v>
      </c>
      <c r="AF20" s="11" t="str">
        <f t="shared" si="3"/>
        <v>Declaración Jurada</v>
      </c>
      <c r="AG20" s="11">
        <f t="shared" si="4"/>
        <v>125444.4</v>
      </c>
      <c r="AH20" s="11">
        <f t="shared" si="5"/>
        <v>0</v>
      </c>
      <c r="AI20" s="11">
        <f t="shared" si="6"/>
        <v>125444.4</v>
      </c>
      <c r="AJ20" s="11">
        <f t="shared" si="7"/>
        <v>2020</v>
      </c>
      <c r="AK20" s="11">
        <f t="shared" si="8"/>
        <v>6</v>
      </c>
      <c r="AN20" s="11" t="str">
        <f t="shared" si="13"/>
        <v xml:space="preserve">2020/6 </v>
      </c>
      <c r="AO20" s="11" t="str">
        <f t="shared" si="14"/>
        <v>2020/6 Contribuciones Seg. Social</v>
      </c>
      <c r="AP20" s="11">
        <f t="shared" si="15"/>
        <v>125444.4</v>
      </c>
      <c r="AT20" s="11" t="str">
        <f t="shared" si="16"/>
        <v>N989152</v>
      </c>
      <c r="AU20" s="11">
        <f t="shared" si="17"/>
        <v>3</v>
      </c>
      <c r="AV20" s="11">
        <f t="shared" si="18"/>
        <v>11239.36</v>
      </c>
      <c r="AW20" s="11" t="str">
        <f t="shared" si="19"/>
        <v>2020/3</v>
      </c>
      <c r="AX20" s="11" t="str">
        <f t="shared" si="21"/>
        <v>2020/3 Contribuciones Seg. Social</v>
      </c>
      <c r="AY20" s="11">
        <f t="shared" si="10"/>
        <v>61071.89</v>
      </c>
      <c r="AZ20" s="11">
        <f t="shared" si="11"/>
        <v>0.18403491360755334</v>
      </c>
      <c r="BA20" s="11" t="str">
        <f t="shared" si="22"/>
        <v>N989152 3</v>
      </c>
      <c r="BB20" s="11">
        <f>IFERROR(IF(AW20="","",VLOOKUP(AW20,SUSS!R:S,2,FALSE)),AY20*SUSS!$M$2)</f>
        <v>7328.6268</v>
      </c>
      <c r="BC20" s="11">
        <f t="shared" si="20"/>
        <v>1348.7232000000001</v>
      </c>
    </row>
    <row r="21" spans="1:55" ht="20.100000000000001" customHeight="1" thickBot="1">
      <c r="A21" s="3" t="s">
        <v>88</v>
      </c>
      <c r="B21" s="87">
        <v>2020</v>
      </c>
      <c r="C21" s="87">
        <v>6</v>
      </c>
      <c r="D21" s="87"/>
      <c r="E21" s="88" t="s">
        <v>11</v>
      </c>
      <c r="F21" s="88" t="s">
        <v>10</v>
      </c>
      <c r="G21" s="88" t="s">
        <v>82</v>
      </c>
      <c r="H21" s="89">
        <v>44131</v>
      </c>
      <c r="I21" s="91">
        <v>12296.06</v>
      </c>
      <c r="J21" s="90">
        <v>0</v>
      </c>
      <c r="K21" s="91">
        <v>12296.06</v>
      </c>
      <c r="N21" s="3" t="s">
        <v>88</v>
      </c>
      <c r="O21" s="87">
        <v>4</v>
      </c>
      <c r="P21" s="91">
        <v>10321.81</v>
      </c>
      <c r="Q21" s="88" t="s">
        <v>11</v>
      </c>
      <c r="R21" s="88" t="s">
        <v>91</v>
      </c>
      <c r="S21" s="88" t="s">
        <v>10</v>
      </c>
      <c r="T21" s="87" t="s">
        <v>92</v>
      </c>
      <c r="U21" s="87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N989152</v>
      </c>
      <c r="AU21" s="11">
        <f t="shared" si="17"/>
        <v>4</v>
      </c>
      <c r="AV21" s="11">
        <f t="shared" si="18"/>
        <v>10321.81</v>
      </c>
      <c r="AW21" s="11" t="str">
        <f t="shared" si="19"/>
        <v>2020/3</v>
      </c>
      <c r="AX21" s="11" t="str">
        <f t="shared" si="21"/>
        <v>2020/3 Contribuciones Seg. Social</v>
      </c>
      <c r="AY21" s="11">
        <f t="shared" si="10"/>
        <v>61071.89</v>
      </c>
      <c r="AZ21" s="11">
        <f t="shared" si="11"/>
        <v>0.16901081659663716</v>
      </c>
      <c r="BA21" s="11" t="str">
        <f t="shared" si="22"/>
        <v>N989152 4</v>
      </c>
      <c r="BB21" s="11">
        <f>IFERROR(IF(AW21="","",VLOOKUP(AW21,SUSS!R:S,2,FALSE)),AY21*SUSS!$M$2)</f>
        <v>7328.6268</v>
      </c>
      <c r="BC21" s="11">
        <f t="shared" si="20"/>
        <v>1238.6171999999999</v>
      </c>
    </row>
    <row r="22" spans="1:55" ht="20.100000000000001" hidden="1" customHeight="1" thickBot="1">
      <c r="A22" s="3" t="s">
        <v>96</v>
      </c>
      <c r="B22" s="80" t="s">
        <v>89</v>
      </c>
      <c r="C22"/>
      <c r="D22"/>
      <c r="E22"/>
      <c r="F22"/>
      <c r="G22"/>
      <c r="H22"/>
      <c r="I22"/>
      <c r="J22"/>
      <c r="K22"/>
      <c r="N22" s="3" t="s">
        <v>88</v>
      </c>
      <c r="O22" s="87">
        <v>4</v>
      </c>
      <c r="P22" s="90">
        <v>917.55</v>
      </c>
      <c r="Q22" s="88" t="s">
        <v>11</v>
      </c>
      <c r="R22" s="88" t="s">
        <v>90</v>
      </c>
      <c r="S22" s="88" t="s">
        <v>10</v>
      </c>
      <c r="T22" s="87" t="s">
        <v>92</v>
      </c>
      <c r="U22" s="87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N989152</v>
      </c>
      <c r="AU22" s="11">
        <f t="shared" si="17"/>
        <v>4</v>
      </c>
      <c r="AV22" s="11">
        <f t="shared" si="18"/>
        <v>917.55</v>
      </c>
      <c r="AW22" s="11" t="str">
        <f t="shared" si="19"/>
        <v>2020/3</v>
      </c>
      <c r="AX22" s="11" t="str">
        <f t="shared" si="21"/>
        <v>2020/3 Contribuciones Seg. Social</v>
      </c>
      <c r="AY22" s="11">
        <f t="shared" si="10"/>
        <v>61071.89</v>
      </c>
      <c r="AZ22" s="11">
        <f t="shared" si="11"/>
        <v>1.502409701091615E-2</v>
      </c>
      <c r="BA22" s="11" t="str">
        <f t="shared" si="22"/>
        <v>N989152 4</v>
      </c>
      <c r="BB22" s="11">
        <f>IFERROR(IF(AW22="","",VLOOKUP(AW22,SUSS!R:S,2,FALSE)),AY22*SUSS!$M$2)</f>
        <v>7328.6268</v>
      </c>
      <c r="BC22" s="11">
        <f t="shared" si="20"/>
        <v>110.10599999999999</v>
      </c>
    </row>
    <row r="23" spans="1:55" ht="20.100000000000001" hidden="1" customHeight="1" thickBot="1">
      <c r="A23" s="3" t="s">
        <v>96</v>
      </c>
      <c r="B23" s="86" t="s">
        <v>0</v>
      </c>
      <c r="C23" s="86" t="s">
        <v>1</v>
      </c>
      <c r="D23" s="86" t="s">
        <v>2</v>
      </c>
      <c r="E23" s="86" t="s">
        <v>3</v>
      </c>
      <c r="F23" s="86" t="s">
        <v>4</v>
      </c>
      <c r="G23" s="86" t="s">
        <v>5</v>
      </c>
      <c r="H23" s="86" t="s">
        <v>6</v>
      </c>
      <c r="I23" s="86" t="s">
        <v>7</v>
      </c>
      <c r="J23" s="86" t="s">
        <v>8</v>
      </c>
      <c r="K23" s="86" t="s">
        <v>9</v>
      </c>
      <c r="N23" s="3" t="s">
        <v>88</v>
      </c>
      <c r="O23" s="87">
        <v>5</v>
      </c>
      <c r="P23" s="91">
        <v>11239.36</v>
      </c>
      <c r="Q23" s="88" t="s">
        <v>11</v>
      </c>
      <c r="R23" s="88" t="s">
        <v>90</v>
      </c>
      <c r="S23" s="88" t="s">
        <v>10</v>
      </c>
      <c r="T23" s="87" t="s">
        <v>92</v>
      </c>
      <c r="U23" s="87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N989152</v>
      </c>
      <c r="AU23" s="11">
        <f t="shared" si="17"/>
        <v>5</v>
      </c>
      <c r="AV23" s="11">
        <f t="shared" si="18"/>
        <v>11239.36</v>
      </c>
      <c r="AW23" s="11" t="str">
        <f t="shared" si="19"/>
        <v>2020/3</v>
      </c>
      <c r="AX23" s="11" t="str">
        <f t="shared" si="21"/>
        <v>2020/3 Contribuciones Seg. Social</v>
      </c>
      <c r="AY23" s="11">
        <f t="shared" si="10"/>
        <v>61071.89</v>
      </c>
      <c r="AZ23" s="11">
        <f t="shared" si="11"/>
        <v>0.18403491360755334</v>
      </c>
      <c r="BA23" s="11" t="str">
        <f t="shared" si="22"/>
        <v>N989152 5</v>
      </c>
      <c r="BB23" s="11">
        <f>IFERROR(IF(AW23="","",VLOOKUP(AW23,SUSS!R:S,2,FALSE)),AY23*SUSS!$M$2)</f>
        <v>7328.6268</v>
      </c>
      <c r="BC23" s="11">
        <f t="shared" si="20"/>
        <v>1348.7232000000001</v>
      </c>
    </row>
    <row r="24" spans="1:55" ht="20.100000000000001" hidden="1" customHeight="1" thickBot="1">
      <c r="A24" s="3" t="s">
        <v>96</v>
      </c>
      <c r="B24" s="81">
        <v>2020</v>
      </c>
      <c r="C24" s="81">
        <v>3</v>
      </c>
      <c r="D24" s="81"/>
      <c r="E24" s="82" t="s">
        <v>97</v>
      </c>
      <c r="F24" s="82" t="s">
        <v>10</v>
      </c>
      <c r="G24" s="82" t="s">
        <v>10</v>
      </c>
      <c r="H24" s="83">
        <v>43937</v>
      </c>
      <c r="I24" s="84">
        <v>104403.6</v>
      </c>
      <c r="J24" s="85">
        <v>0</v>
      </c>
      <c r="K24" s="84">
        <v>104403.6</v>
      </c>
      <c r="N24" s="3" t="s">
        <v>88</v>
      </c>
      <c r="O24" s="87">
        <v>6</v>
      </c>
      <c r="P24" s="91">
        <v>11239.36</v>
      </c>
      <c r="Q24" s="88" t="s">
        <v>11</v>
      </c>
      <c r="R24" s="88" t="s">
        <v>90</v>
      </c>
      <c r="S24" s="88" t="s">
        <v>10</v>
      </c>
      <c r="T24" s="87" t="s">
        <v>92</v>
      </c>
      <c r="U24" s="87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N989152</v>
      </c>
      <c r="AU24" s="11">
        <f t="shared" si="17"/>
        <v>6</v>
      </c>
      <c r="AV24" s="11">
        <f t="shared" si="18"/>
        <v>11239.36</v>
      </c>
      <c r="AW24" s="11" t="str">
        <f t="shared" si="19"/>
        <v>2020/3</v>
      </c>
      <c r="AX24" s="11" t="str">
        <f t="shared" si="21"/>
        <v>2020/3 Contribuciones Seg. Social</v>
      </c>
      <c r="AY24" s="11">
        <f t="shared" si="10"/>
        <v>61071.89</v>
      </c>
      <c r="AZ24" s="11">
        <f t="shared" si="11"/>
        <v>0.18403491360755334</v>
      </c>
      <c r="BA24" s="11" t="str">
        <f t="shared" si="22"/>
        <v>N989152 6</v>
      </c>
      <c r="BB24" s="11">
        <f>IFERROR(IF(AW24="","",VLOOKUP(AW24,SUSS!R:S,2,FALSE)),AY24*SUSS!$M$2)</f>
        <v>7328.6268</v>
      </c>
      <c r="BC24" s="11">
        <f t="shared" si="20"/>
        <v>1348.7232000000001</v>
      </c>
    </row>
    <row r="25" spans="1:55" ht="20.100000000000001" hidden="1" customHeight="1" thickBot="1">
      <c r="A25" s="3" t="s">
        <v>96</v>
      </c>
      <c r="B25" s="87">
        <v>2020</v>
      </c>
      <c r="C25" s="87">
        <v>3</v>
      </c>
      <c r="D25" s="87"/>
      <c r="E25" s="88" t="s">
        <v>97</v>
      </c>
      <c r="F25" s="88" t="s">
        <v>10</v>
      </c>
      <c r="G25" s="88" t="s">
        <v>82</v>
      </c>
      <c r="H25" s="89">
        <v>44131</v>
      </c>
      <c r="I25" s="91">
        <v>17920.53</v>
      </c>
      <c r="J25" s="91">
        <v>7480.17</v>
      </c>
      <c r="K25" s="91">
        <v>10440.36</v>
      </c>
      <c r="N25" s="3" t="s">
        <v>88</v>
      </c>
      <c r="O25" s="87">
        <v>7</v>
      </c>
      <c r="P25" s="91">
        <v>11239.36</v>
      </c>
      <c r="Q25" s="88" t="s">
        <v>11</v>
      </c>
      <c r="R25" s="88" t="s">
        <v>90</v>
      </c>
      <c r="S25" s="88" t="s">
        <v>10</v>
      </c>
      <c r="T25" s="87" t="s">
        <v>92</v>
      </c>
      <c r="U25" s="87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N989152</v>
      </c>
      <c r="AU25" s="11">
        <f t="shared" si="17"/>
        <v>7</v>
      </c>
      <c r="AV25" s="11">
        <f t="shared" si="18"/>
        <v>11239.36</v>
      </c>
      <c r="AW25" s="11" t="str">
        <f t="shared" si="19"/>
        <v>2020/3</v>
      </c>
      <c r="AX25" s="11" t="str">
        <f t="shared" si="21"/>
        <v>2020/3 Contribuciones Seg. Social</v>
      </c>
      <c r="AY25" s="11">
        <f t="shared" si="10"/>
        <v>61071.89</v>
      </c>
      <c r="AZ25" s="11">
        <f t="shared" si="11"/>
        <v>0.18403491360755334</v>
      </c>
      <c r="BA25" s="11" t="str">
        <f t="shared" si="22"/>
        <v>N989152 7</v>
      </c>
      <c r="BB25" s="11">
        <f>IFERROR(IF(AW25="","",VLOOKUP(AW25,SUSS!R:S,2,FALSE)),AY25*SUSS!$M$2)</f>
        <v>7328.6268</v>
      </c>
      <c r="BC25" s="11">
        <f t="shared" si="20"/>
        <v>1348.7232000000001</v>
      </c>
    </row>
    <row r="26" spans="1:55" ht="20.100000000000001" hidden="1" customHeight="1" thickBot="1">
      <c r="A26" s="3" t="s">
        <v>96</v>
      </c>
      <c r="B26" s="87">
        <v>2020</v>
      </c>
      <c r="C26" s="87">
        <v>4</v>
      </c>
      <c r="D26" s="87"/>
      <c r="E26" s="88" t="s">
        <v>97</v>
      </c>
      <c r="F26" s="88" t="s">
        <v>10</v>
      </c>
      <c r="G26" s="88" t="s">
        <v>10</v>
      </c>
      <c r="H26" s="89">
        <v>43969</v>
      </c>
      <c r="I26" s="91">
        <v>43806.34</v>
      </c>
      <c r="J26" s="90">
        <v>0</v>
      </c>
      <c r="K26" s="91">
        <v>43806.34</v>
      </c>
      <c r="N26" s="3" t="s">
        <v>88</v>
      </c>
      <c r="O26" s="87">
        <v>8</v>
      </c>
      <c r="P26" s="91">
        <v>11239.36</v>
      </c>
      <c r="Q26" s="88" t="s">
        <v>11</v>
      </c>
      <c r="R26" s="88" t="s">
        <v>90</v>
      </c>
      <c r="S26" s="88" t="s">
        <v>10</v>
      </c>
      <c r="T26" s="87" t="s">
        <v>92</v>
      </c>
      <c r="U26" s="87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>N989152</v>
      </c>
      <c r="AU26" s="11">
        <f t="shared" si="17"/>
        <v>8</v>
      </c>
      <c r="AV26" s="11">
        <f t="shared" si="18"/>
        <v>11239.36</v>
      </c>
      <c r="AW26" s="11" t="str">
        <f t="shared" si="19"/>
        <v>2020/3</v>
      </c>
      <c r="AX26" s="11" t="str">
        <f t="shared" si="21"/>
        <v>2020/3 Contribuciones Seg. Social</v>
      </c>
      <c r="AY26" s="11">
        <f t="shared" si="10"/>
        <v>61071.89</v>
      </c>
      <c r="AZ26" s="11">
        <f t="shared" si="11"/>
        <v>0.18403491360755334</v>
      </c>
      <c r="BA26" s="11" t="str">
        <f t="shared" si="22"/>
        <v>N989152 8</v>
      </c>
      <c r="BB26" s="11">
        <f>IFERROR(IF(AW26="","",VLOOKUP(AW26,SUSS!R:S,2,FALSE)),AY26*SUSS!$M$2)</f>
        <v>7328.6268</v>
      </c>
      <c r="BC26" s="11">
        <f t="shared" si="20"/>
        <v>1348.7232000000001</v>
      </c>
    </row>
    <row r="27" spans="1:55" ht="20.100000000000001" hidden="1" customHeight="1" thickBot="1">
      <c r="A27" s="3" t="s">
        <v>96</v>
      </c>
      <c r="B27" s="87">
        <v>2020</v>
      </c>
      <c r="C27" s="87">
        <v>4</v>
      </c>
      <c r="D27" s="87"/>
      <c r="E27" s="88" t="s">
        <v>97</v>
      </c>
      <c r="F27" s="88" t="s">
        <v>10</v>
      </c>
      <c r="G27" s="88" t="s">
        <v>82</v>
      </c>
      <c r="H27" s="89">
        <v>44131</v>
      </c>
      <c r="I27" s="91">
        <v>6351.04</v>
      </c>
      <c r="J27" s="91">
        <v>1970.41</v>
      </c>
      <c r="K27" s="91">
        <v>4380.63</v>
      </c>
      <c r="N27" s="3" t="s">
        <v>88</v>
      </c>
      <c r="O27" s="87">
        <v>9</v>
      </c>
      <c r="P27" s="91">
        <v>11239.36</v>
      </c>
      <c r="Q27" s="88" t="s">
        <v>11</v>
      </c>
      <c r="R27" s="88" t="s">
        <v>90</v>
      </c>
      <c r="S27" s="88" t="s">
        <v>10</v>
      </c>
      <c r="T27" s="87" t="s">
        <v>92</v>
      </c>
      <c r="U27" s="87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>N989152</v>
      </c>
      <c r="AU27" s="11">
        <f t="shared" si="17"/>
        <v>9</v>
      </c>
      <c r="AV27" s="11">
        <f t="shared" si="18"/>
        <v>11239.36</v>
      </c>
      <c r="AW27" s="11" t="str">
        <f t="shared" si="19"/>
        <v>2020/3</v>
      </c>
      <c r="AX27" s="11" t="str">
        <f t="shared" si="21"/>
        <v>2020/3 Contribuciones Seg. Social</v>
      </c>
      <c r="AY27" s="11">
        <f t="shared" si="10"/>
        <v>61071.89</v>
      </c>
      <c r="AZ27" s="11">
        <f t="shared" si="11"/>
        <v>0.18403491360755334</v>
      </c>
      <c r="BA27" s="11" t="str">
        <f t="shared" si="22"/>
        <v>N989152 9</v>
      </c>
      <c r="BB27" s="11">
        <f>IFERROR(IF(AW27="","",VLOOKUP(AW27,SUSS!R:S,2,FALSE)),AY27*SUSS!$M$2)</f>
        <v>7328.6268</v>
      </c>
      <c r="BC27" s="11">
        <f t="shared" si="20"/>
        <v>1348.7232000000001</v>
      </c>
    </row>
    <row r="28" spans="1:55" ht="20.100000000000001" hidden="1" customHeight="1" thickBot="1">
      <c r="A28" s="3" t="s">
        <v>96</v>
      </c>
      <c r="B28" s="87">
        <v>2020</v>
      </c>
      <c r="C28" s="87">
        <v>5</v>
      </c>
      <c r="D28" s="87"/>
      <c r="E28" s="88" t="s">
        <v>97</v>
      </c>
      <c r="F28" s="88" t="s">
        <v>10</v>
      </c>
      <c r="G28" s="88" t="s">
        <v>10</v>
      </c>
      <c r="H28" s="89">
        <v>43991</v>
      </c>
      <c r="I28" s="91">
        <v>67912.160000000003</v>
      </c>
      <c r="J28" s="90">
        <v>0</v>
      </c>
      <c r="K28" s="91">
        <v>67912.160000000003</v>
      </c>
      <c r="N28" s="3" t="s">
        <v>88</v>
      </c>
      <c r="O28" s="87">
        <v>10</v>
      </c>
      <c r="P28" s="91">
        <v>3957.54</v>
      </c>
      <c r="Q28" s="88" t="s">
        <v>11</v>
      </c>
      <c r="R28" s="88" t="s">
        <v>90</v>
      </c>
      <c r="S28" s="88" t="s">
        <v>10</v>
      </c>
      <c r="T28" s="87" t="s">
        <v>92</v>
      </c>
      <c r="U28" s="87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N989152</v>
      </c>
      <c r="AU28" s="11">
        <f t="shared" si="17"/>
        <v>10</v>
      </c>
      <c r="AV28" s="11">
        <f t="shared" si="18"/>
        <v>3957.54</v>
      </c>
      <c r="AW28" s="11" t="str">
        <f t="shared" si="19"/>
        <v>2020/3</v>
      </c>
      <c r="AX28" s="11" t="str">
        <f t="shared" si="21"/>
        <v>2020/3 Contribuciones Seg. Social</v>
      </c>
      <c r="AY28" s="11">
        <f t="shared" si="10"/>
        <v>61071.89</v>
      </c>
      <c r="AZ28" s="11">
        <f t="shared" si="11"/>
        <v>6.4801334951317208E-2</v>
      </c>
      <c r="BA28" s="11" t="str">
        <f t="shared" si="22"/>
        <v>N989152 10</v>
      </c>
      <c r="BB28" s="11">
        <f>IFERROR(IF(AW28="","",VLOOKUP(AW28,SUSS!R:S,2,FALSE)),AY28*SUSS!$M$2)</f>
        <v>7328.6268</v>
      </c>
      <c r="BC28" s="11">
        <f t="shared" si="20"/>
        <v>474.90479999999997</v>
      </c>
    </row>
    <row r="29" spans="1:55" ht="20.100000000000001" hidden="1" customHeight="1" thickBot="1">
      <c r="A29" s="3" t="s">
        <v>96</v>
      </c>
      <c r="B29" s="87">
        <v>2020</v>
      </c>
      <c r="C29" s="87">
        <v>5</v>
      </c>
      <c r="D29" s="87"/>
      <c r="E29" s="88" t="s">
        <v>97</v>
      </c>
      <c r="F29" s="88" t="s">
        <v>10</v>
      </c>
      <c r="G29" s="88" t="s">
        <v>82</v>
      </c>
      <c r="H29" s="89">
        <v>44131</v>
      </c>
      <c r="I29" s="91">
        <v>8657.44</v>
      </c>
      <c r="J29" s="91">
        <v>1866.22</v>
      </c>
      <c r="K29" s="91">
        <v>6791.22</v>
      </c>
      <c r="N29" s="3" t="s">
        <v>88</v>
      </c>
      <c r="O29" s="87">
        <v>10</v>
      </c>
      <c r="P29" s="91">
        <v>4744.58</v>
      </c>
      <c r="Q29" s="88" t="s">
        <v>11</v>
      </c>
      <c r="R29" s="88" t="s">
        <v>91</v>
      </c>
      <c r="S29" s="88" t="s">
        <v>82</v>
      </c>
      <c r="T29" s="87" t="s">
        <v>92</v>
      </c>
      <c r="U29" s="87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N989152</v>
      </c>
      <c r="AU29" s="11">
        <f t="shared" si="17"/>
        <v>10</v>
      </c>
      <c r="AV29" s="11">
        <f t="shared" si="18"/>
        <v>4744.58</v>
      </c>
      <c r="AW29" s="11" t="str">
        <f t="shared" si="19"/>
        <v>2020/3</v>
      </c>
      <c r="AX29" s="11" t="str">
        <f t="shared" si="21"/>
        <v>2020/3 Contribuciones Seg. Social</v>
      </c>
      <c r="AY29" s="11">
        <f t="shared" si="10"/>
        <v>61071.89</v>
      </c>
      <c r="AZ29" s="11">
        <f t="shared" si="11"/>
        <v>7.7688442260424553E-2</v>
      </c>
      <c r="BA29" s="11" t="str">
        <f t="shared" si="22"/>
        <v>N989152 10</v>
      </c>
      <c r="BB29" s="11">
        <f>IFERROR(IF(AW29="","",VLOOKUP(AW29,SUSS!R:S,2,FALSE)),AY29*SUSS!$M$2)</f>
        <v>7328.6268</v>
      </c>
      <c r="BC29" s="11">
        <f t="shared" si="20"/>
        <v>569.34960000000001</v>
      </c>
    </row>
    <row r="30" spans="1:55" ht="20.100000000000001" hidden="1" customHeight="1" thickBot="1">
      <c r="A30" s="3" t="s">
        <v>96</v>
      </c>
      <c r="B30" s="87">
        <v>2020</v>
      </c>
      <c r="C30" s="87">
        <v>6</v>
      </c>
      <c r="D30" s="87"/>
      <c r="E30" s="88" t="s">
        <v>97</v>
      </c>
      <c r="F30" s="88" t="s">
        <v>10</v>
      </c>
      <c r="G30" s="88" t="s">
        <v>10</v>
      </c>
      <c r="H30" s="89">
        <v>44025</v>
      </c>
      <c r="I30" s="91">
        <v>117943.03</v>
      </c>
      <c r="J30" s="90">
        <v>0</v>
      </c>
      <c r="K30" s="91">
        <v>117943.03</v>
      </c>
      <c r="N30" s="3" t="s">
        <v>88</v>
      </c>
      <c r="O30" s="87">
        <v>10</v>
      </c>
      <c r="P30" s="91">
        <v>2537.2399999999998</v>
      </c>
      <c r="Q30" s="88" t="s">
        <v>11</v>
      </c>
      <c r="R30" s="88" t="s">
        <v>90</v>
      </c>
      <c r="S30" s="88" t="s">
        <v>82</v>
      </c>
      <c r="T30" s="87" t="s">
        <v>92</v>
      </c>
      <c r="U30" s="87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>N989152</v>
      </c>
      <c r="AU30" s="11">
        <f t="shared" si="17"/>
        <v>10</v>
      </c>
      <c r="AV30" s="11">
        <f t="shared" si="18"/>
        <v>2537.2399999999998</v>
      </c>
      <c r="AW30" s="11" t="str">
        <f t="shared" si="19"/>
        <v>2020/3</v>
      </c>
      <c r="AX30" s="11" t="str">
        <f t="shared" si="21"/>
        <v>2020/3 Contribuciones Seg. Social</v>
      </c>
      <c r="AY30" s="11">
        <f t="shared" si="10"/>
        <v>61071.89</v>
      </c>
      <c r="AZ30" s="11">
        <f t="shared" si="11"/>
        <v>4.1545136395811554E-2</v>
      </c>
      <c r="BA30" s="11" t="str">
        <f t="shared" si="22"/>
        <v>N989152 10</v>
      </c>
      <c r="BB30" s="11">
        <f>IFERROR(IF(AW30="","",VLOOKUP(AW30,SUSS!R:S,2,FALSE)),AY30*SUSS!$M$2)</f>
        <v>7328.6268</v>
      </c>
      <c r="BC30" s="11">
        <f t="shared" si="20"/>
        <v>304.46879999999999</v>
      </c>
    </row>
    <row r="31" spans="1:55" ht="20.100000000000001" hidden="1" customHeight="1" thickBot="1">
      <c r="A31" s="3" t="s">
        <v>96</v>
      </c>
      <c r="B31" s="87">
        <v>2020</v>
      </c>
      <c r="C31" s="87">
        <v>6</v>
      </c>
      <c r="D31" s="87"/>
      <c r="E31" s="88" t="s">
        <v>97</v>
      </c>
      <c r="F31" s="88" t="s">
        <v>10</v>
      </c>
      <c r="G31" s="88" t="s">
        <v>82</v>
      </c>
      <c r="H31" s="89">
        <v>44131</v>
      </c>
      <c r="I31" s="91">
        <v>11560.78</v>
      </c>
      <c r="J31" s="90">
        <v>0</v>
      </c>
      <c r="K31" s="91">
        <v>11560.78</v>
      </c>
      <c r="N31" s="3" t="s">
        <v>88</v>
      </c>
      <c r="O31" s="87">
        <v>11</v>
      </c>
      <c r="P31" s="91">
        <v>3569.95</v>
      </c>
      <c r="Q31" s="88" t="s">
        <v>11</v>
      </c>
      <c r="R31" s="88" t="s">
        <v>90</v>
      </c>
      <c r="S31" s="88" t="s">
        <v>82</v>
      </c>
      <c r="T31" s="87" t="s">
        <v>92</v>
      </c>
      <c r="U31" s="87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N989152</v>
      </c>
      <c r="AU31" s="11">
        <f t="shared" si="17"/>
        <v>11</v>
      </c>
      <c r="AV31" s="11">
        <f t="shared" si="18"/>
        <v>3569.95</v>
      </c>
      <c r="AW31" s="11" t="str">
        <f t="shared" si="19"/>
        <v>2020/3</v>
      </c>
      <c r="AX31" s="11" t="str">
        <f t="shared" si="21"/>
        <v>2020/3 Contribuciones Seg. Social</v>
      </c>
      <c r="AY31" s="11">
        <f t="shared" si="10"/>
        <v>61071.89</v>
      </c>
      <c r="AZ31" s="11">
        <f t="shared" si="11"/>
        <v>5.8454879978333728E-2</v>
      </c>
      <c r="BA31" s="11" t="str">
        <f t="shared" si="22"/>
        <v>N989152 11</v>
      </c>
      <c r="BB31" s="11">
        <f>IFERROR(IF(AW31="","",VLOOKUP(AW31,SUSS!R:S,2,FALSE)),AY31*SUSS!$M$2)</f>
        <v>7328.6268</v>
      </c>
      <c r="BC31" s="11">
        <f t="shared" si="20"/>
        <v>428.39399999999995</v>
      </c>
    </row>
    <row r="32" spans="1:55" ht="20.100000000000001" hidden="1" customHeight="1" thickBot="1">
      <c r="N32" s="3" t="s">
        <v>88</v>
      </c>
      <c r="O32" s="87">
        <v>11</v>
      </c>
      <c r="P32" s="91">
        <v>7669.41</v>
      </c>
      <c r="Q32" s="88" t="s">
        <v>11</v>
      </c>
      <c r="R32" s="88" t="s">
        <v>91</v>
      </c>
      <c r="S32" s="88" t="s">
        <v>10</v>
      </c>
      <c r="T32" s="87" t="s">
        <v>93</v>
      </c>
      <c r="U32" s="87" t="s">
        <v>85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N989152</v>
      </c>
      <c r="AU32" s="11">
        <f t="shared" si="17"/>
        <v>11</v>
      </c>
      <c r="AV32" s="11">
        <f t="shared" si="18"/>
        <v>7669.41</v>
      </c>
      <c r="AW32" s="11" t="str">
        <f t="shared" si="19"/>
        <v>2020/4</v>
      </c>
      <c r="AX32" s="11" t="str">
        <f t="shared" si="21"/>
        <v>2020/4 Contribuciones Seg. Social</v>
      </c>
      <c r="AY32" s="11">
        <f t="shared" si="10"/>
        <v>25639.34</v>
      </c>
      <c r="AZ32" s="11">
        <f t="shared" si="11"/>
        <v>0.29912665458627247</v>
      </c>
      <c r="BA32" s="11" t="str">
        <f t="shared" si="22"/>
        <v>N989152 11</v>
      </c>
      <c r="BB32" s="11">
        <f>IFERROR(IF(AW32="","",VLOOKUP(AW32,SUSS!R:S,2,FALSE)),AY32*SUSS!$M$2)</f>
        <v>3076.7208000000001</v>
      </c>
      <c r="BC32" s="11">
        <f t="shared" si="20"/>
        <v>920.3291999999999</v>
      </c>
    </row>
    <row r="33" spans="1:55" ht="20.100000000000001" hidden="1" customHeight="1" thickBot="1">
      <c r="A33" s="3" t="s">
        <v>98</v>
      </c>
      <c r="B33" s="103" t="s">
        <v>89</v>
      </c>
      <c r="C33"/>
      <c r="D33"/>
      <c r="E33"/>
      <c r="F33"/>
      <c r="G33"/>
      <c r="H33"/>
      <c r="I33"/>
      <c r="J33"/>
      <c r="K33"/>
      <c r="N33" s="3" t="s">
        <v>88</v>
      </c>
      <c r="O33" s="87">
        <v>12</v>
      </c>
      <c r="P33" s="91">
        <v>11239.36</v>
      </c>
      <c r="Q33" s="88" t="s">
        <v>11</v>
      </c>
      <c r="R33" s="88" t="s">
        <v>91</v>
      </c>
      <c r="S33" s="88" t="s">
        <v>10</v>
      </c>
      <c r="T33" s="87" t="s">
        <v>93</v>
      </c>
      <c r="U33" s="87" t="s">
        <v>85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N989152</v>
      </c>
      <c r="AU33" s="11">
        <f t="shared" si="17"/>
        <v>12</v>
      </c>
      <c r="AV33" s="11">
        <f t="shared" si="18"/>
        <v>11239.36</v>
      </c>
      <c r="AW33" s="11" t="str">
        <f t="shared" si="19"/>
        <v>2020/4</v>
      </c>
      <c r="AX33" s="11" t="str">
        <f t="shared" si="21"/>
        <v>2020/4 Contribuciones Seg. Social</v>
      </c>
      <c r="AY33" s="11">
        <f t="shared" si="10"/>
        <v>25639.34</v>
      </c>
      <c r="AZ33" s="11">
        <f t="shared" si="11"/>
        <v>0.43836385804002759</v>
      </c>
      <c r="BA33" s="11" t="str">
        <f t="shared" si="22"/>
        <v>N989152 12</v>
      </c>
      <c r="BB33" s="11">
        <f>IFERROR(IF(AW33="","",VLOOKUP(AW33,SUSS!R:S,2,FALSE)),AY33*SUSS!$M$2)</f>
        <v>3076.7208000000001</v>
      </c>
      <c r="BC33" s="11">
        <f t="shared" si="20"/>
        <v>1348.7232000000001</v>
      </c>
    </row>
    <row r="34" spans="1:55" ht="20.100000000000001" hidden="1" customHeight="1" thickBot="1">
      <c r="A34" s="3" t="s">
        <v>98</v>
      </c>
      <c r="B34" s="86" t="s">
        <v>0</v>
      </c>
      <c r="C34" s="86" t="s">
        <v>1</v>
      </c>
      <c r="D34" s="86" t="s">
        <v>2</v>
      </c>
      <c r="E34" s="86" t="s">
        <v>3</v>
      </c>
      <c r="F34" s="86" t="s">
        <v>4</v>
      </c>
      <c r="G34" s="86" t="s">
        <v>5</v>
      </c>
      <c r="H34" s="86" t="s">
        <v>6</v>
      </c>
      <c r="I34" s="86" t="s">
        <v>7</v>
      </c>
      <c r="J34" s="86" t="s">
        <v>8</v>
      </c>
      <c r="K34" s="86" t="s">
        <v>9</v>
      </c>
      <c r="N34" s="3" t="s">
        <v>88</v>
      </c>
      <c r="O34" s="87">
        <v>13</v>
      </c>
      <c r="P34" s="91">
        <v>1031.55</v>
      </c>
      <c r="Q34" s="88" t="s">
        <v>11</v>
      </c>
      <c r="R34" s="88" t="s">
        <v>91</v>
      </c>
      <c r="S34" s="88" t="s">
        <v>10</v>
      </c>
      <c r="T34" s="87" t="s">
        <v>93</v>
      </c>
      <c r="U34" s="87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>N989152</v>
      </c>
      <c r="AU34" s="11">
        <f t="shared" si="17"/>
        <v>13</v>
      </c>
      <c r="AV34" s="11">
        <f t="shared" si="18"/>
        <v>1031.55</v>
      </c>
      <c r="AW34" s="11" t="str">
        <f t="shared" si="19"/>
        <v>2020/4</v>
      </c>
      <c r="AX34" s="11" t="str">
        <f t="shared" si="21"/>
        <v>2020/4 Contribuciones Seg. Social</v>
      </c>
      <c r="AY34" s="11">
        <f t="shared" si="10"/>
        <v>25639.34</v>
      </c>
      <c r="AZ34" s="11">
        <f t="shared" si="11"/>
        <v>4.0233094923660277E-2</v>
      </c>
      <c r="BA34" s="11" t="str">
        <f t="shared" si="22"/>
        <v>N989152 13</v>
      </c>
      <c r="BB34" s="11">
        <f>IFERROR(IF(AW34="","",VLOOKUP(AW34,SUSS!R:S,2,FALSE)),AY34*SUSS!$M$2)</f>
        <v>3076.7208000000001</v>
      </c>
      <c r="BC34" s="11">
        <f t="shared" si="20"/>
        <v>123.78599999999999</v>
      </c>
    </row>
    <row r="35" spans="1:55" ht="20.100000000000001" customHeight="1" thickBot="1">
      <c r="A35" s="3" t="s">
        <v>98</v>
      </c>
      <c r="B35" s="81">
        <v>2020</v>
      </c>
      <c r="C35" s="81">
        <v>5</v>
      </c>
      <c r="D35" s="81"/>
      <c r="E35" s="82" t="s">
        <v>11</v>
      </c>
      <c r="F35" s="82" t="s">
        <v>90</v>
      </c>
      <c r="G35" s="82" t="s">
        <v>10</v>
      </c>
      <c r="H35" s="83">
        <v>44055</v>
      </c>
      <c r="I35" s="84">
        <v>38979.72</v>
      </c>
      <c r="J35" s="85">
        <v>0</v>
      </c>
      <c r="K35" s="84">
        <v>38979.72</v>
      </c>
      <c r="N35" s="3" t="s">
        <v>88</v>
      </c>
      <c r="O35" s="87">
        <v>13</v>
      </c>
      <c r="P35" s="91">
        <v>10207.81</v>
      </c>
      <c r="Q35" s="88" t="s">
        <v>11</v>
      </c>
      <c r="R35" s="88" t="s">
        <v>90</v>
      </c>
      <c r="S35" s="88" t="s">
        <v>10</v>
      </c>
      <c r="T35" s="87" t="s">
        <v>93</v>
      </c>
      <c r="U35" s="87" t="s">
        <v>85</v>
      </c>
      <c r="AC35" s="11" t="str">
        <f t="shared" si="0"/>
        <v>O702873</v>
      </c>
      <c r="AD35" s="11" t="str">
        <f t="shared" si="1"/>
        <v>Contribuciones Seg. Social</v>
      </c>
      <c r="AE35" s="11" t="str">
        <f t="shared" si="2"/>
        <v>Dj Seg. Soc. Sipa Dto. 332</v>
      </c>
      <c r="AF35" s="11" t="str">
        <f t="shared" si="3"/>
        <v>Declaración Jurada</v>
      </c>
      <c r="AG35" s="11">
        <f t="shared" si="4"/>
        <v>38979.72</v>
      </c>
      <c r="AH35" s="11">
        <f t="shared" si="5"/>
        <v>0</v>
      </c>
      <c r="AI35" s="11">
        <f t="shared" si="6"/>
        <v>38979.72</v>
      </c>
      <c r="AJ35" s="11">
        <f t="shared" si="7"/>
        <v>2020</v>
      </c>
      <c r="AK35" s="11">
        <f t="shared" si="8"/>
        <v>5</v>
      </c>
      <c r="AN35" s="11" t="str">
        <f t="shared" si="13"/>
        <v xml:space="preserve">2020/5 </v>
      </c>
      <c r="AO35" s="11" t="str">
        <f t="shared" si="14"/>
        <v>2020/5 Contribuciones Seg. Social</v>
      </c>
      <c r="AP35" s="11">
        <f t="shared" si="15"/>
        <v>38979.72</v>
      </c>
      <c r="AT35" s="11" t="str">
        <f t="shared" si="16"/>
        <v>N989152</v>
      </c>
      <c r="AU35" s="11">
        <f t="shared" si="17"/>
        <v>13</v>
      </c>
      <c r="AV35" s="11">
        <f t="shared" si="18"/>
        <v>10207.81</v>
      </c>
      <c r="AW35" s="11" t="str">
        <f t="shared" si="19"/>
        <v>2020/4</v>
      </c>
      <c r="AX35" s="11" t="str">
        <f t="shared" si="21"/>
        <v>2020/4 Contribuciones Seg. Social</v>
      </c>
      <c r="AY35" s="11">
        <f t="shared" si="10"/>
        <v>25639.34</v>
      </c>
      <c r="AZ35" s="11">
        <f t="shared" si="11"/>
        <v>0.39813076311636725</v>
      </c>
      <c r="BA35" s="11" t="str">
        <f t="shared" si="22"/>
        <v>N989152 13</v>
      </c>
      <c r="BB35" s="11">
        <f>IFERROR(IF(AW35="","",VLOOKUP(AW35,SUSS!R:S,2,FALSE)),AY35*SUSS!$M$2)</f>
        <v>3076.7208000000001</v>
      </c>
      <c r="BC35" s="11">
        <f t="shared" si="20"/>
        <v>1224.9371999999998</v>
      </c>
    </row>
    <row r="36" spans="1:55" ht="20.100000000000001" customHeight="1" thickBot="1">
      <c r="A36" s="3" t="s">
        <v>98</v>
      </c>
      <c r="B36" s="87">
        <v>2020</v>
      </c>
      <c r="C36" s="87">
        <v>5</v>
      </c>
      <c r="D36" s="87"/>
      <c r="E36" s="88" t="s">
        <v>11</v>
      </c>
      <c r="F36" s="88" t="s">
        <v>90</v>
      </c>
      <c r="G36" s="88" t="s">
        <v>82</v>
      </c>
      <c r="H36" s="89">
        <v>44272</v>
      </c>
      <c r="I36" s="91">
        <v>8643.75</v>
      </c>
      <c r="J36" s="90">
        <v>0</v>
      </c>
      <c r="K36" s="91">
        <v>8643.75</v>
      </c>
      <c r="N36" s="3" t="s">
        <v>88</v>
      </c>
      <c r="O36" s="87">
        <v>14</v>
      </c>
      <c r="P36" s="91">
        <v>11239.36</v>
      </c>
      <c r="Q36" s="88" t="s">
        <v>11</v>
      </c>
      <c r="R36" s="88" t="s">
        <v>90</v>
      </c>
      <c r="S36" s="88" t="s">
        <v>10</v>
      </c>
      <c r="T36" s="87" t="s">
        <v>93</v>
      </c>
      <c r="U36" s="87" t="s">
        <v>85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N989152</v>
      </c>
      <c r="AU36" s="11">
        <f t="shared" si="17"/>
        <v>14</v>
      </c>
      <c r="AV36" s="11">
        <f t="shared" si="18"/>
        <v>11239.36</v>
      </c>
      <c r="AW36" s="11" t="str">
        <f t="shared" si="19"/>
        <v>2020/4</v>
      </c>
      <c r="AX36" s="11" t="str">
        <f t="shared" si="21"/>
        <v>2020/4 Contribuciones Seg. Social</v>
      </c>
      <c r="AY36" s="11">
        <f t="shared" si="10"/>
        <v>25639.34</v>
      </c>
      <c r="AZ36" s="11">
        <f t="shared" si="11"/>
        <v>0.43836385804002759</v>
      </c>
      <c r="BA36" s="11" t="str">
        <f t="shared" si="22"/>
        <v>N989152 14</v>
      </c>
      <c r="BB36" s="11">
        <f>IFERROR(IF(AW36="","",VLOOKUP(AW36,SUSS!R:S,2,FALSE)),AY36*SUSS!$M$2)</f>
        <v>3076.7208000000001</v>
      </c>
      <c r="BC36" s="11">
        <f t="shared" si="20"/>
        <v>1348.7232000000001</v>
      </c>
    </row>
    <row r="37" spans="1:55" ht="20.100000000000001" hidden="1" customHeight="1" thickBot="1">
      <c r="A37" s="3" t="s">
        <v>98</v>
      </c>
      <c r="B37" s="87">
        <v>2020</v>
      </c>
      <c r="C37" s="87">
        <v>7</v>
      </c>
      <c r="D37" s="87"/>
      <c r="E37" s="88" t="s">
        <v>97</v>
      </c>
      <c r="F37" s="88" t="s">
        <v>10</v>
      </c>
      <c r="G37" s="88" t="s">
        <v>10</v>
      </c>
      <c r="H37" s="89">
        <v>44053</v>
      </c>
      <c r="I37" s="91">
        <v>73982.03</v>
      </c>
      <c r="J37" s="90">
        <v>0</v>
      </c>
      <c r="K37" s="91">
        <v>73982.03</v>
      </c>
      <c r="N37" s="3" t="s">
        <v>88</v>
      </c>
      <c r="O37" s="87">
        <v>15</v>
      </c>
      <c r="P37" s="91">
        <v>4192.17</v>
      </c>
      <c r="Q37" s="88" t="s">
        <v>11</v>
      </c>
      <c r="R37" s="88" t="s">
        <v>90</v>
      </c>
      <c r="S37" s="88" t="s">
        <v>10</v>
      </c>
      <c r="T37" s="87" t="s">
        <v>93</v>
      </c>
      <c r="U37" s="87" t="s">
        <v>85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>N989152</v>
      </c>
      <c r="AU37" s="11">
        <f t="shared" si="17"/>
        <v>15</v>
      </c>
      <c r="AV37" s="11">
        <f t="shared" si="18"/>
        <v>4192.17</v>
      </c>
      <c r="AW37" s="11" t="str">
        <f t="shared" si="19"/>
        <v>2020/4</v>
      </c>
      <c r="AX37" s="11" t="str">
        <f t="shared" si="21"/>
        <v>2020/4 Contribuciones Seg. Social</v>
      </c>
      <c r="AY37" s="11">
        <f t="shared" si="10"/>
        <v>25639.34</v>
      </c>
      <c r="AZ37" s="11">
        <f t="shared" si="11"/>
        <v>0.16350537884360519</v>
      </c>
      <c r="BA37" s="11" t="str">
        <f t="shared" si="22"/>
        <v>N989152 15</v>
      </c>
      <c r="BB37" s="11">
        <f>IFERROR(IF(AW37="","",VLOOKUP(AW37,SUSS!R:S,2,FALSE)),AY37*SUSS!$M$2)</f>
        <v>3076.7208000000001</v>
      </c>
      <c r="BC37" s="11">
        <f t="shared" si="20"/>
        <v>503.06040000000007</v>
      </c>
    </row>
    <row r="38" spans="1:55" ht="20.100000000000001" hidden="1" customHeight="1" thickBot="1">
      <c r="A38" s="3" t="s">
        <v>98</v>
      </c>
      <c r="B38" s="87">
        <v>2020</v>
      </c>
      <c r="C38" s="87">
        <v>7</v>
      </c>
      <c r="D38" s="87"/>
      <c r="E38" s="88" t="s">
        <v>97</v>
      </c>
      <c r="F38" s="88" t="s">
        <v>10</v>
      </c>
      <c r="G38" s="88" t="s">
        <v>82</v>
      </c>
      <c r="H38" s="89">
        <v>44272</v>
      </c>
      <c r="I38" s="91">
        <v>16541.64</v>
      </c>
      <c r="J38" s="90">
        <v>0</v>
      </c>
      <c r="K38" s="91">
        <v>16541.64</v>
      </c>
      <c r="N38" s="3" t="s">
        <v>88</v>
      </c>
      <c r="O38" s="87">
        <v>15</v>
      </c>
      <c r="P38" s="91">
        <v>1994.03</v>
      </c>
      <c r="Q38" s="88" t="s">
        <v>11</v>
      </c>
      <c r="R38" s="88" t="s">
        <v>91</v>
      </c>
      <c r="S38" s="88" t="s">
        <v>82</v>
      </c>
      <c r="T38" s="87" t="s">
        <v>93</v>
      </c>
      <c r="U38" s="87" t="s">
        <v>85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N989152</v>
      </c>
      <c r="AU38" s="11">
        <f t="shared" si="17"/>
        <v>15</v>
      </c>
      <c r="AV38" s="11">
        <f t="shared" si="18"/>
        <v>1994.03</v>
      </c>
      <c r="AW38" s="11" t="str">
        <f t="shared" si="19"/>
        <v>2020/4</v>
      </c>
      <c r="AX38" s="11" t="str">
        <f t="shared" si="21"/>
        <v>2020/4 Contribuciones Seg. Social</v>
      </c>
      <c r="AY38" s="11">
        <f t="shared" si="10"/>
        <v>25639.34</v>
      </c>
      <c r="AZ38" s="11">
        <f t="shared" si="11"/>
        <v>7.7772282749867971E-2</v>
      </c>
      <c r="BA38" s="11" t="str">
        <f t="shared" si="22"/>
        <v>N989152 15</v>
      </c>
      <c r="BB38" s="11">
        <f>IFERROR(IF(AW38="","",VLOOKUP(AW38,SUSS!R:S,2,FALSE)),AY38*SUSS!$M$2)</f>
        <v>3076.7208000000001</v>
      </c>
      <c r="BC38" s="11">
        <f t="shared" si="20"/>
        <v>239.28359999999998</v>
      </c>
    </row>
    <row r="39" spans="1:55" ht="20.100000000000001" customHeight="1" thickBot="1">
      <c r="A39" s="3" t="s">
        <v>98</v>
      </c>
      <c r="B39" s="87">
        <v>2020</v>
      </c>
      <c r="C39" s="87">
        <v>7</v>
      </c>
      <c r="D39" s="87"/>
      <c r="E39" s="88" t="s">
        <v>11</v>
      </c>
      <c r="F39" s="88" t="s">
        <v>10</v>
      </c>
      <c r="G39" s="88" t="s">
        <v>10</v>
      </c>
      <c r="H39" s="89">
        <v>44053</v>
      </c>
      <c r="I39" s="91">
        <v>75803.34</v>
      </c>
      <c r="J39" s="90">
        <v>0</v>
      </c>
      <c r="K39" s="91">
        <v>75803.34</v>
      </c>
      <c r="N39" s="3" t="s">
        <v>88</v>
      </c>
      <c r="O39" s="87">
        <v>15</v>
      </c>
      <c r="P39" s="91">
        <v>2465.9899999999998</v>
      </c>
      <c r="Q39" s="88" t="s">
        <v>11</v>
      </c>
      <c r="R39" s="88" t="s">
        <v>90</v>
      </c>
      <c r="S39" s="88" t="s">
        <v>82</v>
      </c>
      <c r="T39" s="87" t="s">
        <v>93</v>
      </c>
      <c r="U39" s="87" t="s">
        <v>85</v>
      </c>
      <c r="AC39" s="11" t="str">
        <f t="shared" si="23"/>
        <v>O702873</v>
      </c>
      <c r="AD39" s="11" t="str">
        <f t="shared" si="24"/>
        <v>Contribuciones Seg. Social</v>
      </c>
      <c r="AE39" s="11" t="str">
        <f t="shared" si="25"/>
        <v>Declaración Jurada</v>
      </c>
      <c r="AF39" s="11" t="str">
        <f t="shared" si="26"/>
        <v>Declaración Jurada</v>
      </c>
      <c r="AG39" s="11">
        <f t="shared" si="27"/>
        <v>75803.34</v>
      </c>
      <c r="AH39" s="11">
        <f t="shared" si="28"/>
        <v>0</v>
      </c>
      <c r="AI39" s="11">
        <f t="shared" si="29"/>
        <v>75803.34</v>
      </c>
      <c r="AJ39" s="11">
        <f t="shared" si="30"/>
        <v>2020</v>
      </c>
      <c r="AK39" s="11">
        <f t="shared" si="31"/>
        <v>7</v>
      </c>
      <c r="AN39" s="11" t="str">
        <f t="shared" si="13"/>
        <v xml:space="preserve">2020/7 </v>
      </c>
      <c r="AO39" s="11" t="str">
        <f t="shared" si="14"/>
        <v>2020/7 Contribuciones Seg. Social</v>
      </c>
      <c r="AP39" s="11">
        <f t="shared" si="15"/>
        <v>75803.34</v>
      </c>
      <c r="AT39" s="11" t="str">
        <f t="shared" si="16"/>
        <v>N989152</v>
      </c>
      <c r="AU39" s="11">
        <f t="shared" si="17"/>
        <v>15</v>
      </c>
      <c r="AV39" s="11">
        <f t="shared" si="18"/>
        <v>2465.9899999999998</v>
      </c>
      <c r="AW39" s="11" t="str">
        <f t="shared" si="19"/>
        <v>2020/4</v>
      </c>
      <c r="AX39" s="11" t="str">
        <f t="shared" si="21"/>
        <v>2020/4 Contribuciones Seg. Social</v>
      </c>
      <c r="AY39" s="11">
        <f t="shared" si="10"/>
        <v>25639.34</v>
      </c>
      <c r="AZ39" s="11">
        <f t="shared" si="11"/>
        <v>9.6179932868786788E-2</v>
      </c>
      <c r="BA39" s="11" t="str">
        <f t="shared" si="22"/>
        <v>N989152 15</v>
      </c>
      <c r="BB39" s="11">
        <f>IFERROR(IF(AW39="","",VLOOKUP(AW39,SUSS!R:S,2,FALSE)),AY39*SUSS!$M$2)</f>
        <v>3076.7208000000001</v>
      </c>
      <c r="BC39" s="11">
        <f t="shared" si="20"/>
        <v>295.91879999999998</v>
      </c>
    </row>
    <row r="40" spans="1:55" ht="20.100000000000001" customHeight="1" thickBot="1">
      <c r="A40" s="3" t="s">
        <v>98</v>
      </c>
      <c r="B40" s="87">
        <v>2020</v>
      </c>
      <c r="C40" s="87">
        <v>7</v>
      </c>
      <c r="D40" s="87"/>
      <c r="E40" s="88" t="s">
        <v>11</v>
      </c>
      <c r="F40" s="88" t="s">
        <v>10</v>
      </c>
      <c r="G40" s="88" t="s">
        <v>82</v>
      </c>
      <c r="H40" s="89">
        <v>44272</v>
      </c>
      <c r="I40" s="91">
        <v>16948.87</v>
      </c>
      <c r="J40" s="90">
        <v>0</v>
      </c>
      <c r="K40" s="91">
        <v>16948.87</v>
      </c>
      <c r="N40" s="3" t="s">
        <v>88</v>
      </c>
      <c r="O40" s="87">
        <v>15</v>
      </c>
      <c r="P40" s="91">
        <v>2587.17</v>
      </c>
      <c r="Q40" s="88" t="s">
        <v>11</v>
      </c>
      <c r="R40" s="88" t="s">
        <v>91</v>
      </c>
      <c r="S40" s="88" t="s">
        <v>10</v>
      </c>
      <c r="T40" s="87" t="s">
        <v>94</v>
      </c>
      <c r="U40" s="87" t="s">
        <v>85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N989152</v>
      </c>
      <c r="AU40" s="11">
        <f t="shared" si="17"/>
        <v>15</v>
      </c>
      <c r="AV40" s="11">
        <f t="shared" si="18"/>
        <v>2587.17</v>
      </c>
      <c r="AW40" s="11" t="str">
        <f t="shared" si="19"/>
        <v>2020/5</v>
      </c>
      <c r="AX40" s="11" t="str">
        <f t="shared" si="21"/>
        <v>2020/5 Contribuciones Seg. Social</v>
      </c>
      <c r="AY40" s="11">
        <f t="shared" si="10"/>
        <v>30397.279999999999</v>
      </c>
      <c r="AZ40" s="11">
        <f t="shared" si="11"/>
        <v>8.5111891590300193E-2</v>
      </c>
      <c r="BA40" s="11" t="str">
        <f t="shared" si="22"/>
        <v>N989152 15</v>
      </c>
      <c r="BB40" s="11">
        <f>IFERROR(IF(AW40="","",VLOOKUP(AW40,SUSS!R:S,2,FALSE)),AY40*SUSS!$M$2)</f>
        <v>3647.6735999999996</v>
      </c>
      <c r="BC40" s="11">
        <f t="shared" si="20"/>
        <v>310.46039999999999</v>
      </c>
    </row>
    <row r="41" spans="1:55" ht="20.100000000000001" hidden="1" customHeight="1" thickBot="1">
      <c r="A41" s="3" t="s">
        <v>98</v>
      </c>
      <c r="B41" s="87">
        <v>2020</v>
      </c>
      <c r="C41" s="87">
        <v>8</v>
      </c>
      <c r="D41" s="87"/>
      <c r="E41" s="88" t="s">
        <v>97</v>
      </c>
      <c r="F41" s="88" t="s">
        <v>10</v>
      </c>
      <c r="G41" s="88" t="s">
        <v>10</v>
      </c>
      <c r="H41" s="89">
        <v>44088</v>
      </c>
      <c r="I41" s="91">
        <v>72106.990000000005</v>
      </c>
      <c r="J41" s="90">
        <v>0</v>
      </c>
      <c r="K41" s="91">
        <v>72106.990000000005</v>
      </c>
      <c r="N41" s="3" t="s">
        <v>88</v>
      </c>
      <c r="O41" s="87">
        <v>16</v>
      </c>
      <c r="P41" s="91">
        <v>11239.36</v>
      </c>
      <c r="Q41" s="88" t="s">
        <v>11</v>
      </c>
      <c r="R41" s="88" t="s">
        <v>91</v>
      </c>
      <c r="S41" s="88" t="s">
        <v>10</v>
      </c>
      <c r="T41" s="87" t="s">
        <v>94</v>
      </c>
      <c r="U41" s="87" t="s">
        <v>85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>N989152</v>
      </c>
      <c r="AU41" s="11">
        <f t="shared" si="17"/>
        <v>16</v>
      </c>
      <c r="AV41" s="11">
        <f t="shared" si="18"/>
        <v>11239.36</v>
      </c>
      <c r="AW41" s="11" t="str">
        <f t="shared" si="19"/>
        <v>2020/5</v>
      </c>
      <c r="AX41" s="11" t="str">
        <f t="shared" si="21"/>
        <v>2020/5 Contribuciones Seg. Social</v>
      </c>
      <c r="AY41" s="11">
        <f t="shared" si="10"/>
        <v>30397.279999999999</v>
      </c>
      <c r="AZ41" s="11">
        <f t="shared" si="11"/>
        <v>0.36974887226751868</v>
      </c>
      <c r="BA41" s="11" t="str">
        <f t="shared" si="22"/>
        <v>N989152 16</v>
      </c>
      <c r="BB41" s="11">
        <f>IFERROR(IF(AW41="","",VLOOKUP(AW41,SUSS!R:S,2,FALSE)),AY41*SUSS!$M$2)</f>
        <v>3647.6735999999996</v>
      </c>
      <c r="BC41" s="11">
        <f t="shared" si="20"/>
        <v>1348.7231999999999</v>
      </c>
    </row>
    <row r="42" spans="1:55" ht="20.100000000000001" hidden="1" customHeight="1" thickBot="1">
      <c r="A42" s="3" t="s">
        <v>98</v>
      </c>
      <c r="B42" s="87">
        <v>2020</v>
      </c>
      <c r="C42" s="87">
        <v>8</v>
      </c>
      <c r="D42" s="87"/>
      <c r="E42" s="88" t="s">
        <v>97</v>
      </c>
      <c r="F42" s="88" t="s">
        <v>10</v>
      </c>
      <c r="G42" s="88" t="s">
        <v>82</v>
      </c>
      <c r="H42" s="89">
        <v>44272</v>
      </c>
      <c r="I42" s="91">
        <v>13866.9</v>
      </c>
      <c r="J42" s="90">
        <v>0</v>
      </c>
      <c r="K42" s="91">
        <v>13866.9</v>
      </c>
      <c r="N42" s="3" t="s">
        <v>88</v>
      </c>
      <c r="O42" s="87">
        <v>17</v>
      </c>
      <c r="P42" s="91">
        <v>11239.36</v>
      </c>
      <c r="Q42" s="88" t="s">
        <v>11</v>
      </c>
      <c r="R42" s="88" t="s">
        <v>91</v>
      </c>
      <c r="S42" s="88" t="s">
        <v>10</v>
      </c>
      <c r="T42" s="87" t="s">
        <v>94</v>
      </c>
      <c r="U42" s="87" t="s">
        <v>85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N989152</v>
      </c>
      <c r="AU42" s="11">
        <f t="shared" si="17"/>
        <v>17</v>
      </c>
      <c r="AV42" s="11">
        <f t="shared" si="18"/>
        <v>11239.36</v>
      </c>
      <c r="AW42" s="11" t="str">
        <f t="shared" si="19"/>
        <v>2020/5</v>
      </c>
      <c r="AX42" s="11" t="str">
        <f t="shared" si="21"/>
        <v>2020/5 Contribuciones Seg. Social</v>
      </c>
      <c r="AY42" s="11">
        <f t="shared" si="10"/>
        <v>30397.279999999999</v>
      </c>
      <c r="AZ42" s="11">
        <f t="shared" si="11"/>
        <v>0.36974887226751868</v>
      </c>
      <c r="BA42" s="11" t="str">
        <f t="shared" si="22"/>
        <v>N989152 17</v>
      </c>
      <c r="BB42" s="11">
        <f>IFERROR(IF(AW42="","",VLOOKUP(AW42,SUSS!R:S,2,FALSE)),AY42*SUSS!$M$2)</f>
        <v>3647.6735999999996</v>
      </c>
      <c r="BC42" s="11">
        <f t="shared" si="20"/>
        <v>1348.7231999999999</v>
      </c>
    </row>
    <row r="43" spans="1:55" ht="20.100000000000001" customHeight="1" thickBot="1">
      <c r="A43" s="3" t="s">
        <v>98</v>
      </c>
      <c r="B43" s="87">
        <v>2020</v>
      </c>
      <c r="C43" s="87">
        <v>8</v>
      </c>
      <c r="D43" s="87"/>
      <c r="E43" s="88" t="s">
        <v>11</v>
      </c>
      <c r="F43" s="88" t="s">
        <v>10</v>
      </c>
      <c r="G43" s="88" t="s">
        <v>10</v>
      </c>
      <c r="H43" s="89">
        <v>44088</v>
      </c>
      <c r="I43" s="91">
        <v>73603.03</v>
      </c>
      <c r="J43" s="90">
        <v>0</v>
      </c>
      <c r="K43" s="91">
        <v>73603.03</v>
      </c>
      <c r="N43" s="3" t="s">
        <v>88</v>
      </c>
      <c r="O43" s="87">
        <v>18</v>
      </c>
      <c r="P43" s="91">
        <v>5331.39</v>
      </c>
      <c r="Q43" s="88" t="s">
        <v>11</v>
      </c>
      <c r="R43" s="88" t="s">
        <v>91</v>
      </c>
      <c r="S43" s="88" t="s">
        <v>10</v>
      </c>
      <c r="T43" s="87" t="s">
        <v>94</v>
      </c>
      <c r="U43" s="87" t="s">
        <v>85</v>
      </c>
      <c r="AC43" s="11" t="str">
        <f t="shared" si="23"/>
        <v>O702873</v>
      </c>
      <c r="AD43" s="11" t="str">
        <f t="shared" si="24"/>
        <v>Contribuciones Seg. Social</v>
      </c>
      <c r="AE43" s="11" t="str">
        <f t="shared" si="25"/>
        <v>Declaración Jurada</v>
      </c>
      <c r="AF43" s="11" t="str">
        <f t="shared" si="26"/>
        <v>Declaración Jurada</v>
      </c>
      <c r="AG43" s="11">
        <f t="shared" si="27"/>
        <v>73603.03</v>
      </c>
      <c r="AH43" s="11">
        <f t="shared" si="28"/>
        <v>0</v>
      </c>
      <c r="AI43" s="11">
        <f t="shared" si="29"/>
        <v>73603.03</v>
      </c>
      <c r="AJ43" s="11">
        <f t="shared" si="30"/>
        <v>2020</v>
      </c>
      <c r="AK43" s="11">
        <f t="shared" si="31"/>
        <v>8</v>
      </c>
      <c r="AN43" s="11" t="str">
        <f t="shared" si="13"/>
        <v xml:space="preserve">2020/8 </v>
      </c>
      <c r="AO43" s="11" t="str">
        <f t="shared" si="14"/>
        <v>2020/8 Contribuciones Seg. Social</v>
      </c>
      <c r="AP43" s="11">
        <f t="shared" si="15"/>
        <v>73603.03</v>
      </c>
      <c r="AT43" s="11" t="str">
        <f t="shared" si="16"/>
        <v>N989152</v>
      </c>
      <c r="AU43" s="11">
        <f t="shared" si="17"/>
        <v>18</v>
      </c>
      <c r="AV43" s="11">
        <f t="shared" si="18"/>
        <v>5331.39</v>
      </c>
      <c r="AW43" s="11" t="str">
        <f t="shared" si="19"/>
        <v>2020/5</v>
      </c>
      <c r="AX43" s="11" t="str">
        <f t="shared" si="21"/>
        <v>2020/5 Contribuciones Seg. Social</v>
      </c>
      <c r="AY43" s="11">
        <f t="shared" si="10"/>
        <v>30397.279999999999</v>
      </c>
      <c r="AZ43" s="11">
        <f t="shared" si="11"/>
        <v>0.17539036387466247</v>
      </c>
      <c r="BA43" s="11" t="str">
        <f t="shared" si="22"/>
        <v>N989152 18</v>
      </c>
      <c r="BB43" s="11">
        <f>IFERROR(IF(AW43="","",VLOOKUP(AW43,SUSS!R:S,2,FALSE)),AY43*SUSS!$M$2)</f>
        <v>3647.6735999999996</v>
      </c>
      <c r="BC43" s="11">
        <f t="shared" si="20"/>
        <v>639.76679999999999</v>
      </c>
    </row>
    <row r="44" spans="1:55" ht="20.100000000000001" customHeight="1" thickBot="1">
      <c r="A44" s="3" t="s">
        <v>98</v>
      </c>
      <c r="B44" s="87">
        <v>2020</v>
      </c>
      <c r="C44" s="87">
        <v>8</v>
      </c>
      <c r="D44" s="87"/>
      <c r="E44" s="88" t="s">
        <v>11</v>
      </c>
      <c r="F44" s="88" t="s">
        <v>10</v>
      </c>
      <c r="G44" s="88" t="s">
        <v>82</v>
      </c>
      <c r="H44" s="89">
        <v>44272</v>
      </c>
      <c r="I44" s="91">
        <v>14154.6</v>
      </c>
      <c r="J44" s="90">
        <v>0</v>
      </c>
      <c r="K44" s="91">
        <v>14154.6</v>
      </c>
      <c r="N44" s="3" t="s">
        <v>88</v>
      </c>
      <c r="O44" s="87">
        <v>18</v>
      </c>
      <c r="P44" s="91">
        <v>3039.73</v>
      </c>
      <c r="Q44" s="88" t="s">
        <v>11</v>
      </c>
      <c r="R44" s="88" t="s">
        <v>91</v>
      </c>
      <c r="S44" s="88" t="s">
        <v>82</v>
      </c>
      <c r="T44" s="87" t="s">
        <v>94</v>
      </c>
      <c r="U44" s="87" t="s">
        <v>85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N989152</v>
      </c>
      <c r="AU44" s="11">
        <f t="shared" si="17"/>
        <v>18</v>
      </c>
      <c r="AV44" s="11">
        <f t="shared" si="18"/>
        <v>3039.73</v>
      </c>
      <c r="AW44" s="11" t="str">
        <f t="shared" si="19"/>
        <v>2020/5</v>
      </c>
      <c r="AX44" s="11" t="str">
        <f t="shared" si="21"/>
        <v>2020/5 Contribuciones Seg. Social</v>
      </c>
      <c r="AY44" s="11">
        <f t="shared" si="10"/>
        <v>30397.279999999999</v>
      </c>
      <c r="AZ44" s="11">
        <f t="shared" si="11"/>
        <v>0.10000006579536064</v>
      </c>
      <c r="BA44" s="11" t="str">
        <f t="shared" si="22"/>
        <v>N989152 18</v>
      </c>
      <c r="BB44" s="11">
        <f>IFERROR(IF(AW44="","",VLOOKUP(AW44,SUSS!R:S,2,FALSE)),AY44*SUSS!$M$2)</f>
        <v>3647.6735999999996</v>
      </c>
      <c r="BC44" s="11">
        <f t="shared" si="20"/>
        <v>364.76759999999996</v>
      </c>
    </row>
    <row r="45" spans="1:55" ht="20.100000000000001" hidden="1" customHeight="1" thickBot="1">
      <c r="A45" s="3" t="s">
        <v>98</v>
      </c>
      <c r="B45" s="87">
        <v>2020</v>
      </c>
      <c r="C45" s="87">
        <v>9</v>
      </c>
      <c r="D45" s="87"/>
      <c r="E45" s="88" t="s">
        <v>97</v>
      </c>
      <c r="F45" s="88" t="s">
        <v>10</v>
      </c>
      <c r="G45" s="88" t="s">
        <v>10</v>
      </c>
      <c r="H45" s="89">
        <v>44118</v>
      </c>
      <c r="I45" s="91">
        <v>81123.179999999993</v>
      </c>
      <c r="J45" s="90">
        <v>0</v>
      </c>
      <c r="K45" s="91">
        <v>81123.179999999993</v>
      </c>
      <c r="N45" s="3" t="s">
        <v>88</v>
      </c>
      <c r="O45" s="87">
        <v>18</v>
      </c>
      <c r="P45" s="91">
        <v>2868.24</v>
      </c>
      <c r="Q45" s="88" t="s">
        <v>11</v>
      </c>
      <c r="R45" s="88" t="s">
        <v>10</v>
      </c>
      <c r="S45" s="88" t="s">
        <v>10</v>
      </c>
      <c r="T45" s="87" t="s">
        <v>95</v>
      </c>
      <c r="U45" s="87" t="s">
        <v>85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>N989152</v>
      </c>
      <c r="AU45" s="11">
        <f t="shared" si="17"/>
        <v>18</v>
      </c>
      <c r="AV45" s="11">
        <f t="shared" si="18"/>
        <v>2868.24</v>
      </c>
      <c r="AW45" s="11" t="str">
        <f t="shared" si="19"/>
        <v>2020/6</v>
      </c>
      <c r="AX45" s="11" t="str">
        <f t="shared" si="21"/>
        <v>2020/6 Contribuciones Seg. Social</v>
      </c>
      <c r="AY45" s="11">
        <f t="shared" si="10"/>
        <v>125444.4</v>
      </c>
      <c r="AZ45" s="11">
        <f t="shared" si="11"/>
        <v>2.2864631661516973E-2</v>
      </c>
      <c r="BA45" s="11" t="str">
        <f t="shared" si="22"/>
        <v>N989152 18</v>
      </c>
      <c r="BB45" s="11">
        <f>IFERROR(IF(AW45="","",VLOOKUP(AW45,SUSS!R:S,2,FALSE)),AY45*SUSS!$M$2)</f>
        <v>15053.328</v>
      </c>
      <c r="BC45" s="11">
        <f t="shared" si="20"/>
        <v>344.18879999999996</v>
      </c>
    </row>
    <row r="46" spans="1:55" ht="20.100000000000001" hidden="1" customHeight="1" thickBot="1">
      <c r="A46" s="3" t="s">
        <v>98</v>
      </c>
      <c r="B46" s="87">
        <v>2020</v>
      </c>
      <c r="C46" s="87">
        <v>9</v>
      </c>
      <c r="D46" s="87"/>
      <c r="E46" s="88" t="s">
        <v>97</v>
      </c>
      <c r="F46" s="88" t="s">
        <v>10</v>
      </c>
      <c r="G46" s="88" t="s">
        <v>82</v>
      </c>
      <c r="H46" s="89">
        <v>44272</v>
      </c>
      <c r="I46" s="91">
        <v>13263.37</v>
      </c>
      <c r="J46" s="90">
        <v>0</v>
      </c>
      <c r="K46" s="91">
        <v>13263.37</v>
      </c>
      <c r="N46" s="3" t="s">
        <v>88</v>
      </c>
      <c r="O46" s="87">
        <v>19</v>
      </c>
      <c r="P46" s="91">
        <v>11239.36</v>
      </c>
      <c r="Q46" s="88" t="s">
        <v>11</v>
      </c>
      <c r="R46" s="88" t="s">
        <v>10</v>
      </c>
      <c r="S46" s="88" t="s">
        <v>10</v>
      </c>
      <c r="T46" s="87" t="s">
        <v>95</v>
      </c>
      <c r="U46" s="8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N989152</v>
      </c>
      <c r="AU46" s="11">
        <f t="shared" si="17"/>
        <v>19</v>
      </c>
      <c r="AV46" s="11">
        <f t="shared" si="18"/>
        <v>11239.36</v>
      </c>
      <c r="AW46" s="11" t="str">
        <f t="shared" si="19"/>
        <v>2020/6</v>
      </c>
      <c r="AX46" s="11" t="str">
        <f t="shared" si="21"/>
        <v>2020/6 Contribuciones Seg. Social</v>
      </c>
      <c r="AY46" s="11">
        <f t="shared" si="10"/>
        <v>125444.4</v>
      </c>
      <c r="AZ46" s="11">
        <f t="shared" si="11"/>
        <v>8.9596347066907736E-2</v>
      </c>
      <c r="BA46" s="11" t="str">
        <f t="shared" si="22"/>
        <v>N989152 19</v>
      </c>
      <c r="BB46" s="11">
        <f>IFERROR(IF(AW46="","",VLOOKUP(AW46,SUSS!R:S,2,FALSE)),AY46*SUSS!$M$2)</f>
        <v>15053.328</v>
      </c>
      <c r="BC46" s="11">
        <f t="shared" si="20"/>
        <v>1348.7232000000001</v>
      </c>
    </row>
    <row r="47" spans="1:55" ht="20.100000000000001" customHeight="1" thickBot="1">
      <c r="A47" s="3" t="s">
        <v>98</v>
      </c>
      <c r="B47" s="87">
        <v>2020</v>
      </c>
      <c r="C47" s="87">
        <v>9</v>
      </c>
      <c r="D47" s="87"/>
      <c r="E47" s="88" t="s">
        <v>11</v>
      </c>
      <c r="F47" s="88" t="s">
        <v>10</v>
      </c>
      <c r="G47" s="88" t="s">
        <v>10</v>
      </c>
      <c r="H47" s="89">
        <v>44118</v>
      </c>
      <c r="I47" s="91">
        <v>83672.95</v>
      </c>
      <c r="J47" s="90">
        <v>0</v>
      </c>
      <c r="K47" s="91">
        <v>83672.95</v>
      </c>
      <c r="N47" s="3" t="s">
        <v>88</v>
      </c>
      <c r="O47" s="87">
        <v>20</v>
      </c>
      <c r="P47" s="91">
        <v>11239.36</v>
      </c>
      <c r="Q47" s="88" t="s">
        <v>11</v>
      </c>
      <c r="R47" s="88" t="s">
        <v>10</v>
      </c>
      <c r="S47" s="88" t="s">
        <v>10</v>
      </c>
      <c r="T47" s="87" t="s">
        <v>95</v>
      </c>
      <c r="U47" s="87" t="s">
        <v>85</v>
      </c>
      <c r="AC47" s="11" t="str">
        <f t="shared" si="23"/>
        <v>O702873</v>
      </c>
      <c r="AD47" s="11" t="str">
        <f t="shared" si="24"/>
        <v>Contribuciones Seg. Social</v>
      </c>
      <c r="AE47" s="11" t="str">
        <f t="shared" si="25"/>
        <v>Declaración Jurada</v>
      </c>
      <c r="AF47" s="11" t="str">
        <f t="shared" si="26"/>
        <v>Declaración Jurada</v>
      </c>
      <c r="AG47" s="11">
        <f t="shared" si="27"/>
        <v>83672.95</v>
      </c>
      <c r="AH47" s="11">
        <f t="shared" si="28"/>
        <v>0</v>
      </c>
      <c r="AI47" s="11">
        <f t="shared" si="29"/>
        <v>83672.95</v>
      </c>
      <c r="AJ47" s="11">
        <f t="shared" si="30"/>
        <v>2020</v>
      </c>
      <c r="AK47" s="11">
        <f t="shared" si="31"/>
        <v>9</v>
      </c>
      <c r="AN47" s="11" t="str">
        <f t="shared" si="13"/>
        <v xml:space="preserve">2020/9 </v>
      </c>
      <c r="AO47" s="11" t="str">
        <f t="shared" si="14"/>
        <v>2020/9 Contribuciones Seg. Social</v>
      </c>
      <c r="AP47" s="11">
        <f t="shared" si="15"/>
        <v>83672.95</v>
      </c>
      <c r="AT47" s="11" t="str">
        <f t="shared" si="16"/>
        <v>N989152</v>
      </c>
      <c r="AU47" s="11">
        <f t="shared" si="17"/>
        <v>20</v>
      </c>
      <c r="AV47" s="11">
        <f t="shared" si="18"/>
        <v>11239.36</v>
      </c>
      <c r="AW47" s="11" t="str">
        <f t="shared" si="19"/>
        <v>2020/6</v>
      </c>
      <c r="AX47" s="11" t="str">
        <f t="shared" si="21"/>
        <v>2020/6 Contribuciones Seg. Social</v>
      </c>
      <c r="AY47" s="11">
        <f t="shared" si="10"/>
        <v>125444.4</v>
      </c>
      <c r="AZ47" s="11">
        <f t="shared" si="11"/>
        <v>8.9596347066907736E-2</v>
      </c>
      <c r="BA47" s="11" t="str">
        <f t="shared" si="22"/>
        <v>N989152 20</v>
      </c>
      <c r="BB47" s="11">
        <f>IFERROR(IF(AW47="","",VLOOKUP(AW47,SUSS!R:S,2,FALSE)),AY47*SUSS!$M$2)</f>
        <v>15053.328</v>
      </c>
      <c r="BC47" s="11">
        <f t="shared" si="20"/>
        <v>1348.7232000000001</v>
      </c>
    </row>
    <row r="48" spans="1:55" ht="20.100000000000001" customHeight="1" thickBot="1">
      <c r="A48" s="3" t="s">
        <v>98</v>
      </c>
      <c r="B48" s="87">
        <v>2020</v>
      </c>
      <c r="C48" s="87">
        <v>9</v>
      </c>
      <c r="D48" s="87"/>
      <c r="E48" s="88" t="s">
        <v>11</v>
      </c>
      <c r="F48" s="88" t="s">
        <v>10</v>
      </c>
      <c r="G48" s="88" t="s">
        <v>82</v>
      </c>
      <c r="H48" s="89">
        <v>44272</v>
      </c>
      <c r="I48" s="91">
        <v>13680.25</v>
      </c>
      <c r="J48" s="90">
        <v>0</v>
      </c>
      <c r="K48" s="91">
        <v>13680.25</v>
      </c>
      <c r="N48" s="3" t="s">
        <v>88</v>
      </c>
      <c r="O48" s="87">
        <v>21</v>
      </c>
      <c r="P48" s="91">
        <v>11239.36</v>
      </c>
      <c r="Q48" s="88" t="s">
        <v>11</v>
      </c>
      <c r="R48" s="88" t="s">
        <v>10</v>
      </c>
      <c r="S48" s="88" t="s">
        <v>10</v>
      </c>
      <c r="T48" s="87" t="s">
        <v>95</v>
      </c>
      <c r="U48" s="87" t="s">
        <v>85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N989152</v>
      </c>
      <c r="AU48" s="11">
        <f t="shared" si="17"/>
        <v>21</v>
      </c>
      <c r="AV48" s="11">
        <f t="shared" si="18"/>
        <v>11239.36</v>
      </c>
      <c r="AW48" s="11" t="str">
        <f t="shared" si="19"/>
        <v>2020/6</v>
      </c>
      <c r="AX48" s="11" t="str">
        <f t="shared" si="21"/>
        <v>2020/6 Contribuciones Seg. Social</v>
      </c>
      <c r="AY48" s="11">
        <f t="shared" si="10"/>
        <v>125444.4</v>
      </c>
      <c r="AZ48" s="11">
        <f t="shared" si="11"/>
        <v>8.9596347066907736E-2</v>
      </c>
      <c r="BA48" s="11" t="str">
        <f t="shared" si="22"/>
        <v>N989152 21</v>
      </c>
      <c r="BB48" s="11">
        <f>IFERROR(IF(AW48="","",VLOOKUP(AW48,SUSS!R:S,2,FALSE)),AY48*SUSS!$M$2)</f>
        <v>15053.328</v>
      </c>
      <c r="BC48" s="11">
        <f t="shared" si="20"/>
        <v>1348.7232000000001</v>
      </c>
    </row>
    <row r="49" spans="1:55" ht="20.100000000000001" hidden="1" customHeight="1" thickBot="1">
      <c r="A49" s="3" t="s">
        <v>98</v>
      </c>
      <c r="B49" s="87">
        <v>2020</v>
      </c>
      <c r="C49" s="87">
        <v>10</v>
      </c>
      <c r="D49" s="87"/>
      <c r="E49" s="88" t="s">
        <v>97</v>
      </c>
      <c r="F49" s="88" t="s">
        <v>10</v>
      </c>
      <c r="G49" s="88" t="s">
        <v>10</v>
      </c>
      <c r="H49" s="89">
        <v>44147</v>
      </c>
      <c r="I49" s="91">
        <v>70735.28</v>
      </c>
      <c r="J49" s="90">
        <v>0</v>
      </c>
      <c r="K49" s="91">
        <v>70735.28</v>
      </c>
      <c r="N49" s="3" t="s">
        <v>88</v>
      </c>
      <c r="O49" s="87">
        <v>22</v>
      </c>
      <c r="P49" s="91">
        <v>11239.36</v>
      </c>
      <c r="Q49" s="88" t="s">
        <v>11</v>
      </c>
      <c r="R49" s="88" t="s">
        <v>10</v>
      </c>
      <c r="S49" s="88" t="s">
        <v>10</v>
      </c>
      <c r="T49" s="87" t="s">
        <v>95</v>
      </c>
      <c r="U49" s="87" t="s">
        <v>85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>N989152</v>
      </c>
      <c r="AU49" s="11">
        <f t="shared" si="17"/>
        <v>22</v>
      </c>
      <c r="AV49" s="11">
        <f t="shared" si="18"/>
        <v>11239.36</v>
      </c>
      <c r="AW49" s="11" t="str">
        <f t="shared" si="19"/>
        <v>2020/6</v>
      </c>
      <c r="AX49" s="11" t="str">
        <f t="shared" si="21"/>
        <v>2020/6 Contribuciones Seg. Social</v>
      </c>
      <c r="AY49" s="11">
        <f t="shared" si="10"/>
        <v>125444.4</v>
      </c>
      <c r="AZ49" s="11">
        <f t="shared" si="11"/>
        <v>8.9596347066907736E-2</v>
      </c>
      <c r="BA49" s="11" t="str">
        <f t="shared" si="22"/>
        <v>N989152 22</v>
      </c>
      <c r="BB49" s="11">
        <f>IFERROR(IF(AW49="","",VLOOKUP(AW49,SUSS!R:S,2,FALSE)),AY49*SUSS!$M$2)</f>
        <v>15053.328</v>
      </c>
      <c r="BC49" s="11">
        <f t="shared" si="20"/>
        <v>1348.7232000000001</v>
      </c>
    </row>
    <row r="50" spans="1:55" ht="20.100000000000001" hidden="1" customHeight="1" thickBot="1">
      <c r="A50" s="3" t="s">
        <v>98</v>
      </c>
      <c r="B50" s="87">
        <v>2020</v>
      </c>
      <c r="C50" s="87">
        <v>10</v>
      </c>
      <c r="D50" s="87"/>
      <c r="E50" s="88" t="s">
        <v>97</v>
      </c>
      <c r="F50" s="88" t="s">
        <v>10</v>
      </c>
      <c r="G50" s="88" t="s">
        <v>82</v>
      </c>
      <c r="H50" s="89">
        <v>44272</v>
      </c>
      <c r="I50" s="91">
        <v>9571.19</v>
      </c>
      <c r="J50" s="90">
        <v>0</v>
      </c>
      <c r="K50" s="91">
        <v>9571.19</v>
      </c>
      <c r="N50" s="3" t="s">
        <v>88</v>
      </c>
      <c r="O50" s="87">
        <v>23</v>
      </c>
      <c r="P50" s="91">
        <v>11239.36</v>
      </c>
      <c r="Q50" s="88" t="s">
        <v>11</v>
      </c>
      <c r="R50" s="88" t="s">
        <v>10</v>
      </c>
      <c r="S50" s="88" t="s">
        <v>10</v>
      </c>
      <c r="T50" s="87" t="s">
        <v>95</v>
      </c>
      <c r="U50" s="87" t="s">
        <v>85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>N989152</v>
      </c>
      <c r="AU50" s="11">
        <f t="shared" si="17"/>
        <v>23</v>
      </c>
      <c r="AV50" s="11">
        <f t="shared" si="18"/>
        <v>11239.36</v>
      </c>
      <c r="AW50" s="11" t="str">
        <f t="shared" si="19"/>
        <v>2020/6</v>
      </c>
      <c r="AX50" s="11" t="str">
        <f t="shared" si="21"/>
        <v>2020/6 Contribuciones Seg. Social</v>
      </c>
      <c r="AY50" s="11">
        <f t="shared" si="10"/>
        <v>125444.4</v>
      </c>
      <c r="AZ50" s="11">
        <f t="shared" si="11"/>
        <v>8.9596347066907736E-2</v>
      </c>
      <c r="BA50" s="11" t="str">
        <f t="shared" si="22"/>
        <v>N989152 23</v>
      </c>
      <c r="BB50" s="11">
        <f>IFERROR(IF(AW50="","",VLOOKUP(AW50,SUSS!R:S,2,FALSE)),AY50*SUSS!$M$2)</f>
        <v>15053.328</v>
      </c>
      <c r="BC50" s="11">
        <f t="shared" si="20"/>
        <v>1348.7232000000001</v>
      </c>
    </row>
    <row r="51" spans="1:55" ht="20.100000000000001" customHeight="1" thickBot="1">
      <c r="A51" s="3" t="s">
        <v>98</v>
      </c>
      <c r="B51" s="87">
        <v>2020</v>
      </c>
      <c r="C51" s="87">
        <v>10</v>
      </c>
      <c r="D51" s="87"/>
      <c r="E51" s="88" t="s">
        <v>11</v>
      </c>
      <c r="F51" s="88" t="s">
        <v>10</v>
      </c>
      <c r="G51" s="88" t="s">
        <v>10</v>
      </c>
      <c r="H51" s="89">
        <v>44147</v>
      </c>
      <c r="I51" s="91">
        <v>71069.86</v>
      </c>
      <c r="J51" s="90">
        <v>0</v>
      </c>
      <c r="K51" s="91">
        <v>71069.86</v>
      </c>
      <c r="N51" s="3" t="s">
        <v>88</v>
      </c>
      <c r="O51" s="87">
        <v>24</v>
      </c>
      <c r="P51" s="91">
        <v>11239.36</v>
      </c>
      <c r="Q51" s="88" t="s">
        <v>11</v>
      </c>
      <c r="R51" s="88" t="s">
        <v>10</v>
      </c>
      <c r="S51" s="88" t="s">
        <v>10</v>
      </c>
      <c r="T51" s="87" t="s">
        <v>95</v>
      </c>
      <c r="U51" s="87" t="s">
        <v>85</v>
      </c>
      <c r="AC51" s="11" t="str">
        <f t="shared" si="23"/>
        <v>O702873</v>
      </c>
      <c r="AD51" s="11" t="str">
        <f t="shared" si="24"/>
        <v>Contribuciones Seg. Social</v>
      </c>
      <c r="AE51" s="11" t="str">
        <f t="shared" si="25"/>
        <v>Declaración Jurada</v>
      </c>
      <c r="AF51" s="11" t="str">
        <f t="shared" si="26"/>
        <v>Declaración Jurada</v>
      </c>
      <c r="AG51" s="11">
        <f t="shared" si="27"/>
        <v>71069.86</v>
      </c>
      <c r="AH51" s="11">
        <f t="shared" si="28"/>
        <v>0</v>
      </c>
      <c r="AI51" s="11">
        <f t="shared" si="29"/>
        <v>71069.86</v>
      </c>
      <c r="AJ51" s="11">
        <f t="shared" si="30"/>
        <v>2020</v>
      </c>
      <c r="AK51" s="11">
        <f t="shared" si="31"/>
        <v>10</v>
      </c>
      <c r="AN51" s="11" t="str">
        <f t="shared" si="13"/>
        <v>2020/10</v>
      </c>
      <c r="AO51" s="11" t="str">
        <f t="shared" si="14"/>
        <v>2020/10 Contribuciones Seg. Social</v>
      </c>
      <c r="AP51" s="11">
        <f t="shared" si="15"/>
        <v>71069.86</v>
      </c>
      <c r="AT51" s="11" t="str">
        <f t="shared" si="16"/>
        <v>N989152</v>
      </c>
      <c r="AU51" s="11">
        <f t="shared" si="17"/>
        <v>24</v>
      </c>
      <c r="AV51" s="11">
        <f t="shared" si="18"/>
        <v>11239.36</v>
      </c>
      <c r="AW51" s="11" t="str">
        <f t="shared" si="19"/>
        <v>2020/6</v>
      </c>
      <c r="AX51" s="11" t="str">
        <f t="shared" si="21"/>
        <v>2020/6 Contribuciones Seg. Social</v>
      </c>
      <c r="AY51" s="11">
        <f t="shared" si="10"/>
        <v>125444.4</v>
      </c>
      <c r="AZ51" s="11">
        <f t="shared" si="11"/>
        <v>8.9596347066907736E-2</v>
      </c>
      <c r="BA51" s="11" t="str">
        <f t="shared" si="22"/>
        <v>N989152 24</v>
      </c>
      <c r="BB51" s="11">
        <f>IFERROR(IF(AW51="","",VLOOKUP(AW51,SUSS!R:S,2,FALSE)),AY51*SUSS!$M$2)</f>
        <v>15053.328</v>
      </c>
      <c r="BC51" s="11">
        <f t="shared" si="20"/>
        <v>1348.7232000000001</v>
      </c>
    </row>
    <row r="52" spans="1:55" ht="20.100000000000001" customHeight="1" thickBot="1">
      <c r="A52" s="3" t="s">
        <v>98</v>
      </c>
      <c r="B52" s="87">
        <v>2020</v>
      </c>
      <c r="C52" s="87">
        <v>10</v>
      </c>
      <c r="D52" s="87"/>
      <c r="E52" s="88" t="s">
        <v>11</v>
      </c>
      <c r="F52" s="88" t="s">
        <v>10</v>
      </c>
      <c r="G52" s="88" t="s">
        <v>82</v>
      </c>
      <c r="H52" s="89">
        <v>44272</v>
      </c>
      <c r="I52" s="91">
        <v>9616.4599999999991</v>
      </c>
      <c r="J52" s="90">
        <v>0</v>
      </c>
      <c r="K52" s="91">
        <v>9616.4599999999991</v>
      </c>
      <c r="N52" s="3" t="s">
        <v>88</v>
      </c>
      <c r="O52" s="87">
        <v>25</v>
      </c>
      <c r="P52" s="91">
        <v>11239.36</v>
      </c>
      <c r="Q52" s="88" t="s">
        <v>11</v>
      </c>
      <c r="R52" s="88" t="s">
        <v>10</v>
      </c>
      <c r="S52" s="88" t="s">
        <v>10</v>
      </c>
      <c r="T52" s="87" t="s">
        <v>95</v>
      </c>
      <c r="U52" s="87" t="s">
        <v>85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N989152</v>
      </c>
      <c r="AU52" s="11">
        <f t="shared" si="17"/>
        <v>25</v>
      </c>
      <c r="AV52" s="11">
        <f t="shared" si="18"/>
        <v>11239.36</v>
      </c>
      <c r="AW52" s="11" t="str">
        <f t="shared" si="19"/>
        <v>2020/6</v>
      </c>
      <c r="AX52" s="11" t="str">
        <f t="shared" si="21"/>
        <v>2020/6 Contribuciones Seg. Social</v>
      </c>
      <c r="AY52" s="11">
        <f t="shared" si="10"/>
        <v>125444.4</v>
      </c>
      <c r="AZ52" s="11">
        <f t="shared" si="11"/>
        <v>8.9596347066907736E-2</v>
      </c>
      <c r="BA52" s="11" t="str">
        <f t="shared" si="22"/>
        <v>N989152 25</v>
      </c>
      <c r="BB52" s="11">
        <f>IFERROR(IF(AW52="","",VLOOKUP(AW52,SUSS!R:S,2,FALSE)),AY52*SUSS!$M$2)</f>
        <v>15053.328</v>
      </c>
      <c r="BC52" s="11">
        <f t="shared" si="20"/>
        <v>1348.7232000000001</v>
      </c>
    </row>
    <row r="53" spans="1:55" ht="20.100000000000001" hidden="1" customHeight="1" thickBot="1">
      <c r="A53" s="3" t="s">
        <v>98</v>
      </c>
      <c r="B53" s="87">
        <v>2020</v>
      </c>
      <c r="C53" s="87">
        <v>11</v>
      </c>
      <c r="D53" s="87"/>
      <c r="E53" s="88" t="s">
        <v>97</v>
      </c>
      <c r="F53" s="88" t="s">
        <v>10</v>
      </c>
      <c r="G53" s="88" t="s">
        <v>10</v>
      </c>
      <c r="H53" s="89">
        <v>44174</v>
      </c>
      <c r="I53" s="91">
        <v>71714.95</v>
      </c>
      <c r="J53" s="90">
        <v>0</v>
      </c>
      <c r="K53" s="91">
        <v>71714.95</v>
      </c>
      <c r="N53" s="3" t="s">
        <v>88</v>
      </c>
      <c r="O53" s="87">
        <v>26</v>
      </c>
      <c r="P53" s="91">
        <v>11239.36</v>
      </c>
      <c r="Q53" s="88" t="s">
        <v>11</v>
      </c>
      <c r="R53" s="88" t="s">
        <v>10</v>
      </c>
      <c r="S53" s="88" t="s">
        <v>10</v>
      </c>
      <c r="T53" s="87" t="s">
        <v>95</v>
      </c>
      <c r="U53" s="87" t="s">
        <v>85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N989152</v>
      </c>
      <c r="AU53" s="11">
        <f t="shared" si="17"/>
        <v>26</v>
      </c>
      <c r="AV53" s="11">
        <f t="shared" si="18"/>
        <v>11239.36</v>
      </c>
      <c r="AW53" s="11" t="str">
        <f t="shared" si="19"/>
        <v>2020/6</v>
      </c>
      <c r="AX53" s="11" t="str">
        <f t="shared" si="21"/>
        <v>2020/6 Contribuciones Seg. Social</v>
      </c>
      <c r="AY53" s="11">
        <f t="shared" si="10"/>
        <v>125444.4</v>
      </c>
      <c r="AZ53" s="11">
        <f t="shared" si="11"/>
        <v>8.9596347066907736E-2</v>
      </c>
      <c r="BA53" s="11" t="str">
        <f t="shared" si="22"/>
        <v>N989152 26</v>
      </c>
      <c r="BB53" s="11">
        <f>IFERROR(IF(AW53="","",VLOOKUP(AW53,SUSS!R:S,2,FALSE)),AY53*SUSS!$M$2)</f>
        <v>15053.328</v>
      </c>
      <c r="BC53" s="11">
        <f t="shared" si="20"/>
        <v>1348.7232000000001</v>
      </c>
    </row>
    <row r="54" spans="1:55" ht="20.100000000000001" hidden="1" customHeight="1" thickBot="1">
      <c r="A54" s="3" t="s">
        <v>98</v>
      </c>
      <c r="B54" s="87">
        <v>2020</v>
      </c>
      <c r="C54" s="87">
        <v>11</v>
      </c>
      <c r="D54" s="87"/>
      <c r="E54" s="88" t="s">
        <v>97</v>
      </c>
      <c r="F54" s="88" t="s">
        <v>10</v>
      </c>
      <c r="G54" s="88" t="s">
        <v>82</v>
      </c>
      <c r="H54" s="89">
        <v>44272</v>
      </c>
      <c r="I54" s="91">
        <v>7754.54</v>
      </c>
      <c r="J54" s="90">
        <v>0</v>
      </c>
      <c r="K54" s="91">
        <v>7754.54</v>
      </c>
      <c r="N54" s="3" t="s">
        <v>88</v>
      </c>
      <c r="O54" s="87">
        <v>27</v>
      </c>
      <c r="P54" s="91">
        <v>11239.36</v>
      </c>
      <c r="Q54" s="88" t="s">
        <v>11</v>
      </c>
      <c r="R54" s="88" t="s">
        <v>10</v>
      </c>
      <c r="S54" s="88" t="s">
        <v>10</v>
      </c>
      <c r="T54" s="87" t="s">
        <v>95</v>
      </c>
      <c r="U54" s="87" t="s">
        <v>85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N989152</v>
      </c>
      <c r="AU54" s="11">
        <f t="shared" si="17"/>
        <v>27</v>
      </c>
      <c r="AV54" s="11">
        <f t="shared" si="18"/>
        <v>11239.36</v>
      </c>
      <c r="AW54" s="11" t="str">
        <f t="shared" si="19"/>
        <v>2020/6</v>
      </c>
      <c r="AX54" s="11" t="str">
        <f t="shared" si="21"/>
        <v>2020/6 Contribuciones Seg. Social</v>
      </c>
      <c r="AY54" s="11">
        <f t="shared" si="10"/>
        <v>125444.4</v>
      </c>
      <c r="AZ54" s="11">
        <f t="shared" si="11"/>
        <v>8.9596347066907736E-2</v>
      </c>
      <c r="BA54" s="11" t="str">
        <f t="shared" si="22"/>
        <v>N989152 27</v>
      </c>
      <c r="BB54" s="11">
        <f>IFERROR(IF(AW54="","",VLOOKUP(AW54,SUSS!R:S,2,FALSE)),AY54*SUSS!$M$2)</f>
        <v>15053.328</v>
      </c>
      <c r="BC54" s="11">
        <f t="shared" si="20"/>
        <v>1348.7232000000001</v>
      </c>
    </row>
    <row r="55" spans="1:55" ht="20.100000000000001" customHeight="1" thickBot="1">
      <c r="A55" s="3" t="s">
        <v>98</v>
      </c>
      <c r="B55" s="87">
        <v>2020</v>
      </c>
      <c r="C55" s="87">
        <v>11</v>
      </c>
      <c r="D55" s="87"/>
      <c r="E55" s="88" t="s">
        <v>11</v>
      </c>
      <c r="F55" s="88" t="s">
        <v>10</v>
      </c>
      <c r="G55" s="88" t="s">
        <v>10</v>
      </c>
      <c r="H55" s="89">
        <v>44174</v>
      </c>
      <c r="I55" s="91">
        <v>71598.06</v>
      </c>
      <c r="J55" s="90">
        <v>0</v>
      </c>
      <c r="K55" s="91">
        <v>71598.06</v>
      </c>
      <c r="N55" s="3" t="s">
        <v>88</v>
      </c>
      <c r="O55" s="87">
        <v>28</v>
      </c>
      <c r="P55" s="91">
        <v>11239.36</v>
      </c>
      <c r="Q55" s="88" t="s">
        <v>11</v>
      </c>
      <c r="R55" s="88" t="s">
        <v>10</v>
      </c>
      <c r="S55" s="88" t="s">
        <v>10</v>
      </c>
      <c r="T55" s="87" t="s">
        <v>95</v>
      </c>
      <c r="U55" s="87" t="s">
        <v>85</v>
      </c>
      <c r="AC55" s="11" t="str">
        <f t="shared" si="23"/>
        <v>O702873</v>
      </c>
      <c r="AD55" s="11" t="str">
        <f t="shared" si="24"/>
        <v>Contribuciones Seg. Social</v>
      </c>
      <c r="AE55" s="11" t="str">
        <f t="shared" si="25"/>
        <v>Declaración Jurada</v>
      </c>
      <c r="AF55" s="11" t="str">
        <f t="shared" si="26"/>
        <v>Declaración Jurada</v>
      </c>
      <c r="AG55" s="11">
        <f t="shared" si="27"/>
        <v>71598.06</v>
      </c>
      <c r="AH55" s="11">
        <f t="shared" si="28"/>
        <v>0</v>
      </c>
      <c r="AI55" s="11">
        <f t="shared" si="29"/>
        <v>71598.06</v>
      </c>
      <c r="AJ55" s="11">
        <f t="shared" si="30"/>
        <v>2020</v>
      </c>
      <c r="AK55" s="11">
        <f t="shared" si="31"/>
        <v>11</v>
      </c>
      <c r="AN55" s="11" t="str">
        <f t="shared" si="13"/>
        <v>2020/11</v>
      </c>
      <c r="AO55" s="11" t="str">
        <f t="shared" si="14"/>
        <v>2020/11 Contribuciones Seg. Social</v>
      </c>
      <c r="AP55" s="11">
        <f t="shared" si="15"/>
        <v>71598.06</v>
      </c>
      <c r="AT55" s="11" t="str">
        <f t="shared" si="16"/>
        <v>N989152</v>
      </c>
      <c r="AU55" s="11">
        <f t="shared" si="17"/>
        <v>28</v>
      </c>
      <c r="AV55" s="11">
        <f t="shared" si="18"/>
        <v>11239.36</v>
      </c>
      <c r="AW55" s="11" t="str">
        <f t="shared" si="19"/>
        <v>2020/6</v>
      </c>
      <c r="AX55" s="11" t="str">
        <f t="shared" si="21"/>
        <v>2020/6 Contribuciones Seg. Social</v>
      </c>
      <c r="AY55" s="11">
        <f t="shared" si="10"/>
        <v>125444.4</v>
      </c>
      <c r="AZ55" s="11">
        <f t="shared" si="11"/>
        <v>8.9596347066907736E-2</v>
      </c>
      <c r="BA55" s="11" t="str">
        <f t="shared" si="22"/>
        <v>N989152 28</v>
      </c>
      <c r="BB55" s="11">
        <f>IFERROR(IF(AW55="","",VLOOKUP(AW55,SUSS!R:S,2,FALSE)),AY55*SUSS!$M$2)</f>
        <v>15053.328</v>
      </c>
      <c r="BC55" s="11">
        <f t="shared" si="20"/>
        <v>1348.7232000000001</v>
      </c>
    </row>
    <row r="56" spans="1:55" ht="20.100000000000001" customHeight="1" thickBot="1">
      <c r="A56" s="3" t="s">
        <v>98</v>
      </c>
      <c r="B56" s="87">
        <v>2020</v>
      </c>
      <c r="C56" s="87">
        <v>11</v>
      </c>
      <c r="D56" s="87"/>
      <c r="E56" s="88" t="s">
        <v>11</v>
      </c>
      <c r="F56" s="88" t="s">
        <v>10</v>
      </c>
      <c r="G56" s="88" t="s">
        <v>82</v>
      </c>
      <c r="H56" s="89">
        <v>44272</v>
      </c>
      <c r="I56" s="91">
        <v>7741.9</v>
      </c>
      <c r="J56" s="90">
        <v>0</v>
      </c>
      <c r="K56" s="91">
        <v>7741.9</v>
      </c>
      <c r="N56" s="3" t="s">
        <v>88</v>
      </c>
      <c r="O56" s="87">
        <v>29</v>
      </c>
      <c r="P56" s="91">
        <v>10182.56</v>
      </c>
      <c r="Q56" s="88" t="s">
        <v>11</v>
      </c>
      <c r="R56" s="88" t="s">
        <v>10</v>
      </c>
      <c r="S56" s="88" t="s">
        <v>10</v>
      </c>
      <c r="T56" s="87" t="s">
        <v>95</v>
      </c>
      <c r="U56" s="87" t="s">
        <v>85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N989152</v>
      </c>
      <c r="AU56" s="11">
        <f t="shared" si="17"/>
        <v>29</v>
      </c>
      <c r="AV56" s="11">
        <f t="shared" si="18"/>
        <v>10182.56</v>
      </c>
      <c r="AW56" s="11" t="str">
        <f t="shared" si="19"/>
        <v>2020/6</v>
      </c>
      <c r="AX56" s="11" t="str">
        <f t="shared" si="21"/>
        <v>2020/6 Contribuciones Seg. Social</v>
      </c>
      <c r="AY56" s="11">
        <f t="shared" si="10"/>
        <v>125444.4</v>
      </c>
      <c r="AZ56" s="11">
        <f t="shared" si="11"/>
        <v>8.1171897669405732E-2</v>
      </c>
      <c r="BA56" s="11" t="str">
        <f t="shared" si="22"/>
        <v>N989152 29</v>
      </c>
      <c r="BB56" s="11">
        <f>IFERROR(IF(AW56="","",VLOOKUP(AW56,SUSS!R:S,2,FALSE)),AY56*SUSS!$M$2)</f>
        <v>15053.328</v>
      </c>
      <c r="BC56" s="11">
        <f t="shared" si="20"/>
        <v>1221.9072000000001</v>
      </c>
    </row>
    <row r="57" spans="1:55" ht="20.100000000000001" hidden="1" customHeight="1" thickBot="1">
      <c r="A57" s="3" t="s">
        <v>98</v>
      </c>
      <c r="B57" s="87">
        <v>2020</v>
      </c>
      <c r="C57" s="87">
        <v>12</v>
      </c>
      <c r="D57" s="87"/>
      <c r="E57" s="88" t="s">
        <v>97</v>
      </c>
      <c r="F57" s="88" t="s">
        <v>10</v>
      </c>
      <c r="G57" s="88" t="s">
        <v>10</v>
      </c>
      <c r="H57" s="89">
        <v>44207</v>
      </c>
      <c r="I57" s="91">
        <v>118372.99</v>
      </c>
      <c r="J57" s="90">
        <v>0</v>
      </c>
      <c r="K57" s="91">
        <v>118372.99</v>
      </c>
      <c r="N57" s="3" t="s">
        <v>88</v>
      </c>
      <c r="O57" s="87">
        <v>29</v>
      </c>
      <c r="P57" s="91">
        <v>1056.8</v>
      </c>
      <c r="Q57" s="88" t="s">
        <v>11</v>
      </c>
      <c r="R57" s="88" t="s">
        <v>10</v>
      </c>
      <c r="S57" s="88" t="s">
        <v>82</v>
      </c>
      <c r="T57" s="87" t="s">
        <v>95</v>
      </c>
      <c r="U57" s="87" t="s">
        <v>85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N989152</v>
      </c>
      <c r="AU57" s="11">
        <f t="shared" si="17"/>
        <v>29</v>
      </c>
      <c r="AV57" s="11">
        <f t="shared" si="18"/>
        <v>1056.8</v>
      </c>
      <c r="AW57" s="11" t="str">
        <f t="shared" si="19"/>
        <v>2020/6</v>
      </c>
      <c r="AX57" s="11" t="str">
        <f t="shared" si="21"/>
        <v>2020/6 Contribuciones Seg. Social</v>
      </c>
      <c r="AY57" s="11">
        <f t="shared" si="10"/>
        <v>125444.4</v>
      </c>
      <c r="AZ57" s="11">
        <f t="shared" si="11"/>
        <v>8.4244493975020006E-3</v>
      </c>
      <c r="BA57" s="11" t="str">
        <f t="shared" si="22"/>
        <v>N989152 29</v>
      </c>
      <c r="BB57" s="11">
        <f>IFERROR(IF(AW57="","",VLOOKUP(AW57,SUSS!R:S,2,FALSE)),AY57*SUSS!$M$2)</f>
        <v>15053.328</v>
      </c>
      <c r="BC57" s="11">
        <f t="shared" si="20"/>
        <v>126.81599999999999</v>
      </c>
    </row>
    <row r="58" spans="1:55" ht="20.100000000000001" hidden="1" customHeight="1" thickBot="1">
      <c r="A58" s="3" t="s">
        <v>98</v>
      </c>
      <c r="B58" s="87">
        <v>2020</v>
      </c>
      <c r="C58" s="87">
        <v>12</v>
      </c>
      <c r="D58" s="87"/>
      <c r="E58" s="88" t="s">
        <v>97</v>
      </c>
      <c r="F58" s="88" t="s">
        <v>10</v>
      </c>
      <c r="G58" s="88" t="s">
        <v>82</v>
      </c>
      <c r="H58" s="89">
        <v>44272</v>
      </c>
      <c r="I58" s="91">
        <v>8724.09</v>
      </c>
      <c r="J58" s="90">
        <v>0</v>
      </c>
      <c r="K58" s="91">
        <v>8724.09</v>
      </c>
      <c r="N58" s="3" t="s">
        <v>88</v>
      </c>
      <c r="O58" s="87">
        <v>30</v>
      </c>
      <c r="P58" s="91">
        <v>11239.26</v>
      </c>
      <c r="Q58" s="88" t="s">
        <v>11</v>
      </c>
      <c r="R58" s="88" t="s">
        <v>10</v>
      </c>
      <c r="S58" s="88" t="s">
        <v>82</v>
      </c>
      <c r="T58" s="87" t="s">
        <v>95</v>
      </c>
      <c r="U58" s="87" t="s">
        <v>85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N989152</v>
      </c>
      <c r="AU58" s="11">
        <f t="shared" si="17"/>
        <v>30</v>
      </c>
      <c r="AV58" s="11">
        <f t="shared" si="18"/>
        <v>11239.26</v>
      </c>
      <c r="AW58" s="11" t="str">
        <f t="shared" si="19"/>
        <v>2020/6</v>
      </c>
      <c r="AX58" s="11" t="str">
        <f t="shared" si="21"/>
        <v>2020/6 Contribuciones Seg. Social</v>
      </c>
      <c r="AY58" s="11">
        <f t="shared" si="10"/>
        <v>125444.4</v>
      </c>
      <c r="AZ58" s="11">
        <f t="shared" si="11"/>
        <v>8.9595549900992E-2</v>
      </c>
      <c r="BA58" s="11" t="str">
        <f t="shared" si="22"/>
        <v>N989152 30</v>
      </c>
      <c r="BB58" s="11">
        <f>IFERROR(IF(AW58="","",VLOOKUP(AW58,SUSS!R:S,2,FALSE)),AY58*SUSS!$M$2)</f>
        <v>15053.328</v>
      </c>
      <c r="BC58" s="11">
        <f t="shared" si="20"/>
        <v>1348.7112</v>
      </c>
    </row>
    <row r="59" spans="1:55" ht="20.100000000000001" customHeight="1" thickBot="1">
      <c r="A59" s="3" t="s">
        <v>98</v>
      </c>
      <c r="B59" s="87">
        <v>2020</v>
      </c>
      <c r="C59" s="87">
        <v>12</v>
      </c>
      <c r="D59" s="87"/>
      <c r="E59" s="88" t="s">
        <v>11</v>
      </c>
      <c r="F59" s="88" t="s">
        <v>10</v>
      </c>
      <c r="G59" s="88" t="s">
        <v>10</v>
      </c>
      <c r="H59" s="89">
        <v>44207</v>
      </c>
      <c r="I59" s="91">
        <v>122959.52</v>
      </c>
      <c r="J59" s="90">
        <v>0</v>
      </c>
      <c r="K59" s="91">
        <v>122959.52</v>
      </c>
      <c r="N59" s="3" t="s">
        <v>96</v>
      </c>
      <c r="O59" s="80" t="s">
        <v>17</v>
      </c>
      <c r="P59"/>
      <c r="Q59"/>
      <c r="R59"/>
      <c r="S59"/>
      <c r="T59"/>
      <c r="U59"/>
      <c r="AC59" s="11" t="str">
        <f t="shared" si="23"/>
        <v>O702873</v>
      </c>
      <c r="AD59" s="11" t="str">
        <f t="shared" si="24"/>
        <v>Contribuciones Seg. Social</v>
      </c>
      <c r="AE59" s="11" t="str">
        <f t="shared" si="25"/>
        <v>Declaración Jurada</v>
      </c>
      <c r="AF59" s="11" t="str">
        <f t="shared" si="26"/>
        <v>Declaración Jurada</v>
      </c>
      <c r="AG59" s="11">
        <f t="shared" si="27"/>
        <v>122959.52</v>
      </c>
      <c r="AH59" s="11">
        <f t="shared" si="28"/>
        <v>0</v>
      </c>
      <c r="AI59" s="11">
        <f t="shared" si="29"/>
        <v>122959.52</v>
      </c>
      <c r="AJ59" s="11">
        <f t="shared" si="30"/>
        <v>2020</v>
      </c>
      <c r="AK59" s="11">
        <f t="shared" si="31"/>
        <v>12</v>
      </c>
      <c r="AN59" s="11" t="str">
        <f t="shared" si="13"/>
        <v>2020/12</v>
      </c>
      <c r="AO59" s="11" t="str">
        <f t="shared" si="14"/>
        <v>2020/12 Contribuciones Seg. Social</v>
      </c>
      <c r="AP59" s="11">
        <f t="shared" si="15"/>
        <v>122959.52</v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/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98</v>
      </c>
      <c r="B60" s="87">
        <v>2020</v>
      </c>
      <c r="C60" s="87">
        <v>12</v>
      </c>
      <c r="D60" s="87"/>
      <c r="E60" s="88" t="s">
        <v>11</v>
      </c>
      <c r="F60" s="88" t="s">
        <v>10</v>
      </c>
      <c r="G60" s="88" t="s">
        <v>82</v>
      </c>
      <c r="H60" s="89">
        <v>44272</v>
      </c>
      <c r="I60" s="91">
        <v>9062.1200000000008</v>
      </c>
      <c r="J60" s="90">
        <v>0</v>
      </c>
      <c r="K60" s="91">
        <v>9062.1200000000008</v>
      </c>
      <c r="N60" s="3" t="s">
        <v>96</v>
      </c>
      <c r="O60" s="86" t="s">
        <v>13</v>
      </c>
      <c r="P60" s="86" t="s">
        <v>14</v>
      </c>
      <c r="Q60" s="86" t="s">
        <v>3</v>
      </c>
      <c r="R60" s="86" t="s">
        <v>4</v>
      </c>
      <c r="S60" s="86" t="s">
        <v>5</v>
      </c>
      <c r="T60" s="86" t="s">
        <v>15</v>
      </c>
      <c r="U60" s="86" t="s">
        <v>16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/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hidden="1" customHeight="1" thickBot="1">
      <c r="A61" s="3" t="s">
        <v>98</v>
      </c>
      <c r="B61" s="87">
        <v>2021</v>
      </c>
      <c r="C61" s="87">
        <v>1</v>
      </c>
      <c r="D61" s="87"/>
      <c r="E61" s="88" t="s">
        <v>97</v>
      </c>
      <c r="F61" s="88" t="s">
        <v>10</v>
      </c>
      <c r="G61" s="88" t="s">
        <v>10</v>
      </c>
      <c r="H61" s="89">
        <v>44236</v>
      </c>
      <c r="I61" s="91">
        <v>101096.61</v>
      </c>
      <c r="J61" s="90">
        <v>0</v>
      </c>
      <c r="K61" s="91">
        <v>101096.61</v>
      </c>
      <c r="N61" s="3" t="s">
        <v>96</v>
      </c>
      <c r="O61" s="81" t="s">
        <v>87</v>
      </c>
      <c r="P61" s="84">
        <v>3672.38</v>
      </c>
      <c r="Q61" s="82" t="s">
        <v>97</v>
      </c>
      <c r="R61" s="82" t="s">
        <v>10</v>
      </c>
      <c r="S61" s="82" t="s">
        <v>10</v>
      </c>
      <c r="T61" s="81" t="s">
        <v>92</v>
      </c>
      <c r="U61" s="81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/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hidden="1" customHeight="1" thickBot="1">
      <c r="A62" s="3" t="s">
        <v>98</v>
      </c>
      <c r="B62" s="87">
        <v>2021</v>
      </c>
      <c r="C62" s="87">
        <v>1</v>
      </c>
      <c r="D62" s="87"/>
      <c r="E62" s="88" t="s">
        <v>97</v>
      </c>
      <c r="F62" s="88" t="s">
        <v>10</v>
      </c>
      <c r="G62" s="88" t="s">
        <v>82</v>
      </c>
      <c r="H62" s="89">
        <v>44272</v>
      </c>
      <c r="I62" s="91">
        <v>4289.87</v>
      </c>
      <c r="J62" s="90">
        <v>0</v>
      </c>
      <c r="K62" s="91">
        <v>4289.87</v>
      </c>
      <c r="N62" s="3" t="s">
        <v>96</v>
      </c>
      <c r="O62" s="87">
        <v>1</v>
      </c>
      <c r="P62" s="91">
        <v>12118.86</v>
      </c>
      <c r="Q62" s="88" t="s">
        <v>97</v>
      </c>
      <c r="R62" s="88" t="s">
        <v>10</v>
      </c>
      <c r="S62" s="88" t="s">
        <v>10</v>
      </c>
      <c r="T62" s="87" t="s">
        <v>92</v>
      </c>
      <c r="U62" s="87" t="s">
        <v>85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/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98</v>
      </c>
      <c r="B63" s="87">
        <v>2021</v>
      </c>
      <c r="C63" s="87">
        <v>1</v>
      </c>
      <c r="D63" s="87"/>
      <c r="E63" s="88" t="s">
        <v>11</v>
      </c>
      <c r="F63" s="88" t="s">
        <v>10</v>
      </c>
      <c r="G63" s="88" t="s">
        <v>10</v>
      </c>
      <c r="H63" s="89">
        <v>44236</v>
      </c>
      <c r="I63" s="91">
        <v>108805.31</v>
      </c>
      <c r="J63" s="90">
        <v>0</v>
      </c>
      <c r="K63" s="91">
        <v>108805.31</v>
      </c>
      <c r="N63" s="3" t="s">
        <v>96</v>
      </c>
      <c r="O63" s="87">
        <v>2</v>
      </c>
      <c r="P63" s="91">
        <v>12118.86</v>
      </c>
      <c r="Q63" s="88" t="s">
        <v>97</v>
      </c>
      <c r="R63" s="88" t="s">
        <v>10</v>
      </c>
      <c r="S63" s="88" t="s">
        <v>10</v>
      </c>
      <c r="T63" s="87" t="s">
        <v>92</v>
      </c>
      <c r="U63" s="87" t="s">
        <v>85</v>
      </c>
      <c r="AC63" s="11" t="str">
        <f t="shared" si="23"/>
        <v>O702873</v>
      </c>
      <c r="AD63" s="11" t="str">
        <f t="shared" si="24"/>
        <v>Contribuciones Seg. Social</v>
      </c>
      <c r="AE63" s="11" t="str">
        <f t="shared" si="25"/>
        <v>Declaración Jurada</v>
      </c>
      <c r="AF63" s="11" t="str">
        <f t="shared" si="26"/>
        <v>Declaración Jurada</v>
      </c>
      <c r="AG63" s="11">
        <f t="shared" si="27"/>
        <v>108805.31</v>
      </c>
      <c r="AH63" s="11">
        <f t="shared" si="28"/>
        <v>0</v>
      </c>
      <c r="AI63" s="11">
        <f t="shared" si="29"/>
        <v>108805.31</v>
      </c>
      <c r="AJ63" s="11">
        <f t="shared" si="30"/>
        <v>2021</v>
      </c>
      <c r="AK63" s="11">
        <f t="shared" si="31"/>
        <v>1</v>
      </c>
      <c r="AN63" s="11" t="str">
        <f t="shared" si="13"/>
        <v xml:space="preserve">2021/1 </v>
      </c>
      <c r="AO63" s="11" t="str">
        <f t="shared" si="14"/>
        <v>2021/1 Contribuciones Seg. Social</v>
      </c>
      <c r="AP63" s="11">
        <f t="shared" si="15"/>
        <v>108805.31</v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/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98</v>
      </c>
      <c r="B64" s="87">
        <v>2021</v>
      </c>
      <c r="C64" s="87">
        <v>1</v>
      </c>
      <c r="D64" s="87"/>
      <c r="E64" s="88" t="s">
        <v>11</v>
      </c>
      <c r="F64" s="88" t="s">
        <v>10</v>
      </c>
      <c r="G64" s="88" t="s">
        <v>82</v>
      </c>
      <c r="H64" s="89">
        <v>44272</v>
      </c>
      <c r="I64" s="91">
        <v>4616.97</v>
      </c>
      <c r="J64" s="90">
        <v>0</v>
      </c>
      <c r="K64" s="91">
        <v>4616.97</v>
      </c>
      <c r="N64" s="3" t="s">
        <v>96</v>
      </c>
      <c r="O64" s="87">
        <v>3</v>
      </c>
      <c r="P64" s="91">
        <v>12118.86</v>
      </c>
      <c r="Q64" s="88" t="s">
        <v>97</v>
      </c>
      <c r="R64" s="88" t="s">
        <v>10</v>
      </c>
      <c r="S64" s="88" t="s">
        <v>10</v>
      </c>
      <c r="T64" s="87" t="s">
        <v>92</v>
      </c>
      <c r="U64" s="87" t="s">
        <v>85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/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hidden="1" customHeight="1" thickBot="1">
      <c r="A65" s="3" t="s">
        <v>98</v>
      </c>
      <c r="B65" s="87">
        <v>2021</v>
      </c>
      <c r="C65" s="87">
        <v>2</v>
      </c>
      <c r="D65" s="87"/>
      <c r="E65" s="88" t="s">
        <v>97</v>
      </c>
      <c r="F65" s="88" t="s">
        <v>10</v>
      </c>
      <c r="G65" s="88" t="s">
        <v>10</v>
      </c>
      <c r="H65" s="89">
        <v>44264</v>
      </c>
      <c r="I65" s="91">
        <v>114292.51</v>
      </c>
      <c r="J65" s="90">
        <v>0</v>
      </c>
      <c r="K65" s="91">
        <v>114292.51</v>
      </c>
      <c r="N65" s="3" t="s">
        <v>96</v>
      </c>
      <c r="O65" s="87">
        <v>4</v>
      </c>
      <c r="P65" s="91">
        <v>12118.86</v>
      </c>
      <c r="Q65" s="88" t="s">
        <v>97</v>
      </c>
      <c r="R65" s="88" t="s">
        <v>10</v>
      </c>
      <c r="S65" s="88" t="s">
        <v>10</v>
      </c>
      <c r="T65" s="87" t="s">
        <v>92</v>
      </c>
      <c r="U65" s="87" t="s">
        <v>85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/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hidden="1" customHeight="1" thickBot="1">
      <c r="A66" s="3" t="s">
        <v>98</v>
      </c>
      <c r="B66" s="87">
        <v>2021</v>
      </c>
      <c r="C66" s="87">
        <v>2</v>
      </c>
      <c r="D66" s="87"/>
      <c r="E66" s="88" t="s">
        <v>97</v>
      </c>
      <c r="F66" s="88" t="s">
        <v>10</v>
      </c>
      <c r="G66" s="88" t="s">
        <v>82</v>
      </c>
      <c r="H66" s="89">
        <v>44272</v>
      </c>
      <c r="I66" s="91">
        <v>1021.01</v>
      </c>
      <c r="J66" s="90">
        <v>0</v>
      </c>
      <c r="K66" s="91">
        <v>1021.01</v>
      </c>
      <c r="N66" s="3" t="s">
        <v>96</v>
      </c>
      <c r="O66" s="87">
        <v>5</v>
      </c>
      <c r="P66" s="91">
        <v>12118.86</v>
      </c>
      <c r="Q66" s="88" t="s">
        <v>97</v>
      </c>
      <c r="R66" s="88" t="s">
        <v>10</v>
      </c>
      <c r="S66" s="88" t="s">
        <v>10</v>
      </c>
      <c r="T66" s="87" t="s">
        <v>92</v>
      </c>
      <c r="U66" s="87" t="s">
        <v>85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/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98</v>
      </c>
      <c r="B67" s="87">
        <v>2021</v>
      </c>
      <c r="C67" s="87">
        <v>2</v>
      </c>
      <c r="D67" s="87"/>
      <c r="E67" s="88" t="s">
        <v>11</v>
      </c>
      <c r="F67" s="88" t="s">
        <v>10</v>
      </c>
      <c r="G67" s="88" t="s">
        <v>10</v>
      </c>
      <c r="H67" s="89">
        <v>44264</v>
      </c>
      <c r="I67" s="91">
        <v>125852.5</v>
      </c>
      <c r="J67" s="90">
        <v>0</v>
      </c>
      <c r="K67" s="91">
        <v>125852.5</v>
      </c>
      <c r="N67" s="3" t="s">
        <v>96</v>
      </c>
      <c r="O67" s="87">
        <v>6</v>
      </c>
      <c r="P67" s="91">
        <v>12118.86</v>
      </c>
      <c r="Q67" s="88" t="s">
        <v>97</v>
      </c>
      <c r="R67" s="88" t="s">
        <v>10</v>
      </c>
      <c r="S67" s="88" t="s">
        <v>10</v>
      </c>
      <c r="T67" s="87" t="s">
        <v>92</v>
      </c>
      <c r="U67" s="87" t="s">
        <v>85</v>
      </c>
      <c r="AC67" s="11" t="str">
        <f t="shared" si="23"/>
        <v>O702873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125852.5</v>
      </c>
      <c r="AH67" s="11">
        <f t="shared" si="28"/>
        <v>0</v>
      </c>
      <c r="AI67" s="11">
        <f t="shared" si="29"/>
        <v>125852.5</v>
      </c>
      <c r="AJ67" s="11">
        <f t="shared" si="30"/>
        <v>2021</v>
      </c>
      <c r="AK67" s="11">
        <f t="shared" si="31"/>
        <v>2</v>
      </c>
      <c r="AN67" s="11" t="str">
        <f t="shared" si="13"/>
        <v xml:space="preserve">2021/2 </v>
      </c>
      <c r="AO67" s="11" t="str">
        <f t="shared" si="14"/>
        <v>2021/2 Contribuciones Seg. Social</v>
      </c>
      <c r="AP67" s="11">
        <f t="shared" si="15"/>
        <v>125852.5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/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98</v>
      </c>
      <c r="B68" s="87">
        <v>2021</v>
      </c>
      <c r="C68" s="87">
        <v>2</v>
      </c>
      <c r="D68" s="87"/>
      <c r="E68" s="88" t="s">
        <v>11</v>
      </c>
      <c r="F68" s="88" t="s">
        <v>10</v>
      </c>
      <c r="G68" s="88" t="s">
        <v>82</v>
      </c>
      <c r="H68" s="89">
        <v>44272</v>
      </c>
      <c r="I68" s="91">
        <v>1124.28</v>
      </c>
      <c r="J68" s="90">
        <v>0</v>
      </c>
      <c r="K68" s="91">
        <v>1124.28</v>
      </c>
      <c r="N68" s="3" t="s">
        <v>96</v>
      </c>
      <c r="O68" s="87">
        <v>7</v>
      </c>
      <c r="P68" s="91">
        <v>12118.86</v>
      </c>
      <c r="Q68" s="88" t="s">
        <v>97</v>
      </c>
      <c r="R68" s="88" t="s">
        <v>10</v>
      </c>
      <c r="S68" s="88" t="s">
        <v>10</v>
      </c>
      <c r="T68" s="87" t="s">
        <v>92</v>
      </c>
      <c r="U68" s="87" t="s">
        <v>85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/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hidden="1" customHeight="1" thickBot="1">
      <c r="N69" s="3" t="s">
        <v>96</v>
      </c>
      <c r="O69" s="87">
        <v>8</v>
      </c>
      <c r="P69" s="91">
        <v>12118.86</v>
      </c>
      <c r="Q69" s="88" t="s">
        <v>97</v>
      </c>
      <c r="R69" s="88" t="s">
        <v>10</v>
      </c>
      <c r="S69" s="88" t="s">
        <v>10</v>
      </c>
      <c r="T69" s="87" t="s">
        <v>92</v>
      </c>
      <c r="U69" s="87" t="s">
        <v>85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/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hidden="1" customHeight="1" thickBot="1">
      <c r="N70" s="3" t="s">
        <v>96</v>
      </c>
      <c r="O70" s="87">
        <v>9</v>
      </c>
      <c r="P70" s="91">
        <v>3780.34</v>
      </c>
      <c r="Q70" s="88" t="s">
        <v>97</v>
      </c>
      <c r="R70" s="88" t="s">
        <v>10</v>
      </c>
      <c r="S70" s="88" t="s">
        <v>10</v>
      </c>
      <c r="T70" s="87" t="s">
        <v>92</v>
      </c>
      <c r="U70" s="87" t="s">
        <v>85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/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hidden="1" customHeight="1" thickBot="1">
      <c r="N71" s="3" t="s">
        <v>96</v>
      </c>
      <c r="O71" s="87">
        <v>9</v>
      </c>
      <c r="P71" s="91">
        <v>8338.52</v>
      </c>
      <c r="Q71" s="88" t="s">
        <v>97</v>
      </c>
      <c r="R71" s="88" t="s">
        <v>10</v>
      </c>
      <c r="S71" s="88" t="s">
        <v>82</v>
      </c>
      <c r="T71" s="87" t="s">
        <v>92</v>
      </c>
      <c r="U71" s="87" t="s">
        <v>85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/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hidden="1" customHeight="1" thickBot="1">
      <c r="N72" s="3" t="s">
        <v>96</v>
      </c>
      <c r="O72" s="87">
        <v>10</v>
      </c>
      <c r="P72" s="91">
        <v>2101.84</v>
      </c>
      <c r="Q72" s="88" t="s">
        <v>97</v>
      </c>
      <c r="R72" s="88" t="s">
        <v>10</v>
      </c>
      <c r="S72" s="88" t="s">
        <v>82</v>
      </c>
      <c r="T72" s="87" t="s">
        <v>92</v>
      </c>
      <c r="U72" s="87" t="s">
        <v>85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/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hidden="1" customHeight="1" thickBot="1">
      <c r="N73" s="3" t="s">
        <v>96</v>
      </c>
      <c r="O73" s="87">
        <v>10</v>
      </c>
      <c r="P73" s="91">
        <v>10017.02</v>
      </c>
      <c r="Q73" s="88" t="s">
        <v>97</v>
      </c>
      <c r="R73" s="88" t="s">
        <v>10</v>
      </c>
      <c r="S73" s="88" t="s">
        <v>10</v>
      </c>
      <c r="T73" s="87" t="s">
        <v>93</v>
      </c>
      <c r="U73" s="87" t="s">
        <v>85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/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hidden="1" customHeight="1" thickBot="1">
      <c r="N74" s="3" t="s">
        <v>96</v>
      </c>
      <c r="O74" s="87">
        <v>11</v>
      </c>
      <c r="P74" s="91">
        <v>12118.86</v>
      </c>
      <c r="Q74" s="88" t="s">
        <v>97</v>
      </c>
      <c r="R74" s="88" t="s">
        <v>10</v>
      </c>
      <c r="S74" s="88" t="s">
        <v>10</v>
      </c>
      <c r="T74" s="87" t="s">
        <v>93</v>
      </c>
      <c r="U74" s="87" t="s">
        <v>85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/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hidden="1" customHeight="1" thickBot="1">
      <c r="N75" s="3" t="s">
        <v>96</v>
      </c>
      <c r="O75" s="87">
        <v>12</v>
      </c>
      <c r="P75" s="91">
        <v>12118.86</v>
      </c>
      <c r="Q75" s="88" t="s">
        <v>97</v>
      </c>
      <c r="R75" s="88" t="s">
        <v>10</v>
      </c>
      <c r="S75" s="88" t="s">
        <v>10</v>
      </c>
      <c r="T75" s="87" t="s">
        <v>93</v>
      </c>
      <c r="U75" s="87" t="s">
        <v>85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/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hidden="1" customHeight="1" thickBot="1">
      <c r="N76" s="3" t="s">
        <v>96</v>
      </c>
      <c r="O76" s="87">
        <v>13</v>
      </c>
      <c r="P76" s="91">
        <v>9551.6</v>
      </c>
      <c r="Q76" s="88" t="s">
        <v>97</v>
      </c>
      <c r="R76" s="88" t="s">
        <v>10</v>
      </c>
      <c r="S76" s="88" t="s">
        <v>10</v>
      </c>
      <c r="T76" s="87" t="s">
        <v>93</v>
      </c>
      <c r="U76" s="87" t="s">
        <v>85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/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hidden="1" customHeight="1" thickBot="1">
      <c r="N77" s="3" t="s">
        <v>96</v>
      </c>
      <c r="O77" s="87">
        <v>13</v>
      </c>
      <c r="P77" s="91">
        <v>2567.2600000000002</v>
      </c>
      <c r="Q77" s="88" t="s">
        <v>97</v>
      </c>
      <c r="R77" s="88" t="s">
        <v>10</v>
      </c>
      <c r="S77" s="88" t="s">
        <v>82</v>
      </c>
      <c r="T77" s="87" t="s">
        <v>93</v>
      </c>
      <c r="U77" s="87" t="s">
        <v>85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/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hidden="1" customHeight="1" thickBot="1">
      <c r="N78" s="3" t="s">
        <v>96</v>
      </c>
      <c r="O78" s="87">
        <v>14</v>
      </c>
      <c r="P78" s="91">
        <v>1813.37</v>
      </c>
      <c r="Q78" s="88" t="s">
        <v>97</v>
      </c>
      <c r="R78" s="88" t="s">
        <v>10</v>
      </c>
      <c r="S78" s="88" t="s">
        <v>82</v>
      </c>
      <c r="T78" s="87" t="s">
        <v>93</v>
      </c>
      <c r="U78" s="87" t="s">
        <v>85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/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hidden="1" customHeight="1" thickBot="1">
      <c r="N79" s="3" t="s">
        <v>96</v>
      </c>
      <c r="O79" s="87">
        <v>14</v>
      </c>
      <c r="P79" s="91">
        <v>10305.49</v>
      </c>
      <c r="Q79" s="88" t="s">
        <v>97</v>
      </c>
      <c r="R79" s="88" t="s">
        <v>10</v>
      </c>
      <c r="S79" s="88" t="s">
        <v>10</v>
      </c>
      <c r="T79" s="87" t="s">
        <v>94</v>
      </c>
      <c r="U79" s="87" t="s">
        <v>85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/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hidden="1" customHeight="1" thickBot="1">
      <c r="N80" s="3" t="s">
        <v>96</v>
      </c>
      <c r="O80" s="87">
        <v>15</v>
      </c>
      <c r="P80" s="91">
        <v>12118.86</v>
      </c>
      <c r="Q80" s="88" t="s">
        <v>97</v>
      </c>
      <c r="R80" s="88" t="s">
        <v>10</v>
      </c>
      <c r="S80" s="88" t="s">
        <v>10</v>
      </c>
      <c r="T80" s="87" t="s">
        <v>94</v>
      </c>
      <c r="U80" s="87" t="s">
        <v>85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/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hidden="1" customHeight="1" thickBot="1">
      <c r="N81" s="3" t="s">
        <v>96</v>
      </c>
      <c r="O81" s="87">
        <v>16</v>
      </c>
      <c r="P81" s="91">
        <v>12118.86</v>
      </c>
      <c r="Q81" s="88" t="s">
        <v>97</v>
      </c>
      <c r="R81" s="88" t="s">
        <v>10</v>
      </c>
      <c r="S81" s="88" t="s">
        <v>10</v>
      </c>
      <c r="T81" s="87" t="s">
        <v>94</v>
      </c>
      <c r="U81" s="87" t="s">
        <v>85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/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hidden="1" customHeight="1" thickBot="1">
      <c r="N82" s="3" t="s">
        <v>96</v>
      </c>
      <c r="O82" s="87">
        <v>17</v>
      </c>
      <c r="P82" s="91">
        <v>12118.86</v>
      </c>
      <c r="Q82" s="88" t="s">
        <v>97</v>
      </c>
      <c r="R82" s="88" t="s">
        <v>10</v>
      </c>
      <c r="S82" s="88" t="s">
        <v>10</v>
      </c>
      <c r="T82" s="87" t="s">
        <v>94</v>
      </c>
      <c r="U82" s="87" t="s">
        <v>85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/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hidden="1" customHeight="1" thickBot="1">
      <c r="N83" s="3" t="s">
        <v>96</v>
      </c>
      <c r="O83" s="87">
        <v>18</v>
      </c>
      <c r="P83" s="91">
        <v>12118.86</v>
      </c>
      <c r="Q83" s="88" t="s">
        <v>97</v>
      </c>
      <c r="R83" s="88" t="s">
        <v>10</v>
      </c>
      <c r="S83" s="88" t="s">
        <v>10</v>
      </c>
      <c r="T83" s="87" t="s">
        <v>94</v>
      </c>
      <c r="U83" s="87" t="s">
        <v>85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/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hidden="1" customHeight="1" thickBot="1">
      <c r="N84" s="3" t="s">
        <v>96</v>
      </c>
      <c r="O84" s="87">
        <v>19</v>
      </c>
      <c r="P84" s="91">
        <v>9131.23</v>
      </c>
      <c r="Q84" s="88" t="s">
        <v>97</v>
      </c>
      <c r="R84" s="88" t="s">
        <v>10</v>
      </c>
      <c r="S84" s="88" t="s">
        <v>10</v>
      </c>
      <c r="T84" s="87" t="s">
        <v>94</v>
      </c>
      <c r="U84" s="87" t="s">
        <v>85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/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hidden="1" customHeight="1" thickBot="1">
      <c r="N85" s="3" t="s">
        <v>96</v>
      </c>
      <c r="O85" s="87">
        <v>19</v>
      </c>
      <c r="P85" s="91">
        <v>2987.63</v>
      </c>
      <c r="Q85" s="88" t="s">
        <v>97</v>
      </c>
      <c r="R85" s="88" t="s">
        <v>10</v>
      </c>
      <c r="S85" s="88" t="s">
        <v>82</v>
      </c>
      <c r="T85" s="87" t="s">
        <v>94</v>
      </c>
      <c r="U85" s="87" t="s">
        <v>85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/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hidden="1" customHeight="1" thickBot="1">
      <c r="N86" s="3" t="s">
        <v>96</v>
      </c>
      <c r="O86" s="87">
        <v>20</v>
      </c>
      <c r="P86" s="91">
        <v>3803.59</v>
      </c>
      <c r="Q86" s="88" t="s">
        <v>97</v>
      </c>
      <c r="R86" s="88" t="s">
        <v>10</v>
      </c>
      <c r="S86" s="88" t="s">
        <v>82</v>
      </c>
      <c r="T86" s="87" t="s">
        <v>94</v>
      </c>
      <c r="U86" s="87" t="s">
        <v>85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/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hidden="1" customHeight="1" thickBot="1">
      <c r="N87" s="3" t="s">
        <v>96</v>
      </c>
      <c r="O87" s="87">
        <v>20</v>
      </c>
      <c r="P87" s="91">
        <v>8315.27</v>
      </c>
      <c r="Q87" s="88" t="s">
        <v>97</v>
      </c>
      <c r="R87" s="88" t="s">
        <v>10</v>
      </c>
      <c r="S87" s="88" t="s">
        <v>10</v>
      </c>
      <c r="T87" s="87" t="s">
        <v>95</v>
      </c>
      <c r="U87" s="87" t="s">
        <v>85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/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hidden="1" customHeight="1" thickBot="1">
      <c r="N88" s="3" t="s">
        <v>96</v>
      </c>
      <c r="O88" s="87">
        <v>21</v>
      </c>
      <c r="P88" s="91">
        <v>12118.86</v>
      </c>
      <c r="Q88" s="88" t="s">
        <v>97</v>
      </c>
      <c r="R88" s="88" t="s">
        <v>10</v>
      </c>
      <c r="S88" s="88" t="s">
        <v>10</v>
      </c>
      <c r="T88" s="87" t="s">
        <v>95</v>
      </c>
      <c r="U88" s="87" t="s">
        <v>85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/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hidden="1" customHeight="1" thickBot="1">
      <c r="N89" s="3" t="s">
        <v>96</v>
      </c>
      <c r="O89" s="87">
        <v>22</v>
      </c>
      <c r="P89" s="91">
        <v>12118.86</v>
      </c>
      <c r="Q89" s="88" t="s">
        <v>97</v>
      </c>
      <c r="R89" s="88" t="s">
        <v>10</v>
      </c>
      <c r="S89" s="88" t="s">
        <v>10</v>
      </c>
      <c r="T89" s="87" t="s">
        <v>95</v>
      </c>
      <c r="U89" s="87" t="s">
        <v>85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/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hidden="1" customHeight="1" thickBot="1">
      <c r="N90" s="3" t="s">
        <v>96</v>
      </c>
      <c r="O90" s="87">
        <v>23</v>
      </c>
      <c r="P90" s="91">
        <v>12118.86</v>
      </c>
      <c r="Q90" s="88" t="s">
        <v>97</v>
      </c>
      <c r="R90" s="88" t="s">
        <v>10</v>
      </c>
      <c r="S90" s="88" t="s">
        <v>10</v>
      </c>
      <c r="T90" s="87" t="s">
        <v>95</v>
      </c>
      <c r="U90" s="87" t="s">
        <v>85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/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hidden="1" customHeight="1" thickBot="1">
      <c r="N91" s="3" t="s">
        <v>96</v>
      </c>
      <c r="O91" s="87">
        <v>24</v>
      </c>
      <c r="P91" s="91">
        <v>12118.86</v>
      </c>
      <c r="Q91" s="88" t="s">
        <v>97</v>
      </c>
      <c r="R91" s="88" t="s">
        <v>10</v>
      </c>
      <c r="S91" s="88" t="s">
        <v>10</v>
      </c>
      <c r="T91" s="87" t="s">
        <v>95</v>
      </c>
      <c r="U91" s="87" t="s">
        <v>85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/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hidden="1" customHeight="1" thickBot="1">
      <c r="N92" s="3" t="s">
        <v>96</v>
      </c>
      <c r="O92" s="87">
        <v>25</v>
      </c>
      <c r="P92" s="91">
        <v>12118.86</v>
      </c>
      <c r="Q92" s="88" t="s">
        <v>97</v>
      </c>
      <c r="R92" s="88" t="s">
        <v>10</v>
      </c>
      <c r="S92" s="88" t="s">
        <v>10</v>
      </c>
      <c r="T92" s="87" t="s">
        <v>95</v>
      </c>
      <c r="U92" s="87" t="s">
        <v>85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/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hidden="1" customHeight="1" thickBot="1">
      <c r="N93" s="3" t="s">
        <v>96</v>
      </c>
      <c r="O93" s="87">
        <v>26</v>
      </c>
      <c r="P93" s="91">
        <v>12118.86</v>
      </c>
      <c r="Q93" s="88" t="s">
        <v>97</v>
      </c>
      <c r="R93" s="88" t="s">
        <v>10</v>
      </c>
      <c r="S93" s="88" t="s">
        <v>10</v>
      </c>
      <c r="T93" s="87" t="s">
        <v>95</v>
      </c>
      <c r="U93" s="87" t="s">
        <v>85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/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hidden="1" customHeight="1" thickBot="1">
      <c r="N94" s="3" t="s">
        <v>96</v>
      </c>
      <c r="O94" s="87">
        <v>27</v>
      </c>
      <c r="P94" s="91">
        <v>12118.86</v>
      </c>
      <c r="Q94" s="88" t="s">
        <v>97</v>
      </c>
      <c r="R94" s="88" t="s">
        <v>10</v>
      </c>
      <c r="S94" s="88" t="s">
        <v>10</v>
      </c>
      <c r="T94" s="87" t="s">
        <v>95</v>
      </c>
      <c r="U94" s="87" t="s">
        <v>85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/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hidden="1" customHeight="1" thickBot="1">
      <c r="N95" s="3" t="s">
        <v>96</v>
      </c>
      <c r="O95" s="87">
        <v>28</v>
      </c>
      <c r="P95" s="91">
        <v>12118.86</v>
      </c>
      <c r="Q95" s="88" t="s">
        <v>97</v>
      </c>
      <c r="R95" s="88" t="s">
        <v>10</v>
      </c>
      <c r="S95" s="88" t="s">
        <v>10</v>
      </c>
      <c r="T95" s="87" t="s">
        <v>95</v>
      </c>
      <c r="U95" s="87" t="s">
        <v>85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/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hidden="1" customHeight="1" thickBot="1">
      <c r="N96" s="3" t="s">
        <v>96</v>
      </c>
      <c r="O96" s="87">
        <v>29</v>
      </c>
      <c r="P96" s="91">
        <v>12118.86</v>
      </c>
      <c r="Q96" s="88" t="s">
        <v>97</v>
      </c>
      <c r="R96" s="88" t="s">
        <v>10</v>
      </c>
      <c r="S96" s="88" t="s">
        <v>10</v>
      </c>
      <c r="T96" s="87" t="s">
        <v>95</v>
      </c>
      <c r="U96" s="87" t="s">
        <v>85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/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hidden="1" customHeight="1" thickBot="1">
      <c r="N97" s="3" t="s">
        <v>96</v>
      </c>
      <c r="O97" s="87">
        <v>30</v>
      </c>
      <c r="P97" s="90">
        <v>558.02</v>
      </c>
      <c r="Q97" s="88" t="s">
        <v>97</v>
      </c>
      <c r="R97" s="88" t="s">
        <v>10</v>
      </c>
      <c r="S97" s="88" t="s">
        <v>10</v>
      </c>
      <c r="T97" s="87" t="s">
        <v>95</v>
      </c>
      <c r="U97" s="87" t="s">
        <v>85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/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hidden="1" customHeight="1" thickBot="1">
      <c r="N98" s="3" t="s">
        <v>96</v>
      </c>
      <c r="O98" s="87">
        <v>30</v>
      </c>
      <c r="P98" s="91">
        <v>11560.78</v>
      </c>
      <c r="Q98" s="88" t="s">
        <v>97</v>
      </c>
      <c r="R98" s="88" t="s">
        <v>10</v>
      </c>
      <c r="S98" s="88" t="s">
        <v>82</v>
      </c>
      <c r="T98" s="87" t="s">
        <v>95</v>
      </c>
      <c r="U98" s="87" t="s">
        <v>85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/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hidden="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/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hidden="1" customHeight="1" thickBot="1">
      <c r="N100" s="3" t="s">
        <v>98</v>
      </c>
      <c r="O100" s="103" t="s">
        <v>17</v>
      </c>
      <c r="P100"/>
      <c r="Q100"/>
      <c r="R100"/>
      <c r="S100"/>
      <c r="T100"/>
      <c r="U100"/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/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hidden="1" customHeight="1" thickBot="1">
      <c r="N101" s="3" t="s">
        <v>98</v>
      </c>
      <c r="O101" s="86" t="s">
        <v>13</v>
      </c>
      <c r="P101" s="86" t="s">
        <v>14</v>
      </c>
      <c r="Q101" s="86" t="s">
        <v>3</v>
      </c>
      <c r="R101" s="86" t="s">
        <v>4</v>
      </c>
      <c r="S101" s="86" t="s">
        <v>5</v>
      </c>
      <c r="T101" s="86" t="s">
        <v>15</v>
      </c>
      <c r="U101" s="86" t="s">
        <v>16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/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hidden="1" customHeight="1" thickBot="1">
      <c r="N102" s="3" t="s">
        <v>98</v>
      </c>
      <c r="O102" s="81">
        <v>1</v>
      </c>
      <c r="P102" s="84">
        <v>38979.72</v>
      </c>
      <c r="Q102" s="82" t="s">
        <v>11</v>
      </c>
      <c r="R102" s="82" t="s">
        <v>90</v>
      </c>
      <c r="S102" s="82" t="s">
        <v>10</v>
      </c>
      <c r="T102" s="81" t="s">
        <v>94</v>
      </c>
      <c r="U102" s="81" t="s">
        <v>85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>O702873</v>
      </c>
      <c r="AU102" s="11">
        <f t="shared" si="66"/>
        <v>1</v>
      </c>
      <c r="AV102" s="11">
        <f t="shared" si="67"/>
        <v>38979.72</v>
      </c>
      <c r="AW102" s="11" t="str">
        <f t="shared" si="68"/>
        <v>2020/5</v>
      </c>
      <c r="AX102" s="11" t="str">
        <f t="shared" si="69"/>
        <v>2020/5 Contribuciones Seg. Social</v>
      </c>
      <c r="AY102" s="11">
        <f t="shared" si="41"/>
        <v>30397.279999999999</v>
      </c>
      <c r="AZ102" s="11">
        <f t="shared" si="70"/>
        <v>1.2823423674749848</v>
      </c>
      <c r="BA102" s="11" t="str">
        <f t="shared" si="52"/>
        <v>O702873 1</v>
      </c>
      <c r="BB102" s="11">
        <f>IFERROR(IF(AW102="","",VLOOKUP(AW102,SUSS!R:S,2,FALSE)),AY102*SUSS!$M$2)</f>
        <v>3647.6735999999996</v>
      </c>
      <c r="BC102" s="11">
        <f t="shared" si="50"/>
        <v>4677.5663999999997</v>
      </c>
    </row>
    <row r="103" spans="14:55" ht="20.100000000000001" hidden="1" customHeight="1" thickBot="1">
      <c r="N103" s="3" t="s">
        <v>98</v>
      </c>
      <c r="O103" s="87">
        <v>1</v>
      </c>
      <c r="P103" s="91">
        <v>8643.75</v>
      </c>
      <c r="Q103" s="88" t="s">
        <v>11</v>
      </c>
      <c r="R103" s="88" t="s">
        <v>90</v>
      </c>
      <c r="S103" s="88" t="s">
        <v>82</v>
      </c>
      <c r="T103" s="87" t="s">
        <v>94</v>
      </c>
      <c r="U103" s="87" t="s">
        <v>85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O702873</v>
      </c>
      <c r="AU103" s="11">
        <f t="shared" si="66"/>
        <v>1</v>
      </c>
      <c r="AV103" s="11">
        <f t="shared" si="67"/>
        <v>8643.75</v>
      </c>
      <c r="AW103" s="11" t="str">
        <f t="shared" si="68"/>
        <v>2020/5</v>
      </c>
      <c r="AX103" s="11" t="str">
        <f t="shared" si="69"/>
        <v>2020/5 Contribuciones Seg. Social</v>
      </c>
      <c r="AY103" s="11">
        <f t="shared" si="41"/>
        <v>30397.279999999999</v>
      </c>
      <c r="AZ103" s="11">
        <f t="shared" si="70"/>
        <v>0.28435932425532812</v>
      </c>
      <c r="BA103" s="11" t="str">
        <f t="shared" si="52"/>
        <v>O702873 1</v>
      </c>
      <c r="BB103" s="11">
        <f>IFERROR(IF(AW103="","",VLOOKUP(AW103,SUSS!R:S,2,FALSE)),AY103*SUSS!$M$2)</f>
        <v>3647.6735999999996</v>
      </c>
      <c r="BC103" s="11">
        <f t="shared" si="50"/>
        <v>1037.25</v>
      </c>
    </row>
    <row r="104" spans="14:55" ht="20.100000000000001" hidden="1" customHeight="1" thickBot="1">
      <c r="N104" s="3" t="s">
        <v>98</v>
      </c>
      <c r="O104" s="87">
        <v>1</v>
      </c>
      <c r="P104" s="91">
        <v>73982.03</v>
      </c>
      <c r="Q104" s="88" t="s">
        <v>97</v>
      </c>
      <c r="R104" s="88" t="s">
        <v>10</v>
      </c>
      <c r="S104" s="88" t="s">
        <v>10</v>
      </c>
      <c r="T104" s="87" t="s">
        <v>99</v>
      </c>
      <c r="U104" s="87" t="s">
        <v>85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/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hidden="1" customHeight="1" thickBot="1">
      <c r="N105" s="3" t="s">
        <v>98</v>
      </c>
      <c r="O105" s="87">
        <v>1</v>
      </c>
      <c r="P105" s="91">
        <v>49199.53</v>
      </c>
      <c r="Q105" s="88" t="s">
        <v>11</v>
      </c>
      <c r="R105" s="88" t="s">
        <v>10</v>
      </c>
      <c r="S105" s="88" t="s">
        <v>10</v>
      </c>
      <c r="T105" s="87" t="s">
        <v>99</v>
      </c>
      <c r="U105" s="87" t="s">
        <v>85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>O702873</v>
      </c>
      <c r="AU105" s="11">
        <f t="shared" si="66"/>
        <v>1</v>
      </c>
      <c r="AV105" s="11">
        <f t="shared" si="67"/>
        <v>49199.53</v>
      </c>
      <c r="AW105" s="11" t="str">
        <f t="shared" si="68"/>
        <v>2020/7</v>
      </c>
      <c r="AX105" s="11" t="str">
        <f t="shared" si="69"/>
        <v>2020/7 Contribuciones Seg. Social</v>
      </c>
      <c r="AY105" s="11">
        <f t="shared" si="41"/>
        <v>75803.34</v>
      </c>
      <c r="AZ105" s="11">
        <f t="shared" si="70"/>
        <v>0.64904171768684604</v>
      </c>
      <c r="BA105" s="11" t="str">
        <f t="shared" si="52"/>
        <v>O702873 1</v>
      </c>
      <c r="BB105" s="11">
        <f>IFERROR(IF(AW105="","",VLOOKUP(AW105,SUSS!R:S,2,FALSE)),AY105*SUSS!$M$2)</f>
        <v>9096.4007999999994</v>
      </c>
      <c r="BC105" s="11">
        <f t="shared" si="50"/>
        <v>5903.9436000000005</v>
      </c>
    </row>
    <row r="106" spans="14:55" ht="20.100000000000001" hidden="1" customHeight="1" thickBot="1">
      <c r="N106" s="3" t="s">
        <v>98</v>
      </c>
      <c r="O106" s="87">
        <v>1</v>
      </c>
      <c r="P106" s="91">
        <v>13871.58</v>
      </c>
      <c r="Q106" s="88" t="s">
        <v>97</v>
      </c>
      <c r="R106" s="88" t="s">
        <v>10</v>
      </c>
      <c r="S106" s="88" t="s">
        <v>82</v>
      </c>
      <c r="T106" s="87" t="s">
        <v>99</v>
      </c>
      <c r="U106" s="87" t="s">
        <v>85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/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hidden="1" customHeight="1" thickBot="1">
      <c r="N107" s="3" t="s">
        <v>98</v>
      </c>
      <c r="O107" s="87">
        <v>2</v>
      </c>
      <c r="P107" s="91">
        <v>26603.81</v>
      </c>
      <c r="Q107" s="88" t="s">
        <v>11</v>
      </c>
      <c r="R107" s="88" t="s">
        <v>10</v>
      </c>
      <c r="S107" s="88" t="s">
        <v>10</v>
      </c>
      <c r="T107" s="87" t="s">
        <v>99</v>
      </c>
      <c r="U107" s="87" t="s">
        <v>85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O702873</v>
      </c>
      <c r="AU107" s="11">
        <f t="shared" si="66"/>
        <v>2</v>
      </c>
      <c r="AV107" s="11">
        <f t="shared" si="67"/>
        <v>26603.81</v>
      </c>
      <c r="AW107" s="11" t="str">
        <f t="shared" si="68"/>
        <v>2020/7</v>
      </c>
      <c r="AX107" s="11" t="str">
        <f t="shared" si="69"/>
        <v>2020/7 Contribuciones Seg. Social</v>
      </c>
      <c r="AY107" s="11">
        <f t="shared" si="41"/>
        <v>75803.34</v>
      </c>
      <c r="AZ107" s="11">
        <f t="shared" si="70"/>
        <v>0.35095828231315407</v>
      </c>
      <c r="BA107" s="11" t="str">
        <f t="shared" si="52"/>
        <v>O702873 2</v>
      </c>
      <c r="BB107" s="11">
        <f>IFERROR(IF(AW107="","",VLOOKUP(AW107,SUSS!R:S,2,FALSE)),AY107*SUSS!$M$2)</f>
        <v>9096.4007999999994</v>
      </c>
      <c r="BC107" s="11">
        <f t="shared" si="50"/>
        <v>3192.4572000000003</v>
      </c>
    </row>
    <row r="108" spans="14:55" ht="20.100000000000001" hidden="1" customHeight="1" thickBot="1">
      <c r="N108" s="3" t="s">
        <v>98</v>
      </c>
      <c r="O108" s="87">
        <v>2</v>
      </c>
      <c r="P108" s="91">
        <v>16948.87</v>
      </c>
      <c r="Q108" s="88" t="s">
        <v>11</v>
      </c>
      <c r="R108" s="88" t="s">
        <v>10</v>
      </c>
      <c r="S108" s="88" t="s">
        <v>82</v>
      </c>
      <c r="T108" s="87" t="s">
        <v>99</v>
      </c>
      <c r="U108" s="87" t="s">
        <v>85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O702873</v>
      </c>
      <c r="AU108" s="11">
        <f t="shared" si="66"/>
        <v>2</v>
      </c>
      <c r="AV108" s="11">
        <f t="shared" si="67"/>
        <v>16948.87</v>
      </c>
      <c r="AW108" s="11" t="str">
        <f t="shared" si="68"/>
        <v>2020/7</v>
      </c>
      <c r="AX108" s="11" t="str">
        <f t="shared" si="69"/>
        <v>2020/7 Contribuciones Seg. Social</v>
      </c>
      <c r="AY108" s="11">
        <f t="shared" si="41"/>
        <v>75803.34</v>
      </c>
      <c r="AZ108" s="11">
        <f t="shared" si="70"/>
        <v>0.22359001595444211</v>
      </c>
      <c r="BA108" s="11" t="str">
        <f t="shared" si="52"/>
        <v>O702873 2</v>
      </c>
      <c r="BB108" s="11">
        <f>IFERROR(IF(AW108="","",VLOOKUP(AW108,SUSS!R:S,2,FALSE)),AY108*SUSS!$M$2)</f>
        <v>9096.4007999999994</v>
      </c>
      <c r="BC108" s="11">
        <f t="shared" si="50"/>
        <v>2033.8643999999999</v>
      </c>
    </row>
    <row r="109" spans="14:55" ht="20.100000000000001" hidden="1" customHeight="1" thickBot="1">
      <c r="N109" s="3" t="s">
        <v>98</v>
      </c>
      <c r="O109" s="87">
        <v>2</v>
      </c>
      <c r="P109" s="91">
        <v>2670.06</v>
      </c>
      <c r="Q109" s="88" t="s">
        <v>97</v>
      </c>
      <c r="R109" s="88" t="s">
        <v>10</v>
      </c>
      <c r="S109" s="88" t="s">
        <v>82</v>
      </c>
      <c r="T109" s="87" t="s">
        <v>99</v>
      </c>
      <c r="U109" s="87" t="s">
        <v>85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/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hidden="1" customHeight="1" thickBot="1">
      <c r="N110" s="3" t="s">
        <v>98</v>
      </c>
      <c r="O110" s="87">
        <v>2</v>
      </c>
      <c r="P110" s="91">
        <v>56078.19</v>
      </c>
      <c r="Q110" s="88" t="s">
        <v>11</v>
      </c>
      <c r="R110" s="88" t="s">
        <v>10</v>
      </c>
      <c r="S110" s="88" t="s">
        <v>10</v>
      </c>
      <c r="T110" s="87" t="s">
        <v>100</v>
      </c>
      <c r="U110" s="87" t="s">
        <v>85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O702873</v>
      </c>
      <c r="AU110" s="11">
        <f t="shared" si="66"/>
        <v>2</v>
      </c>
      <c r="AV110" s="11">
        <f t="shared" si="67"/>
        <v>56078.19</v>
      </c>
      <c r="AW110" s="11" t="str">
        <f t="shared" si="68"/>
        <v>2020/8</v>
      </c>
      <c r="AX110" s="11" t="str">
        <f t="shared" si="69"/>
        <v>2020/8 Contribuciones Seg. Social</v>
      </c>
      <c r="AY110" s="11">
        <f t="shared" si="41"/>
        <v>73603.03</v>
      </c>
      <c r="AZ110" s="11">
        <f t="shared" si="70"/>
        <v>0.7619005630610588</v>
      </c>
      <c r="BA110" s="11" t="str">
        <f t="shared" si="52"/>
        <v>O702873 2</v>
      </c>
      <c r="BB110" s="11">
        <f>IFERROR(IF(AW110="","",VLOOKUP(AW110,SUSS!R:S,2,FALSE)),AY110*SUSS!$M$2)</f>
        <v>8832.3635999999988</v>
      </c>
      <c r="BC110" s="11">
        <f t="shared" si="50"/>
        <v>6729.3827999999994</v>
      </c>
    </row>
    <row r="111" spans="14:55" ht="20.100000000000001" hidden="1" customHeight="1" thickBot="1">
      <c r="N111" s="3" t="s">
        <v>98</v>
      </c>
      <c r="O111" s="87">
        <v>2</v>
      </c>
      <c r="P111" s="91">
        <v>72106.990000000005</v>
      </c>
      <c r="Q111" s="88" t="s">
        <v>97</v>
      </c>
      <c r="R111" s="88" t="s">
        <v>10</v>
      </c>
      <c r="S111" s="88" t="s">
        <v>10</v>
      </c>
      <c r="T111" s="87" t="s">
        <v>100</v>
      </c>
      <c r="U111" s="87" t="s">
        <v>85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/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hidden="1" customHeight="1" thickBot="1">
      <c r="N112" s="3" t="s">
        <v>98</v>
      </c>
      <c r="O112" s="87">
        <v>2</v>
      </c>
      <c r="P112" s="91">
        <v>13866.9</v>
      </c>
      <c r="Q112" s="88" t="s">
        <v>97</v>
      </c>
      <c r="R112" s="88" t="s">
        <v>10</v>
      </c>
      <c r="S112" s="88" t="s">
        <v>82</v>
      </c>
      <c r="T112" s="87" t="s">
        <v>100</v>
      </c>
      <c r="U112" s="87" t="s">
        <v>85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/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hidden="1" customHeight="1" thickBot="1">
      <c r="N113" s="3" t="s">
        <v>98</v>
      </c>
      <c r="O113" s="87">
        <v>2</v>
      </c>
      <c r="P113" s="91">
        <v>1757.42</v>
      </c>
      <c r="Q113" s="88" t="s">
        <v>97</v>
      </c>
      <c r="R113" s="88" t="s">
        <v>10</v>
      </c>
      <c r="S113" s="88" t="s">
        <v>10</v>
      </c>
      <c r="T113" s="87" t="s">
        <v>101</v>
      </c>
      <c r="U113" s="87" t="s">
        <v>85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/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hidden="1" customHeight="1" thickBot="1">
      <c r="N114" s="3" t="s">
        <v>98</v>
      </c>
      <c r="O114" s="87">
        <v>3</v>
      </c>
      <c r="P114" s="91">
        <v>17524.84</v>
      </c>
      <c r="Q114" s="88" t="s">
        <v>11</v>
      </c>
      <c r="R114" s="88" t="s">
        <v>10</v>
      </c>
      <c r="S114" s="88" t="s">
        <v>10</v>
      </c>
      <c r="T114" s="87" t="s">
        <v>100</v>
      </c>
      <c r="U114" s="87" t="s">
        <v>85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>O702873</v>
      </c>
      <c r="AU114" s="11">
        <f t="shared" si="66"/>
        <v>3</v>
      </c>
      <c r="AV114" s="11">
        <f t="shared" si="67"/>
        <v>17524.84</v>
      </c>
      <c r="AW114" s="11" t="str">
        <f t="shared" si="68"/>
        <v>2020/8</v>
      </c>
      <c r="AX114" s="11" t="str">
        <f t="shared" si="69"/>
        <v>2020/8 Contribuciones Seg. Social</v>
      </c>
      <c r="AY114" s="11">
        <f t="shared" si="41"/>
        <v>73603.03</v>
      </c>
      <c r="AZ114" s="11">
        <f t="shared" si="70"/>
        <v>0.23809943693894126</v>
      </c>
      <c r="BA114" s="11" t="str">
        <f t="shared" si="52"/>
        <v>O702873 3</v>
      </c>
      <c r="BB114" s="11">
        <f>IFERROR(IF(AW114="","",VLOOKUP(AW114,SUSS!R:S,2,FALSE)),AY114*SUSS!$M$2)</f>
        <v>8832.3635999999988</v>
      </c>
      <c r="BC114" s="11">
        <f t="shared" si="50"/>
        <v>2102.9807999999998</v>
      </c>
    </row>
    <row r="115" spans="14:55" ht="20.100000000000001" hidden="1" customHeight="1" thickBot="1">
      <c r="N115" s="3" t="s">
        <v>98</v>
      </c>
      <c r="O115" s="87">
        <v>3</v>
      </c>
      <c r="P115" s="91">
        <v>14154.6</v>
      </c>
      <c r="Q115" s="88" t="s">
        <v>11</v>
      </c>
      <c r="R115" s="88" t="s">
        <v>10</v>
      </c>
      <c r="S115" s="88" t="s">
        <v>82</v>
      </c>
      <c r="T115" s="87" t="s">
        <v>100</v>
      </c>
      <c r="U115" s="87" t="s">
        <v>85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>O702873</v>
      </c>
      <c r="AU115" s="11">
        <f t="shared" si="66"/>
        <v>3</v>
      </c>
      <c r="AV115" s="11">
        <f t="shared" si="67"/>
        <v>14154.6</v>
      </c>
      <c r="AW115" s="11" t="str">
        <f t="shared" si="68"/>
        <v>2020/8</v>
      </c>
      <c r="AX115" s="11" t="str">
        <f t="shared" si="69"/>
        <v>2020/8 Contribuciones Seg. Social</v>
      </c>
      <c r="AY115" s="11">
        <f t="shared" si="41"/>
        <v>73603.03</v>
      </c>
      <c r="AZ115" s="11">
        <f t="shared" si="70"/>
        <v>0.19231001767182684</v>
      </c>
      <c r="BA115" s="11" t="str">
        <f t="shared" si="52"/>
        <v>O702873 3</v>
      </c>
      <c r="BB115" s="11">
        <f>IFERROR(IF(AW115="","",VLOOKUP(AW115,SUSS!R:S,2,FALSE)),AY115*SUSS!$M$2)</f>
        <v>8832.3635999999988</v>
      </c>
      <c r="BC115" s="11">
        <f t="shared" si="50"/>
        <v>1698.5519999999999</v>
      </c>
    </row>
    <row r="116" spans="14:55" ht="20.100000000000001" hidden="1" customHeight="1" thickBot="1">
      <c r="N116" s="3" t="s">
        <v>98</v>
      </c>
      <c r="O116" s="87">
        <v>3</v>
      </c>
      <c r="P116" s="91">
        <v>79365.759999999995</v>
      </c>
      <c r="Q116" s="88" t="s">
        <v>97</v>
      </c>
      <c r="R116" s="88" t="s">
        <v>10</v>
      </c>
      <c r="S116" s="88" t="s">
        <v>10</v>
      </c>
      <c r="T116" s="87" t="s">
        <v>101</v>
      </c>
      <c r="U116" s="87" t="s">
        <v>85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/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hidden="1" customHeight="1" thickBot="1">
      <c r="N117" s="3" t="s">
        <v>98</v>
      </c>
      <c r="O117" s="87">
        <v>3</v>
      </c>
      <c r="P117" s="91">
        <v>70840.72</v>
      </c>
      <c r="Q117" s="88" t="s">
        <v>11</v>
      </c>
      <c r="R117" s="88" t="s">
        <v>10</v>
      </c>
      <c r="S117" s="88" t="s">
        <v>10</v>
      </c>
      <c r="T117" s="87" t="s">
        <v>101</v>
      </c>
      <c r="U117" s="87" t="s">
        <v>85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O702873</v>
      </c>
      <c r="AU117" s="11">
        <f t="shared" si="66"/>
        <v>3</v>
      </c>
      <c r="AV117" s="11">
        <f t="shared" si="67"/>
        <v>70840.72</v>
      </c>
      <c r="AW117" s="11" t="str">
        <f t="shared" si="68"/>
        <v>2020/9</v>
      </c>
      <c r="AX117" s="11" t="str">
        <f t="shared" si="69"/>
        <v>2020/9 Contribuciones Seg. Social</v>
      </c>
      <c r="AY117" s="11">
        <f t="shared" si="41"/>
        <v>83672.95</v>
      </c>
      <c r="AZ117" s="11">
        <f t="shared" si="70"/>
        <v>0.84663825047401819</v>
      </c>
      <c r="BA117" s="11" t="str">
        <f t="shared" si="52"/>
        <v>O702873 3</v>
      </c>
      <c r="BB117" s="11">
        <f>IFERROR(IF(AW117="","",VLOOKUP(AW117,SUSS!R:S,2,FALSE)),AY117*SUSS!$M$2)</f>
        <v>10040.753999999999</v>
      </c>
      <c r="BC117" s="11">
        <f t="shared" si="50"/>
        <v>8500.8863999999994</v>
      </c>
    </row>
    <row r="118" spans="14:55" ht="20.100000000000001" hidden="1" customHeight="1" thickBot="1">
      <c r="N118" s="3" t="s">
        <v>98</v>
      </c>
      <c r="O118" s="87">
        <v>3</v>
      </c>
      <c r="P118" s="91">
        <v>13263.37</v>
      </c>
      <c r="Q118" s="88" t="s">
        <v>97</v>
      </c>
      <c r="R118" s="88" t="s">
        <v>10</v>
      </c>
      <c r="S118" s="88" t="s">
        <v>82</v>
      </c>
      <c r="T118" s="87" t="s">
        <v>101</v>
      </c>
      <c r="U118" s="87" t="s">
        <v>85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/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hidden="1" customHeight="1" thickBot="1">
      <c r="N119" s="3" t="s">
        <v>98</v>
      </c>
      <c r="O119" s="87">
        <v>3</v>
      </c>
      <c r="P119" s="90">
        <v>393.88</v>
      </c>
      <c r="Q119" s="88" t="s">
        <v>97</v>
      </c>
      <c r="R119" s="88" t="s">
        <v>10</v>
      </c>
      <c r="S119" s="88" t="s">
        <v>10</v>
      </c>
      <c r="T119" s="87" t="s">
        <v>102</v>
      </c>
      <c r="U119" s="87" t="s">
        <v>85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/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hidden="1" customHeight="1" thickBot="1">
      <c r="N120" s="3" t="s">
        <v>98</v>
      </c>
      <c r="O120" s="87">
        <v>4</v>
      </c>
      <c r="P120" s="91">
        <v>12832.23</v>
      </c>
      <c r="Q120" s="88" t="s">
        <v>11</v>
      </c>
      <c r="R120" s="88" t="s">
        <v>10</v>
      </c>
      <c r="S120" s="88" t="s">
        <v>10</v>
      </c>
      <c r="T120" s="87" t="s">
        <v>101</v>
      </c>
      <c r="U120" s="87" t="s">
        <v>85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>O702873</v>
      </c>
      <c r="AU120" s="11">
        <f t="shared" si="66"/>
        <v>4</v>
      </c>
      <c r="AV120" s="11">
        <f t="shared" si="67"/>
        <v>12832.23</v>
      </c>
      <c r="AW120" s="11" t="str">
        <f t="shared" si="68"/>
        <v>2020/9</v>
      </c>
      <c r="AX120" s="11" t="str">
        <f t="shared" si="69"/>
        <v>2020/9 Contribuciones Seg. Social</v>
      </c>
      <c r="AY120" s="11">
        <f t="shared" si="41"/>
        <v>83672.95</v>
      </c>
      <c r="AZ120" s="11">
        <f t="shared" si="70"/>
        <v>0.15336174952598181</v>
      </c>
      <c r="BA120" s="11" t="str">
        <f t="shared" si="52"/>
        <v>O702873 4</v>
      </c>
      <c r="BB120" s="11">
        <f>IFERROR(IF(AW120="","",VLOOKUP(AW120,SUSS!R:S,2,FALSE)),AY120*SUSS!$M$2)</f>
        <v>10040.753999999999</v>
      </c>
      <c r="BC120" s="11">
        <f t="shared" si="50"/>
        <v>1539.8675999999998</v>
      </c>
    </row>
    <row r="121" spans="14:55" ht="20.100000000000001" hidden="1" customHeight="1" thickBot="1">
      <c r="N121" s="3" t="s">
        <v>98</v>
      </c>
      <c r="O121" s="87">
        <v>4</v>
      </c>
      <c r="P121" s="91">
        <v>13680.25</v>
      </c>
      <c r="Q121" s="88" t="s">
        <v>11</v>
      </c>
      <c r="R121" s="88" t="s">
        <v>10</v>
      </c>
      <c r="S121" s="88" t="s">
        <v>82</v>
      </c>
      <c r="T121" s="87" t="s">
        <v>101</v>
      </c>
      <c r="U121" s="87" t="s">
        <v>85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>O702873</v>
      </c>
      <c r="AU121" s="11">
        <f t="shared" si="66"/>
        <v>4</v>
      </c>
      <c r="AV121" s="11">
        <f t="shared" si="67"/>
        <v>13680.25</v>
      </c>
      <c r="AW121" s="11" t="str">
        <f t="shared" si="68"/>
        <v>2020/9</v>
      </c>
      <c r="AX121" s="11" t="str">
        <f t="shared" si="69"/>
        <v>2020/9 Contribuciones Seg. Social</v>
      </c>
      <c r="AY121" s="11">
        <f t="shared" si="41"/>
        <v>83672.95</v>
      </c>
      <c r="AZ121" s="11">
        <f t="shared" si="70"/>
        <v>0.16349668560747529</v>
      </c>
      <c r="BA121" s="11" t="str">
        <f t="shared" si="52"/>
        <v>O702873 4</v>
      </c>
      <c r="BB121" s="11">
        <f>IFERROR(IF(AW121="","",VLOOKUP(AW121,SUSS!R:S,2,FALSE)),AY121*SUSS!$M$2)</f>
        <v>10040.753999999999</v>
      </c>
      <c r="BC121" s="11">
        <f t="shared" si="50"/>
        <v>1641.6299999999999</v>
      </c>
    </row>
    <row r="122" spans="14:55" ht="20.100000000000001" hidden="1" customHeight="1" thickBot="1">
      <c r="N122" s="3" t="s">
        <v>98</v>
      </c>
      <c r="O122" s="87">
        <v>4</v>
      </c>
      <c r="P122" s="91">
        <v>71069.86</v>
      </c>
      <c r="Q122" s="88" t="s">
        <v>11</v>
      </c>
      <c r="R122" s="88" t="s">
        <v>10</v>
      </c>
      <c r="S122" s="88" t="s">
        <v>10</v>
      </c>
      <c r="T122" s="87" t="s">
        <v>102</v>
      </c>
      <c r="U122" s="87" t="s">
        <v>85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O702873</v>
      </c>
      <c r="AU122" s="11">
        <f t="shared" si="66"/>
        <v>4</v>
      </c>
      <c r="AV122" s="11">
        <f t="shared" si="67"/>
        <v>71069.86</v>
      </c>
      <c r="AW122" s="11" t="str">
        <f t="shared" si="68"/>
        <v>2020/10</v>
      </c>
      <c r="AX122" s="11" t="str">
        <f t="shared" si="69"/>
        <v>2020/10 Contribuciones Seg. Social</v>
      </c>
      <c r="AY122" s="11">
        <f t="shared" si="41"/>
        <v>71069.86</v>
      </c>
      <c r="AZ122" s="11">
        <f t="shared" si="70"/>
        <v>1</v>
      </c>
      <c r="BA122" s="11" t="str">
        <f t="shared" si="52"/>
        <v>O702873 4</v>
      </c>
      <c r="BB122" s="11">
        <f>IFERROR(IF(AW122="","",VLOOKUP(AW122,SUSS!R:S,2,FALSE)),AY122*SUSS!$M$2)</f>
        <v>9263.0499999999993</v>
      </c>
      <c r="BC122" s="11">
        <f t="shared" si="50"/>
        <v>9263.0499999999993</v>
      </c>
    </row>
    <row r="123" spans="14:55" ht="20.100000000000001" hidden="1" customHeight="1" thickBot="1">
      <c r="N123" s="3" t="s">
        <v>98</v>
      </c>
      <c r="O123" s="87">
        <v>4</v>
      </c>
      <c r="P123" s="91">
        <v>70341.399999999994</v>
      </c>
      <c r="Q123" s="88" t="s">
        <v>97</v>
      </c>
      <c r="R123" s="88" t="s">
        <v>10</v>
      </c>
      <c r="S123" s="88" t="s">
        <v>10</v>
      </c>
      <c r="T123" s="87" t="s">
        <v>102</v>
      </c>
      <c r="U123" s="87" t="s">
        <v>85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/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hidden="1" customHeight="1" thickBot="1">
      <c r="N124" s="3" t="s">
        <v>98</v>
      </c>
      <c r="O124" s="87">
        <v>4</v>
      </c>
      <c r="P124" s="91">
        <v>7910.91</v>
      </c>
      <c r="Q124" s="88" t="s">
        <v>11</v>
      </c>
      <c r="R124" s="88" t="s">
        <v>10</v>
      </c>
      <c r="S124" s="88" t="s">
        <v>82</v>
      </c>
      <c r="T124" s="87" t="s">
        <v>102</v>
      </c>
      <c r="U124" s="87" t="s">
        <v>85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>O702873</v>
      </c>
      <c r="AU124" s="11">
        <f t="shared" si="66"/>
        <v>4</v>
      </c>
      <c r="AV124" s="11">
        <f t="shared" si="67"/>
        <v>7910.91</v>
      </c>
      <c r="AW124" s="11" t="str">
        <f t="shared" si="68"/>
        <v>2020/10</v>
      </c>
      <c r="AX124" s="11" t="str">
        <f t="shared" si="69"/>
        <v>2020/10 Contribuciones Seg. Social</v>
      </c>
      <c r="AY124" s="11">
        <f t="shared" si="41"/>
        <v>71069.86</v>
      </c>
      <c r="AZ124" s="11">
        <f t="shared" si="70"/>
        <v>0.11131174312148638</v>
      </c>
      <c r="BA124" s="11" t="str">
        <f t="shared" si="52"/>
        <v>O702873 4</v>
      </c>
      <c r="BB124" s="11">
        <f>IFERROR(IF(AW124="","",VLOOKUP(AW124,SUSS!R:S,2,FALSE)),AY124*SUSS!$M$2)</f>
        <v>9263.0499999999993</v>
      </c>
      <c r="BC124" s="11">
        <f t="shared" si="50"/>
        <v>1031.0862421214842</v>
      </c>
    </row>
    <row r="125" spans="14:55" ht="20.100000000000001" hidden="1" customHeight="1" thickBot="1">
      <c r="N125" s="3" t="s">
        <v>98</v>
      </c>
      <c r="O125" s="87">
        <v>4</v>
      </c>
      <c r="P125" s="91">
        <v>9571.19</v>
      </c>
      <c r="Q125" s="88" t="s">
        <v>97</v>
      </c>
      <c r="R125" s="88" t="s">
        <v>10</v>
      </c>
      <c r="S125" s="88" t="s">
        <v>82</v>
      </c>
      <c r="T125" s="87" t="s">
        <v>102</v>
      </c>
      <c r="U125" s="87" t="s">
        <v>85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/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hidden="1" customHeight="1" thickBot="1">
      <c r="N126" s="3" t="s">
        <v>98</v>
      </c>
      <c r="O126" s="87">
        <v>4</v>
      </c>
      <c r="P126" s="91">
        <v>15808.08</v>
      </c>
      <c r="Q126" s="88" t="s">
        <v>97</v>
      </c>
      <c r="R126" s="88" t="s">
        <v>10</v>
      </c>
      <c r="S126" s="88" t="s">
        <v>10</v>
      </c>
      <c r="T126" s="87" t="s">
        <v>103</v>
      </c>
      <c r="U126" s="87" t="s">
        <v>85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/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hidden="1" customHeight="1" thickBot="1">
      <c r="N127" s="3" t="s">
        <v>98</v>
      </c>
      <c r="O127" s="87">
        <v>5</v>
      </c>
      <c r="P127" s="91">
        <v>1705.55</v>
      </c>
      <c r="Q127" s="88" t="s">
        <v>11</v>
      </c>
      <c r="R127" s="88" t="s">
        <v>10</v>
      </c>
      <c r="S127" s="88" t="s">
        <v>82</v>
      </c>
      <c r="T127" s="87" t="s">
        <v>102</v>
      </c>
      <c r="U127" s="87" t="s">
        <v>85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O702873</v>
      </c>
      <c r="AU127" s="11">
        <f t="shared" si="66"/>
        <v>5</v>
      </c>
      <c r="AV127" s="11">
        <f t="shared" si="67"/>
        <v>1705.55</v>
      </c>
      <c r="AW127" s="11" t="str">
        <f t="shared" si="68"/>
        <v>2020/10</v>
      </c>
      <c r="AX127" s="11" t="str">
        <f t="shared" si="69"/>
        <v>2020/10 Contribuciones Seg. Social</v>
      </c>
      <c r="AY127" s="11">
        <f t="shared" si="41"/>
        <v>71069.86</v>
      </c>
      <c r="AZ127" s="11">
        <f t="shared" si="70"/>
        <v>2.3998218091325914E-2</v>
      </c>
      <c r="BA127" s="11" t="str">
        <f t="shared" si="52"/>
        <v>O702873 5</v>
      </c>
      <c r="BB127" s="11">
        <f>IFERROR(IF(AW127="","",VLOOKUP(AW127,SUSS!R:S,2,FALSE)),AY127*SUSS!$M$2)</f>
        <v>9263.0499999999993</v>
      </c>
      <c r="BC127" s="11">
        <f t="shared" si="50"/>
        <v>222.29669409085648</v>
      </c>
    </row>
    <row r="128" spans="14:55" ht="20.100000000000001" hidden="1" customHeight="1" thickBot="1">
      <c r="N128" s="3" t="s">
        <v>98</v>
      </c>
      <c r="O128" s="87">
        <v>5</v>
      </c>
      <c r="P128" s="91">
        <v>55906.87</v>
      </c>
      <c r="Q128" s="88" t="s">
        <v>97</v>
      </c>
      <c r="R128" s="88" t="s">
        <v>10</v>
      </c>
      <c r="S128" s="88" t="s">
        <v>10</v>
      </c>
      <c r="T128" s="87" t="s">
        <v>103</v>
      </c>
      <c r="U128" s="87" t="s">
        <v>85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/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hidden="1" customHeight="1" thickBot="1">
      <c r="N129" s="3" t="s">
        <v>98</v>
      </c>
      <c r="O129" s="87">
        <v>5</v>
      </c>
      <c r="P129" s="91">
        <v>71598.06</v>
      </c>
      <c r="Q129" s="88" t="s">
        <v>11</v>
      </c>
      <c r="R129" s="88" t="s">
        <v>10</v>
      </c>
      <c r="S129" s="88" t="s">
        <v>10</v>
      </c>
      <c r="T129" s="87" t="s">
        <v>103</v>
      </c>
      <c r="U129" s="87" t="s">
        <v>85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O702873</v>
      </c>
      <c r="AU129" s="11">
        <f t="shared" si="66"/>
        <v>5</v>
      </c>
      <c r="AV129" s="11">
        <f t="shared" si="67"/>
        <v>71598.06</v>
      </c>
      <c r="AW129" s="11" t="str">
        <f t="shared" si="68"/>
        <v>2020/11</v>
      </c>
      <c r="AX129" s="11" t="str">
        <f t="shared" si="69"/>
        <v>2020/11 Contribuciones Seg. Social</v>
      </c>
      <c r="AY129" s="11">
        <f t="shared" si="41"/>
        <v>71598.06</v>
      </c>
      <c r="AZ129" s="11">
        <f t="shared" si="70"/>
        <v>1</v>
      </c>
      <c r="BA129" s="11" t="str">
        <f t="shared" si="52"/>
        <v>O702873 5</v>
      </c>
      <c r="BB129" s="11">
        <f>IFERROR(IF(AW129="","",VLOOKUP(AW129,SUSS!R:S,2,FALSE)),AY129*SUSS!$M$2)</f>
        <v>9057.2199999999993</v>
      </c>
      <c r="BC129" s="11">
        <f t="shared" si="50"/>
        <v>9057.2199999999993</v>
      </c>
    </row>
    <row r="130" spans="14:55" ht="20.100000000000001" hidden="1" customHeight="1" thickBot="1">
      <c r="N130" s="3" t="s">
        <v>98</v>
      </c>
      <c r="O130" s="87">
        <v>5</v>
      </c>
      <c r="P130" s="91">
        <v>7741.9</v>
      </c>
      <c r="Q130" s="88" t="s">
        <v>11</v>
      </c>
      <c r="R130" s="88" t="s">
        <v>10</v>
      </c>
      <c r="S130" s="88" t="s">
        <v>82</v>
      </c>
      <c r="T130" s="87" t="s">
        <v>103</v>
      </c>
      <c r="U130" s="87" t="s">
        <v>85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O702873</v>
      </c>
      <c r="AU130" s="11">
        <f t="shared" si="66"/>
        <v>5</v>
      </c>
      <c r="AV130" s="11">
        <f t="shared" si="67"/>
        <v>7741.9</v>
      </c>
      <c r="AW130" s="11" t="str">
        <f t="shared" si="68"/>
        <v>2020/11</v>
      </c>
      <c r="AX130" s="11" t="str">
        <f t="shared" si="69"/>
        <v>2020/11 Contribuciones Seg. Social</v>
      </c>
      <c r="AY130" s="11">
        <f t="shared" si="41"/>
        <v>71598.06</v>
      </c>
      <c r="AZ130" s="11">
        <f t="shared" si="70"/>
        <v>0.1081300247520673</v>
      </c>
      <c r="BA130" s="11" t="str">
        <f t="shared" si="52"/>
        <v>O702873 5</v>
      </c>
      <c r="BB130" s="11">
        <f>IFERROR(IF(AW130="","",VLOOKUP(AW130,SUSS!R:S,2,FALSE)),AY130*SUSS!$M$2)</f>
        <v>9057.2199999999993</v>
      </c>
      <c r="BC130" s="11">
        <f t="shared" si="50"/>
        <v>979.35742278491898</v>
      </c>
    </row>
    <row r="131" spans="14:55" ht="20.100000000000001" hidden="1" customHeight="1" thickBot="1">
      <c r="N131" s="3" t="s">
        <v>98</v>
      </c>
      <c r="O131" s="87">
        <v>5</v>
      </c>
      <c r="P131" s="91">
        <v>7754.54</v>
      </c>
      <c r="Q131" s="88" t="s">
        <v>97</v>
      </c>
      <c r="R131" s="88" t="s">
        <v>10</v>
      </c>
      <c r="S131" s="88" t="s">
        <v>82</v>
      </c>
      <c r="T131" s="87" t="s">
        <v>103</v>
      </c>
      <c r="U131" s="87" t="s">
        <v>85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/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hidden="1" customHeight="1" thickBot="1">
      <c r="N132" s="3" t="s">
        <v>98</v>
      </c>
      <c r="O132" s="87">
        <v>5</v>
      </c>
      <c r="P132" s="91">
        <v>34835.17</v>
      </c>
      <c r="Q132" s="88" t="s">
        <v>97</v>
      </c>
      <c r="R132" s="88" t="s">
        <v>10</v>
      </c>
      <c r="S132" s="88" t="s">
        <v>10</v>
      </c>
      <c r="T132" s="87" t="s">
        <v>104</v>
      </c>
      <c r="U132" s="87" t="s">
        <v>85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/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hidden="1" customHeight="1" thickBot="1">
      <c r="N133" s="3" t="s">
        <v>98</v>
      </c>
      <c r="O133" s="87">
        <v>5</v>
      </c>
      <c r="P133" s="91">
        <v>27507.040000000001</v>
      </c>
      <c r="Q133" s="88" t="s">
        <v>11</v>
      </c>
      <c r="R133" s="88" t="s">
        <v>10</v>
      </c>
      <c r="S133" s="88" t="s">
        <v>10</v>
      </c>
      <c r="T133" s="87" t="s">
        <v>104</v>
      </c>
      <c r="U133" s="87" t="s">
        <v>85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O702873</v>
      </c>
      <c r="AU133" s="11">
        <f t="shared" si="66"/>
        <v>5</v>
      </c>
      <c r="AV133" s="11">
        <f t="shared" si="67"/>
        <v>27507.040000000001</v>
      </c>
      <c r="AW133" s="11" t="str">
        <f t="shared" si="68"/>
        <v>2020/12</v>
      </c>
      <c r="AX133" s="11" t="str">
        <f t="shared" si="69"/>
        <v>2020/12 Contribuciones Seg. Social</v>
      </c>
      <c r="AY133" s="11">
        <f t="shared" si="71"/>
        <v>122959.52</v>
      </c>
      <c r="AZ133" s="11">
        <f t="shared" si="70"/>
        <v>0.22370809515196546</v>
      </c>
      <c r="BA133" s="11" t="str">
        <f t="shared" si="52"/>
        <v>O702873 5</v>
      </c>
      <c r="BB133" s="11">
        <f>IFERROR(IF(AW133="","",VLOOKUP(AW133,SUSS!R:S,2,FALSE)),AY133*SUSS!$M$2)</f>
        <v>15317.23</v>
      </c>
      <c r="BC133" s="11">
        <f t="shared" ref="BC133:BC196" si="72">IFERROR(IF(BB133&lt;&gt;"",AZ133*BB133,""),"VER")</f>
        <v>3426.5883463045398</v>
      </c>
    </row>
    <row r="134" spans="14:55" ht="20.100000000000001" hidden="1" customHeight="1" thickBot="1">
      <c r="N134" s="3" t="s">
        <v>98</v>
      </c>
      <c r="O134" s="87">
        <v>6</v>
      </c>
      <c r="P134" s="91">
        <v>95452.479999999996</v>
      </c>
      <c r="Q134" s="88" t="s">
        <v>11</v>
      </c>
      <c r="R134" s="88" t="s">
        <v>10</v>
      </c>
      <c r="S134" s="88" t="s">
        <v>10</v>
      </c>
      <c r="T134" s="87" t="s">
        <v>104</v>
      </c>
      <c r="U134" s="87" t="s">
        <v>85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O702873</v>
      </c>
      <c r="AU134" s="11">
        <f t="shared" si="66"/>
        <v>6</v>
      </c>
      <c r="AV134" s="11">
        <f t="shared" si="67"/>
        <v>95452.479999999996</v>
      </c>
      <c r="AW134" s="11" t="str">
        <f t="shared" si="68"/>
        <v>2020/12</v>
      </c>
      <c r="AX134" s="11" t="str">
        <f t="shared" si="69"/>
        <v>2020/12 Contribuciones Seg. Social</v>
      </c>
      <c r="AY134" s="11">
        <f t="shared" si="71"/>
        <v>122959.52</v>
      </c>
      <c r="AZ134" s="11">
        <f t="shared" si="70"/>
        <v>0.77629190484803445</v>
      </c>
      <c r="BA134" s="11" t="str">
        <f t="shared" si="52"/>
        <v>O702873 6</v>
      </c>
      <c r="BB134" s="11">
        <f>IFERROR(IF(AW134="","",VLOOKUP(AW134,SUSS!R:S,2,FALSE)),AY134*SUSS!$M$2)</f>
        <v>15317.23</v>
      </c>
      <c r="BC134" s="11">
        <f t="shared" si="72"/>
        <v>11890.641653695458</v>
      </c>
    </row>
    <row r="135" spans="14:55" ht="20.100000000000001" hidden="1" customHeight="1" thickBot="1">
      <c r="N135" s="3" t="s">
        <v>98</v>
      </c>
      <c r="O135" s="87">
        <v>6</v>
      </c>
      <c r="P135" s="91">
        <v>83537.820000000007</v>
      </c>
      <c r="Q135" s="88" t="s">
        <v>97</v>
      </c>
      <c r="R135" s="88" t="s">
        <v>10</v>
      </c>
      <c r="S135" s="88" t="s">
        <v>10</v>
      </c>
      <c r="T135" s="87" t="s">
        <v>104</v>
      </c>
      <c r="U135" s="87" t="s">
        <v>85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/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hidden="1" customHeight="1" thickBot="1">
      <c r="N136" s="3" t="s">
        <v>98</v>
      </c>
      <c r="O136" s="87">
        <v>6</v>
      </c>
      <c r="P136" s="91">
        <v>9062.1200000000008</v>
      </c>
      <c r="Q136" s="88" t="s">
        <v>11</v>
      </c>
      <c r="R136" s="88" t="s">
        <v>10</v>
      </c>
      <c r="S136" s="88" t="s">
        <v>82</v>
      </c>
      <c r="T136" s="87" t="s">
        <v>104</v>
      </c>
      <c r="U136" s="87" t="s">
        <v>85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>O702873</v>
      </c>
      <c r="AU136" s="11">
        <f t="shared" si="66"/>
        <v>6</v>
      </c>
      <c r="AV136" s="11">
        <f t="shared" si="67"/>
        <v>9062.1200000000008</v>
      </c>
      <c r="AW136" s="11" t="str">
        <f t="shared" si="68"/>
        <v>2020/12</v>
      </c>
      <c r="AX136" s="11" t="str">
        <f t="shared" si="69"/>
        <v>2020/12 Contribuciones Seg. Social</v>
      </c>
      <c r="AY136" s="11">
        <f t="shared" si="71"/>
        <v>122959.52</v>
      </c>
      <c r="AZ136" s="11">
        <f t="shared" si="70"/>
        <v>7.3700027456190462E-2</v>
      </c>
      <c r="BA136" s="11" t="str">
        <f t="shared" ref="BA136:BA199" si="73">AT136&amp;" "&amp;AU136</f>
        <v>O702873 6</v>
      </c>
      <c r="BB136" s="11">
        <f>IFERROR(IF(AW136="","",VLOOKUP(AW136,SUSS!R:S,2,FALSE)),AY136*SUSS!$M$2)</f>
        <v>15317.23</v>
      </c>
      <c r="BC136" s="11">
        <f t="shared" si="72"/>
        <v>1128.8802715527843</v>
      </c>
    </row>
    <row r="137" spans="14:55" ht="20.100000000000001" hidden="1" customHeight="1" thickBot="1">
      <c r="N137" s="3" t="s">
        <v>98</v>
      </c>
      <c r="O137" s="87">
        <v>6</v>
      </c>
      <c r="P137" s="91">
        <v>8724.09</v>
      </c>
      <c r="Q137" s="88" t="s">
        <v>97</v>
      </c>
      <c r="R137" s="88" t="s">
        <v>10</v>
      </c>
      <c r="S137" s="88" t="s">
        <v>82</v>
      </c>
      <c r="T137" s="87" t="s">
        <v>104</v>
      </c>
      <c r="U137" s="87" t="s">
        <v>85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/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hidden="1" customHeight="1" thickBot="1">
      <c r="N138" s="3" t="s">
        <v>98</v>
      </c>
      <c r="O138" s="87">
        <v>6</v>
      </c>
      <c r="P138" s="91">
        <v>7185.98</v>
      </c>
      <c r="Q138" s="88" t="s">
        <v>11</v>
      </c>
      <c r="R138" s="88" t="s">
        <v>10</v>
      </c>
      <c r="S138" s="88" t="s">
        <v>10</v>
      </c>
      <c r="T138" s="87" t="s">
        <v>105</v>
      </c>
      <c r="U138" s="87" t="s">
        <v>85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O702873</v>
      </c>
      <c r="AU138" s="11">
        <f t="shared" si="66"/>
        <v>6</v>
      </c>
      <c r="AV138" s="11">
        <f t="shared" si="67"/>
        <v>7185.98</v>
      </c>
      <c r="AW138" s="11" t="str">
        <f t="shared" si="68"/>
        <v>2021/1</v>
      </c>
      <c r="AX138" s="11" t="str">
        <f t="shared" si="69"/>
        <v>2021/1 Contribuciones Seg. Social</v>
      </c>
      <c r="AY138" s="11">
        <f t="shared" si="71"/>
        <v>108805.31</v>
      </c>
      <c r="AZ138" s="11">
        <f t="shared" si="70"/>
        <v>6.604438698809828E-2</v>
      </c>
      <c r="BA138" s="11" t="str">
        <f t="shared" si="73"/>
        <v>O702873 6</v>
      </c>
      <c r="BB138" s="11">
        <f>IFERROR(IF(AW138="","",VLOOKUP(AW138,SUSS!R:S,2,FALSE)),AY138*SUSS!$M$2)</f>
        <v>13664.54</v>
      </c>
      <c r="BC138" s="11">
        <f t="shared" si="72"/>
        <v>902.46616777434849</v>
      </c>
    </row>
    <row r="139" spans="14:55" ht="20.100000000000001" hidden="1" customHeight="1" thickBot="1">
      <c r="N139" s="3" t="s">
        <v>98</v>
      </c>
      <c r="O139" s="87">
        <v>6</v>
      </c>
      <c r="P139" s="91">
        <v>9091.06</v>
      </c>
      <c r="Q139" s="88" t="s">
        <v>97</v>
      </c>
      <c r="R139" s="88" t="s">
        <v>10</v>
      </c>
      <c r="S139" s="88" t="s">
        <v>10</v>
      </c>
      <c r="T139" s="87" t="s">
        <v>105</v>
      </c>
      <c r="U139" s="87" t="s">
        <v>85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/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hidden="1" customHeight="1" thickBot="1">
      <c r="N140" s="3" t="s">
        <v>98</v>
      </c>
      <c r="O140" s="87">
        <v>7</v>
      </c>
      <c r="P140" s="91">
        <v>92005.55</v>
      </c>
      <c r="Q140" s="88" t="s">
        <v>97</v>
      </c>
      <c r="R140" s="88" t="s">
        <v>10</v>
      </c>
      <c r="S140" s="88" t="s">
        <v>10</v>
      </c>
      <c r="T140" s="87" t="s">
        <v>105</v>
      </c>
      <c r="U140" s="87" t="s">
        <v>85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/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hidden="1" customHeight="1" thickBot="1">
      <c r="N141" s="3" t="s">
        <v>98</v>
      </c>
      <c r="O141" s="87">
        <v>7</v>
      </c>
      <c r="P141" s="91">
        <v>101619.33</v>
      </c>
      <c r="Q141" s="88" t="s">
        <v>11</v>
      </c>
      <c r="R141" s="88" t="s">
        <v>10</v>
      </c>
      <c r="S141" s="88" t="s">
        <v>10</v>
      </c>
      <c r="T141" s="87" t="s">
        <v>105</v>
      </c>
      <c r="U141" s="87" t="s">
        <v>85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>O702873</v>
      </c>
      <c r="AU141" s="11">
        <f t="shared" si="66"/>
        <v>7</v>
      </c>
      <c r="AV141" s="11">
        <f t="shared" si="67"/>
        <v>101619.33</v>
      </c>
      <c r="AW141" s="11" t="str">
        <f t="shared" si="68"/>
        <v>2021/1</v>
      </c>
      <c r="AX141" s="11" t="str">
        <f t="shared" si="69"/>
        <v>2021/1 Contribuciones Seg. Social</v>
      </c>
      <c r="AY141" s="11">
        <f t="shared" si="71"/>
        <v>108805.31</v>
      </c>
      <c r="AZ141" s="11">
        <f t="shared" si="70"/>
        <v>0.93395561301190178</v>
      </c>
      <c r="BA141" s="11" t="str">
        <f t="shared" si="73"/>
        <v>O702873 7</v>
      </c>
      <c r="BB141" s="11">
        <f>IFERROR(IF(AW141="","",VLOOKUP(AW141,SUSS!R:S,2,FALSE)),AY141*SUSS!$M$2)</f>
        <v>13664.54</v>
      </c>
      <c r="BC141" s="11">
        <f t="shared" si="72"/>
        <v>12762.073832225653</v>
      </c>
    </row>
    <row r="142" spans="14:55" ht="20.100000000000001" hidden="1" customHeight="1" thickBot="1">
      <c r="N142" s="3" t="s">
        <v>98</v>
      </c>
      <c r="O142" s="87">
        <v>7</v>
      </c>
      <c r="P142" s="91">
        <v>4616.97</v>
      </c>
      <c r="Q142" s="88" t="s">
        <v>11</v>
      </c>
      <c r="R142" s="88" t="s">
        <v>10</v>
      </c>
      <c r="S142" s="88" t="s">
        <v>82</v>
      </c>
      <c r="T142" s="87" t="s">
        <v>105</v>
      </c>
      <c r="U142" s="87" t="s">
        <v>85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O702873</v>
      </c>
      <c r="AU142" s="11">
        <f t="shared" si="66"/>
        <v>7</v>
      </c>
      <c r="AV142" s="11">
        <f t="shared" si="67"/>
        <v>4616.97</v>
      </c>
      <c r="AW142" s="11" t="str">
        <f t="shared" si="68"/>
        <v>2021/1</v>
      </c>
      <c r="AX142" s="11" t="str">
        <f t="shared" si="69"/>
        <v>2021/1 Contribuciones Seg. Social</v>
      </c>
      <c r="AY142" s="11">
        <f t="shared" si="71"/>
        <v>108805.31</v>
      </c>
      <c r="AZ142" s="11">
        <f t="shared" si="70"/>
        <v>4.2433315065229814E-2</v>
      </c>
      <c r="BA142" s="11" t="str">
        <f t="shared" si="73"/>
        <v>O702873 7</v>
      </c>
      <c r="BB142" s="11">
        <f>IFERROR(IF(AW142="","",VLOOKUP(AW142,SUSS!R:S,2,FALSE)),AY142*SUSS!$M$2)</f>
        <v>13664.54</v>
      </c>
      <c r="BC142" s="11">
        <f t="shared" si="72"/>
        <v>579.83173104143543</v>
      </c>
    </row>
    <row r="143" spans="14:55" ht="20.100000000000001" hidden="1" customHeight="1" thickBot="1">
      <c r="N143" s="3" t="s">
        <v>98</v>
      </c>
      <c r="O143" s="87">
        <v>7</v>
      </c>
      <c r="P143" s="91">
        <v>4289.87</v>
      </c>
      <c r="Q143" s="88" t="s">
        <v>97</v>
      </c>
      <c r="R143" s="88" t="s">
        <v>10</v>
      </c>
      <c r="S143" s="88" t="s">
        <v>82</v>
      </c>
      <c r="T143" s="87" t="s">
        <v>105</v>
      </c>
      <c r="U143" s="87" t="s">
        <v>85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/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hidden="1" customHeight="1" thickBot="1">
      <c r="N144" s="3" t="s">
        <v>98</v>
      </c>
      <c r="O144" s="87">
        <v>7</v>
      </c>
      <c r="P144" s="91">
        <v>8703.59</v>
      </c>
      <c r="Q144" s="88" t="s">
        <v>11</v>
      </c>
      <c r="R144" s="88" t="s">
        <v>10</v>
      </c>
      <c r="S144" s="88" t="s">
        <v>10</v>
      </c>
      <c r="T144" s="87" t="s">
        <v>106</v>
      </c>
      <c r="U144" s="87" t="s">
        <v>85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>O702873</v>
      </c>
      <c r="AU144" s="11">
        <f t="shared" si="66"/>
        <v>7</v>
      </c>
      <c r="AV144" s="11">
        <f t="shared" si="67"/>
        <v>8703.59</v>
      </c>
      <c r="AW144" s="11" t="str">
        <f t="shared" si="68"/>
        <v>2021/2</v>
      </c>
      <c r="AX144" s="11" t="str">
        <f t="shared" si="69"/>
        <v>2021/2 Contribuciones Seg. Social</v>
      </c>
      <c r="AY144" s="11">
        <f t="shared" si="71"/>
        <v>125852.5</v>
      </c>
      <c r="AZ144" s="11">
        <f t="shared" si="70"/>
        <v>6.9157068790846432E-2</v>
      </c>
      <c r="BA144" s="11" t="str">
        <f t="shared" si="73"/>
        <v>O702873 7</v>
      </c>
      <c r="BB144" s="11">
        <f>IFERROR(IF(AW144="","",VLOOKUP(AW144,SUSS!R:S,2,FALSE)),AY144*SUSS!$M$2)</f>
        <v>15689.81</v>
      </c>
      <c r="BC144" s="11">
        <f t="shared" si="72"/>
        <v>1085.0612694853103</v>
      </c>
    </row>
    <row r="145" spans="14:55" ht="20.100000000000001" hidden="1" customHeight="1" thickBot="1">
      <c r="N145" s="3" t="s">
        <v>98</v>
      </c>
      <c r="O145" s="87">
        <v>7</v>
      </c>
      <c r="P145" s="91">
        <v>7996.79</v>
      </c>
      <c r="Q145" s="88" t="s">
        <v>97</v>
      </c>
      <c r="R145" s="88" t="s">
        <v>10</v>
      </c>
      <c r="S145" s="88" t="s">
        <v>10</v>
      </c>
      <c r="T145" s="87" t="s">
        <v>106</v>
      </c>
      <c r="U145" s="87" t="s">
        <v>85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/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hidden="1" customHeight="1" thickBot="1">
      <c r="N146" s="3" t="s">
        <v>98</v>
      </c>
      <c r="O146" s="87">
        <v>8</v>
      </c>
      <c r="P146" s="91">
        <v>117148.91</v>
      </c>
      <c r="Q146" s="88" t="s">
        <v>11</v>
      </c>
      <c r="R146" s="88" t="s">
        <v>10</v>
      </c>
      <c r="S146" s="88" t="s">
        <v>10</v>
      </c>
      <c r="T146" s="87" t="s">
        <v>106</v>
      </c>
      <c r="U146" s="87" t="s">
        <v>85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>O702873</v>
      </c>
      <c r="AU146" s="11">
        <f t="shared" si="66"/>
        <v>8</v>
      </c>
      <c r="AV146" s="11">
        <f t="shared" si="67"/>
        <v>117148.91</v>
      </c>
      <c r="AW146" s="11" t="str">
        <f t="shared" si="68"/>
        <v>2021/2</v>
      </c>
      <c r="AX146" s="11" t="str">
        <f t="shared" si="69"/>
        <v>2021/2 Contribuciones Seg. Social</v>
      </c>
      <c r="AY146" s="11">
        <f t="shared" si="71"/>
        <v>125852.5</v>
      </c>
      <c r="AZ146" s="11">
        <f t="shared" si="70"/>
        <v>0.93084293120915362</v>
      </c>
      <c r="BA146" s="11" t="str">
        <f t="shared" si="73"/>
        <v>O702873 8</v>
      </c>
      <c r="BB146" s="11">
        <f>IFERROR(IF(AW146="","",VLOOKUP(AW146,SUSS!R:S,2,FALSE)),AY146*SUSS!$M$2)</f>
        <v>15689.81</v>
      </c>
      <c r="BC146" s="11">
        <f t="shared" si="72"/>
        <v>14604.74873051469</v>
      </c>
    </row>
    <row r="147" spans="14:55" ht="20.100000000000001" hidden="1" customHeight="1" thickBot="1">
      <c r="N147" s="3" t="s">
        <v>98</v>
      </c>
      <c r="O147" s="87">
        <v>8</v>
      </c>
      <c r="P147" s="91">
        <v>106295.72</v>
      </c>
      <c r="Q147" s="88" t="s">
        <v>97</v>
      </c>
      <c r="R147" s="88" t="s">
        <v>10</v>
      </c>
      <c r="S147" s="88" t="s">
        <v>10</v>
      </c>
      <c r="T147" s="87" t="s">
        <v>106</v>
      </c>
      <c r="U147" s="87" t="s">
        <v>85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/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hidden="1" customHeight="1" thickBot="1">
      <c r="N148" s="3" t="s">
        <v>98</v>
      </c>
      <c r="O148" s="87">
        <v>8</v>
      </c>
      <c r="P148" s="91">
        <v>1021.01</v>
      </c>
      <c r="Q148" s="88" t="s">
        <v>97</v>
      </c>
      <c r="R148" s="88" t="s">
        <v>10</v>
      </c>
      <c r="S148" s="88" t="s">
        <v>82</v>
      </c>
      <c r="T148" s="87" t="s">
        <v>106</v>
      </c>
      <c r="U148" s="87" t="s">
        <v>85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/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hidden="1" customHeight="1" thickBot="1">
      <c r="N149" s="3" t="s">
        <v>98</v>
      </c>
      <c r="O149" s="87">
        <v>8</v>
      </c>
      <c r="P149" s="91">
        <v>1124.28</v>
      </c>
      <c r="Q149" s="88" t="s">
        <v>11</v>
      </c>
      <c r="R149" s="88" t="s">
        <v>10</v>
      </c>
      <c r="S149" s="88" t="s">
        <v>82</v>
      </c>
      <c r="T149" s="87" t="s">
        <v>106</v>
      </c>
      <c r="U149" s="87" t="s">
        <v>85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O702873</v>
      </c>
      <c r="AU149" s="11">
        <f t="shared" si="66"/>
        <v>8</v>
      </c>
      <c r="AV149" s="11">
        <f t="shared" si="67"/>
        <v>1124.28</v>
      </c>
      <c r="AW149" s="11" t="str">
        <f t="shared" si="68"/>
        <v>2021/2</v>
      </c>
      <c r="AX149" s="11" t="str">
        <f t="shared" si="69"/>
        <v>2021/2 Contribuciones Seg. Social</v>
      </c>
      <c r="AY149" s="11">
        <f t="shared" si="71"/>
        <v>125852.5</v>
      </c>
      <c r="AZ149" s="11">
        <f t="shared" si="70"/>
        <v>8.9333147931109826E-3</v>
      </c>
      <c r="BA149" s="11" t="str">
        <f t="shared" si="73"/>
        <v>O702873 8</v>
      </c>
      <c r="BB149" s="11">
        <f>IFERROR(IF(AW149="","",VLOOKUP(AW149,SUSS!R:S,2,FALSE)),AY149*SUSS!$M$2)</f>
        <v>15689.81</v>
      </c>
      <c r="BC149" s="11">
        <f t="shared" si="72"/>
        <v>140.16201177410062</v>
      </c>
    </row>
    <row r="150" spans="14:55" ht="20.100000000000001" hidden="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/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hidden="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/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hidden="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/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hidden="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/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hidden="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/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hidden="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/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hidden="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/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hidden="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/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hidden="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/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hidden="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/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hidden="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/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hidden="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/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hidden="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/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hidden="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/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hidden="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/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hidden="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/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hidden="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/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hidden="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/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hidden="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/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hidden="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/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hidden="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/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hidden="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/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hidden="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/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hidden="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/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hidden="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/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hidden="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/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hidden="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/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hidden="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/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hidden="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/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hidden="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/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hidden="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/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hidden="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/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hidden="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/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hidden="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/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hidden="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/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hidden="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/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hidden="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/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hidden="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/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hidden="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/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hidden="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/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hidden="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/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hidden="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/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hidden="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/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hidden="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/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hidden="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/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hidden="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/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hidden="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/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hidden="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/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hidden="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/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hidden="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/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hidden="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/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hidden="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/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hidden="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/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hidden="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/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hidden="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/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hidden="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/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hidden="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/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hidden="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/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hidden="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/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hidden="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/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hidden="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/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hidden="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/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hidden="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/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hidden="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/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hidden="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/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hidden="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/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hidden="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/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hidden="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/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hidden="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/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hidden="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/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hidden="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/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hidden="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/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hidden="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/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hidden="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/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hidden="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/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hidden="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/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hidden="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/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hidden="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/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hidden="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/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hidden="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/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hidden="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/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hidden="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/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hidden="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/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hidden="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/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hidden="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/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hidden="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/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hidden="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/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hidden="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/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hidden="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/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hidden="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/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hidden="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/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hidden="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/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hidden="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/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hidden="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/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hidden="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/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hidden="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/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hidden="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/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hidden="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/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hidden="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/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hidden="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/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hidden="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/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hidden="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/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hidden="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/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hidden="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/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hidden="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/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hidden="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/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hidden="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/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hidden="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/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hidden="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/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hidden="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/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hidden="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/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hidden="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/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hidden="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/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hidden="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/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hidden="1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/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hidden="1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/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hidden="1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/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hidden="1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/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hidden="1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/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hidden="1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/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hidden="1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/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hidden="1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/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hidden="1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/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hidden="1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/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hidden="1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/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hidden="1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/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hidden="1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/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hidden="1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/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hidden="1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/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hidden="1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/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hidden="1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/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hidden="1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/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hidden="1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/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hidden="1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/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hidden="1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/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hidden="1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/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hidden="1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/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hidden="1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/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hidden="1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/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hidden="1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/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hidden="1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/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hidden="1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/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hidden="1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/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hidden="1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/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hidden="1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/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hidden="1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/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hidden="1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/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hidden="1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/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hidden="1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/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hidden="1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/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hidden="1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/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hidden="1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/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hidden="1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/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hidden="1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/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hidden="1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/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hidden="1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/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hidden="1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/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hidden="1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/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hidden="1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/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hidden="1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/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hidden="1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/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hidden="1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/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hidden="1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/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hidden="1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/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hidden="1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/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hidden="1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/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hidden="1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/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hidden="1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/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hidden="1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/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hidden="1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/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hidden="1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/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hidden="1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/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hidden="1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/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hidden="1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/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hidden="1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/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hidden="1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/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hidden="1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/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hidden="1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/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hidden="1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/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hidden="1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/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hidden="1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/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hidden="1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/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hidden="1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/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hidden="1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/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hidden="1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/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hidden="1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/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hidden="1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/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hidden="1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/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hidden="1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/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hidden="1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/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hidden="1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/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hidden="1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/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hidden="1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/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hidden="1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/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hidden="1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/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hidden="1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/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hidden="1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/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hidden="1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/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hidden="1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/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hidden="1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/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hidden="1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/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hidden="1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/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hidden="1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/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hidden="1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/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hidden="1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/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hidden="1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/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hidden="1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/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hidden="1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/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hidden="1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/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hidden="1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/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hidden="1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/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hidden="1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/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hidden="1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/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hidden="1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/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hidden="1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/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hidden="1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/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hidden="1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/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hidden="1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/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hidden="1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/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hidden="1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/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hidden="1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/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hidden="1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/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hidden="1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/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hidden="1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/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hidden="1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/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hidden="1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/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hidden="1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/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hidden="1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/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hidden="1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/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hidden="1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/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hidden="1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/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hidden="1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/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hidden="1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/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hidden="1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/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hidden="1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/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hidden="1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/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hidden="1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/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hidden="1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/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hidden="1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/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hidden="1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/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hidden="1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/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hidden="1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/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hidden="1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/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hidden="1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/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hidden="1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/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hidden="1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/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hidden="1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/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hidden="1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/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hidden="1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/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hidden="1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/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hidden="1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/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hidden="1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/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hidden="1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/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hidden="1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/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hidden="1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/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hidden="1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/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hidden="1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/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hidden="1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/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hidden="1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/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hidden="1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/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hidden="1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/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hidden="1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/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hidden="1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/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hidden="1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/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hidden="1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/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hidden="1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/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hidden="1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/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hidden="1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/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hidden="1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/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hidden="1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/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hidden="1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/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hidden="1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/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hidden="1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/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hidden="1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/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hidden="1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/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hidden="1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/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hidden="1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/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hidden="1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/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hidden="1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/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hidden="1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/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hidden="1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/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hidden="1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/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hidden="1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/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hidden="1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/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hidden="1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/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hidden="1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/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hidden="1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/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hidden="1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/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hidden="1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/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hidden="1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/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hidden="1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/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hidden="1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/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hidden="1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/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hidden="1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/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hidden="1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/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hidden="1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/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hidden="1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/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hidden="1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/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hidden="1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/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hidden="1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/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hidden="1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/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hidden="1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/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hidden="1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/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hidden="1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/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hidden="1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/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hidden="1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/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hidden="1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/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hidden="1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/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hidden="1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/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hidden="1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/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hidden="1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/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hidden="1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/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hidden="1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/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hidden="1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/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hidden="1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/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hidden="1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/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hidden="1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/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hidden="1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/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hidden="1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/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hidden="1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/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hidden="1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/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hidden="1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/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hidden="1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/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hidden="1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/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hidden="1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/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hidden="1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/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hidden="1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/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hidden="1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/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hidden="1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/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hidden="1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/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hidden="1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/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hidden="1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/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hidden="1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/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hidden="1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/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hidden="1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/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hidden="1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/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hidden="1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/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hidden="1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/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hidden="1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/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hidden="1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/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hidden="1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/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hidden="1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/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hidden="1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/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hidden="1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/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hidden="1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/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hidden="1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/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hidden="1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/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hidden="1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/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hidden="1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/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hidden="1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/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hidden="1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/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hidden="1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/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hidden="1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/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hidden="1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/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hidden="1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/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hidden="1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/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hidden="1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/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hidden="1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/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hidden="1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/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hidden="1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/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hidden="1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/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hidden="1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/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hidden="1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/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hidden="1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/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hidden="1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/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hidden="1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/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hidden="1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/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hidden="1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/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hidden="1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/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hidden="1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/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hidden="1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/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hidden="1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/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hidden="1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/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hidden="1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/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hidden="1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/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hidden="1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/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hidden="1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/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hidden="1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/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hidden="1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/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hidden="1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/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hidden="1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/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hidden="1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/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hidden="1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/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hidden="1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/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hidden="1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/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hidden="1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/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hidden="1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/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hidden="1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/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hidden="1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/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hidden="1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/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hidden="1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/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hidden="1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/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hidden="1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/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hidden="1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/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hidden="1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/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hidden="1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/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hidden="1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/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hidden="1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/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hidden="1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/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hidden="1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/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hidden="1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/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hidden="1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/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hidden="1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/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hidden="1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/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hidden="1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/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hidden="1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/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hidden="1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/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hidden="1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/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hidden="1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/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hidden="1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/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hidden="1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/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hidden="1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/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hidden="1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/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hidden="1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/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hidden="1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/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hidden="1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/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hidden="1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/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hidden="1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/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hidden="1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/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hidden="1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/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hidden="1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/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hidden="1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/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hidden="1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/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hidden="1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/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hidden="1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/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hidden="1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/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hidden="1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/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hidden="1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/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hidden="1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/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hidden="1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/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hidden="1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/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hidden="1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/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hidden="1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/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hidden="1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/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hidden="1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/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hidden="1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/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hidden="1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/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hidden="1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/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hidden="1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/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hidden="1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/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hidden="1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/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hidden="1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/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hidden="1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/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hidden="1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/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hidden="1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/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hidden="1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/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hidden="1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/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hidden="1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/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hidden="1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/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hidden="1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/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hidden="1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/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hidden="1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/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hidden="1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/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hidden="1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/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hidden="1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/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hidden="1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/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hidden="1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/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hidden="1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/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hidden="1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/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hidden="1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/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hidden="1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/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hidden="1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/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hidden="1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/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hidden="1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/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hidden="1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/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hidden="1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/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hidden="1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/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hidden="1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/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hidden="1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/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hidden="1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/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hidden="1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/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hidden="1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/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hidden="1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/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hidden="1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/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hidden="1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/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hidden="1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/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hidden="1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/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hidden="1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/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hidden="1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/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hidden="1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/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hidden="1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/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hidden="1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/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hidden="1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/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hidden="1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/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hidden="1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/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hidden="1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/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hidden="1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/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hidden="1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/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hidden="1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/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hidden="1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/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hidden="1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/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hidden="1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/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hidden="1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/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hidden="1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/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hidden="1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/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hidden="1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/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hidden="1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/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hidden="1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/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hidden="1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/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hidden="1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/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hidden="1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/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hidden="1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/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hidden="1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/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hidden="1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/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hidden="1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/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hidden="1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/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hidden="1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/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hidden="1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/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hidden="1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/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hidden="1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/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hidden="1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/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hidden="1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/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hidden="1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/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hidden="1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/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hidden="1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/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hidden="1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/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hidden="1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/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hidden="1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/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hidden="1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/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hidden="1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/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hidden="1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/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hidden="1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/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hidden="1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/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hidden="1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/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hidden="1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/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hidden="1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/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hidden="1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/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hidden="1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/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hidden="1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/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hidden="1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/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hidden="1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/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hidden="1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/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hidden="1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/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hidden="1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/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hidden="1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/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hidden="1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/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hidden="1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/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hidden="1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/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hidden="1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/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hidden="1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/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hidden="1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/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hidden="1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/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hidden="1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/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hidden="1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/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hidden="1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/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hidden="1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/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hidden="1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/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hidden="1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/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hidden="1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/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hidden="1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/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hidden="1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/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hidden="1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/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hidden="1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/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hidden="1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/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hidden="1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/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hidden="1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/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hidden="1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/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hidden="1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/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hidden="1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/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hidden="1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/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hidden="1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/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hidden="1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/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hidden="1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/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hidden="1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/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hidden="1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/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hidden="1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/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hidden="1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/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hidden="1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/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hidden="1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/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hidden="1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/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hidden="1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/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hidden="1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/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hidden="1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/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hidden="1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/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hidden="1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/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hidden="1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/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hidden="1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/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hidden="1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/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hidden="1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/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hidden="1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/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hidden="1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/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hidden="1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/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hidden="1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/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hidden="1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/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hidden="1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/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hidden="1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/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hidden="1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/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hidden="1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/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hidden="1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/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hidden="1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/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hidden="1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/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hidden="1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/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hidden="1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/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hidden="1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/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hidden="1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/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hidden="1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/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hidden="1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/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hidden="1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/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hidden="1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/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hidden="1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/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hidden="1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/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hidden="1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/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hidden="1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/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hidden="1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/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hidden="1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/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hidden="1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/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hidden="1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/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hidden="1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/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hidden="1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/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hidden="1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/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hidden="1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/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hidden="1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/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hidden="1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/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hidden="1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/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hidden="1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/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hidden="1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/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hidden="1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/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hidden="1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/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hidden="1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/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hidden="1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/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hidden="1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/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hidden="1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/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hidden="1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/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hidden="1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/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hidden="1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/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hidden="1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/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hidden="1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/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hidden="1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/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hidden="1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/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hidden="1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/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hidden="1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/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hidden="1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/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hidden="1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/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hidden="1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/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hidden="1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/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hidden="1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/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hidden="1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/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hidden="1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/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hidden="1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/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hidden="1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/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hidden="1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/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hidden="1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/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hidden="1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/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hidden="1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/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hidden="1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/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hidden="1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/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hidden="1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/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hidden="1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/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hidden="1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/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hidden="1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/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hidden="1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/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hidden="1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/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hidden="1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/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hidden="1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/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hidden="1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/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hidden="1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/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hidden="1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/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hidden="1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/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hidden="1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/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hidden="1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/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hidden="1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/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hidden="1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/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hidden="1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/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hidden="1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/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hidden="1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/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hidden="1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/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hidden="1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/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hidden="1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/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hidden="1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/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hidden="1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/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hidden="1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/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hidden="1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/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hidden="1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/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hidden="1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/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hidden="1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/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hidden="1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/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hidden="1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/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hidden="1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/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hidden="1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/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hidden="1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/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hidden="1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/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hidden="1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/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hidden="1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/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hidden="1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/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hidden="1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/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hidden="1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/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hidden="1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/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hidden="1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/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hidden="1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/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hidden="1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/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hidden="1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/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hidden="1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/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hidden="1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/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hidden="1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/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hidden="1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/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hidden="1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/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hidden="1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/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hidden="1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/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hidden="1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/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hidden="1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/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hidden="1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/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hidden="1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/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hidden="1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/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hidden="1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/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hidden="1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/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hidden="1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/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hidden="1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/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hidden="1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/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hidden="1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/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hidden="1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/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hidden="1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/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hidden="1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/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hidden="1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/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hidden="1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/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hidden="1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/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hidden="1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/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hidden="1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/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hidden="1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/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hidden="1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/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hidden="1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/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hidden="1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/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hidden="1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/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hidden="1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/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hidden="1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/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hidden="1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/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hidden="1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/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hidden="1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/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hidden="1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/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hidden="1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/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hidden="1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/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hidden="1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/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hidden="1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/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hidden="1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/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hidden="1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/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hidden="1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/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hidden="1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/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hidden="1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/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hidden="1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/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hidden="1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/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hidden="1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/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hidden="1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/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hidden="1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/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hidden="1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/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hidden="1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/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hidden="1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/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hidden="1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/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hidden="1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/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hidden="1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/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hidden="1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/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hidden="1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/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hidden="1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/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hidden="1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/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hidden="1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/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hidden="1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/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hidden="1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/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hidden="1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/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hidden="1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/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hidden="1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/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hidden="1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/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hidden="1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/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hidden="1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/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hidden="1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/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hidden="1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/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hidden="1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/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hidden="1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/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hidden="1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/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hidden="1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/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hidden="1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/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hidden="1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/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hidden="1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/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hidden="1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/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hidden="1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/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hidden="1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/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hidden="1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/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hidden="1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/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hidden="1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/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hidden="1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/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hidden="1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/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hidden="1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/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hidden="1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/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hidden="1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/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hidden="1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/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hidden="1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/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hidden="1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/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hidden="1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/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hidden="1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/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hidden="1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/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hidden="1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/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hidden="1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/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hidden="1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/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hidden="1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/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hidden="1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/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hidden="1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/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hidden="1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/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hidden="1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/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hidden="1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/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hidden="1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/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hidden="1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/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hidden="1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/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hidden="1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/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hidden="1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/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hidden="1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/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hidden="1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/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hidden="1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/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hidden="1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/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hidden="1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/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hidden="1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/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hidden="1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/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hidden="1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/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hidden="1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/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hidden="1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/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hidden="1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/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hidden="1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/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hidden="1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/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hidden="1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/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hidden="1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/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hidden="1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/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hidden="1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/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hidden="1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/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hidden="1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/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hidden="1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/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hidden="1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/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hidden="1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/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hidden="1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/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hidden="1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/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hidden="1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/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hidden="1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/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hidden="1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/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hidden="1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/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hidden="1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/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hidden="1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/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hidden="1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/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hidden="1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/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hidden="1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/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hidden="1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/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hidden="1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/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hidden="1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/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hidden="1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/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hidden="1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/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hidden="1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/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hidden="1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/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hidden="1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/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hidden="1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/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hidden="1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/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hidden="1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/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hidden="1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/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hidden="1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/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hidden="1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/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hidden="1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/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hidden="1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/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hidden="1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/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hidden="1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/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hidden="1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/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hidden="1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/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hidden="1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/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hidden="1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/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hidden="1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/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hidden="1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/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hidden="1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/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hidden="1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/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hidden="1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/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hidden="1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/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hidden="1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/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hidden="1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/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hidden="1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/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hidden="1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/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hidden="1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/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hidden="1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/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hidden="1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/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hidden="1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/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hidden="1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/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hidden="1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/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hidden="1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/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hidden="1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/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hidden="1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/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hidden="1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/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hidden="1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/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hidden="1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/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hidden="1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/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hidden="1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/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hidden="1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/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hidden="1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/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hidden="1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/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hidden="1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/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hidden="1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/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hidden="1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/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hidden="1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/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hidden="1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/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hidden="1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/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hidden="1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/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hidden="1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/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hidden="1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/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hidden="1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/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hidden="1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/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hidden="1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/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hidden="1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/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hidden="1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/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hidden="1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/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hidden="1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/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hidden="1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/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hidden="1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/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hidden="1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/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hidden="1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/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hidden="1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/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hidden="1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/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hidden="1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/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hidden="1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/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hidden="1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/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hidden="1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/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hidden="1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/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hidden="1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/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hidden="1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/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hidden="1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/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hidden="1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/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hidden="1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/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hidden="1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/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hidden="1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/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hidden="1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/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hidden="1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/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hidden="1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/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hidden="1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/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hidden="1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/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hidden="1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/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hidden="1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/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hidden="1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/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hidden="1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/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hidden="1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/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hidden="1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/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hidden="1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/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hidden="1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/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hidden="1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/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hidden="1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/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hidden="1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/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hidden="1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/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hidden="1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/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hidden="1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/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hidden="1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/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hidden="1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/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hidden="1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/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hidden="1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/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hidden="1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/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hidden="1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/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hidden="1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/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hidden="1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/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hidden="1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/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hidden="1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/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hidden="1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/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hidden="1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/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hidden="1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/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hidden="1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/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hidden="1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/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hidden="1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/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hidden="1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/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hidden="1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/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hidden="1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/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hidden="1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/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hidden="1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/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hidden="1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/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hidden="1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/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hidden="1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/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hidden="1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/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hidden="1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/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hidden="1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/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hidden="1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/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hidden="1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/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hidden="1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/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hidden="1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/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hidden="1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/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hidden="1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/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hidden="1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/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hidden="1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/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hidden="1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/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hidden="1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/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hidden="1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/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hidden="1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/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hidden="1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/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hidden="1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/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hidden="1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/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hidden="1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/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hidden="1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/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hidden="1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/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hidden="1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/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hidden="1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/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hidden="1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/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hidden="1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/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hidden="1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/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hidden="1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/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hidden="1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/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hidden="1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/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hidden="1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/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hidden="1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/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hidden="1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/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hidden="1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/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hidden="1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/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hidden="1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/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hidden="1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/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hidden="1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/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hidden="1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/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hidden="1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/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hidden="1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/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hidden="1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/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hidden="1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/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hidden="1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/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hidden="1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/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hidden="1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/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hidden="1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/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hidden="1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/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hidden="1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/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hidden="1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/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hidden="1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/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hidden="1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/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hidden="1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/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hidden="1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/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hidden="1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/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hidden="1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/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hidden="1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/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hidden="1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/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hidden="1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/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hidden="1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/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hidden="1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/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hidden="1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/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hidden="1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/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hidden="1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/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hidden="1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/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hidden="1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/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hidden="1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/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hidden="1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/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hidden="1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/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hidden="1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/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hidden="1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/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hidden="1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/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hidden="1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/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hidden="1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/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hidden="1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/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hidden="1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/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hidden="1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/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hidden="1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/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hidden="1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/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hidden="1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/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hidden="1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/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hidden="1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/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hidden="1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/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hidden="1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/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hidden="1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/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hidden="1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/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hidden="1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/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hidden="1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/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hidden="1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/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hidden="1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/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hidden="1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/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hidden="1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/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hidden="1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/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hidden="1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/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hidden="1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/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hidden="1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/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hidden="1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/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hidden="1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/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hidden="1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/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hidden="1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/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hidden="1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/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hidden="1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/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hidden="1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/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hidden="1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/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hidden="1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/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hidden="1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/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hidden="1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/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hidden="1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/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hidden="1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/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hidden="1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/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hidden="1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/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hidden="1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/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hidden="1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/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hidden="1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/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hidden="1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/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hidden="1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/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hidden="1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/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hidden="1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/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hidden="1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/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hidden="1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/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hidden="1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/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hidden="1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/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hidden="1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/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hidden="1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/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hidden="1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/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hidden="1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/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hidden="1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/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hidden="1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/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hidden="1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/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hidden="1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/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hidden="1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/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hidden="1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/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hidden="1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/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hidden="1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/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hidden="1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/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hidden="1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/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hidden="1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/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hidden="1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/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hidden="1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/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hidden="1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/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hidden="1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/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hidden="1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/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hidden="1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/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hidden="1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/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hidden="1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/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hidden="1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/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hidden="1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/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hidden="1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/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hidden="1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/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hidden="1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/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hidden="1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/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hidden="1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/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hidden="1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/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hidden="1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/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hidden="1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/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hidden="1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/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hidden="1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/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hidden="1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/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hidden="1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/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hidden="1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/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hidden="1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/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hidden="1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/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hidden="1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/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hidden="1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/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hidden="1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/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hidden="1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/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hidden="1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/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hidden="1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/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hidden="1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/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hidden="1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/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hidden="1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/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hidden="1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/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hidden="1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/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hidden="1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/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hidden="1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/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hidden="1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/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hidden="1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/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hidden="1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/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hidden="1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/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hidden="1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/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hidden="1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/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hidden="1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/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hidden="1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/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hidden="1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/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hidden="1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/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hidden="1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/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hidden="1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/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hidden="1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/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hidden="1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/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hidden="1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/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hidden="1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/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hidden="1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/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hidden="1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/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hidden="1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/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hidden="1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/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hidden="1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/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hidden="1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/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hidden="1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/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hidden="1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/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hidden="1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/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hidden="1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/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hidden="1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/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hidden="1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/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hidden="1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/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hidden="1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/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hidden="1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/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hidden="1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/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hidden="1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/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hidden="1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/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hidden="1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/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hidden="1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/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hidden="1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/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hidden="1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/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hidden="1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/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hidden="1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/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hidden="1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/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hidden="1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/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hidden="1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/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hidden="1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/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hidden="1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/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hidden="1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/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hidden="1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/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hidden="1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/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hidden="1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/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hidden="1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/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hidden="1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/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hidden="1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/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hidden="1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/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hidden="1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/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hidden="1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/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hidden="1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/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hidden="1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/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hidden="1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/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hidden="1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/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hidden="1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/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hidden="1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/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hidden="1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/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hidden="1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/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hidden="1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/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hidden="1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/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hidden="1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/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hidden="1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/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hidden="1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/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hidden="1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/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hidden="1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/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hidden="1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/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hidden="1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/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hidden="1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/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hidden="1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/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hidden="1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/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hidden="1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/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hidden="1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/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hidden="1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/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hidden="1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/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hidden="1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/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hidden="1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/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hidden="1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/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hidden="1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/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hidden="1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/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hidden="1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/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hidden="1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/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hidden="1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/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hidden="1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/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hidden="1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/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hidden="1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/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hidden="1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/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hidden="1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/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hidden="1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/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hidden="1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/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hidden="1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/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hidden="1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/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hidden="1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/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hidden="1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/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hidden="1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/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hidden="1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/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hidden="1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/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hidden="1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/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hidden="1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/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hidden="1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/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hidden="1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/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hidden="1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/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hidden="1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/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hidden="1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/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hidden="1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/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hidden="1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/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hidden="1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/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hidden="1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/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hidden="1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/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hidden="1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/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hidden="1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/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hidden="1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/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hidden="1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/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hidden="1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/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hidden="1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/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hidden="1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/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hidden="1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/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hidden="1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/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hidden="1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/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hidden="1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/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hidden="1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/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hidden="1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/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hidden="1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/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hidden="1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/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hidden="1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/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hidden="1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/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hidden="1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/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hidden="1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/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hidden="1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/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hidden="1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/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hidden="1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/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hidden="1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/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hidden="1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/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hidden="1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/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hidden="1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/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hidden="1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/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hidden="1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/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hidden="1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/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hidden="1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/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hidden="1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/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hidden="1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/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hidden="1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/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hidden="1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/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hidden="1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/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hidden="1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/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hidden="1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/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hidden="1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/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hidden="1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/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hidden="1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/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hidden="1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/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hidden="1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/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hidden="1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/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hidden="1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/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hidden="1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/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hidden="1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/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hidden="1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/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hidden="1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/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hidden="1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/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hidden="1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/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hidden="1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/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hidden="1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/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hidden="1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/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hidden="1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/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hidden="1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/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hidden="1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/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hidden="1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/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hidden="1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/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hidden="1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/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hidden="1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/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hidden="1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/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hidden="1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/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hidden="1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/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hidden="1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/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hidden="1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/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hidden="1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/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hidden="1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/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hidden="1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/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hidden="1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/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hidden="1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/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hidden="1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/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hidden="1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/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hidden="1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/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hidden="1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/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hidden="1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/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hidden="1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/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hidden="1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/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hidden="1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/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hidden="1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/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hidden="1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/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hidden="1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/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hidden="1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/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hidden="1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/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hidden="1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/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hidden="1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/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hidden="1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/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hidden="1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/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hidden="1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/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hidden="1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/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hidden="1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/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hidden="1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/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hidden="1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/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hidden="1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/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hidden="1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/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hidden="1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/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hidden="1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/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hidden="1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/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hidden="1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/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hidden="1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/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hidden="1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/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hidden="1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/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hidden="1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/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hidden="1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/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hidden="1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/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hidden="1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/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hidden="1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/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hidden="1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/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hidden="1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/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hidden="1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/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hidden="1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/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hidden="1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/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hidden="1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/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hidden="1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/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hidden="1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/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hidden="1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/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hidden="1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/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hidden="1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/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hidden="1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/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hidden="1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/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hidden="1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/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hidden="1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/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hidden="1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/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hidden="1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/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hidden="1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/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hidden="1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/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hidden="1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/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hidden="1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/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hidden="1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/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hidden="1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/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hidden="1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/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hidden="1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/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hidden="1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/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hidden="1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/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hidden="1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/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hidden="1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/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hidden="1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/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hidden="1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/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hidden="1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/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hidden="1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/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hidden="1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/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hidden="1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/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hidden="1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/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hidden="1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/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hidden="1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/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hidden="1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/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hidden="1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/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hidden="1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/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hidden="1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/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hidden="1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/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hidden="1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/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hidden="1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/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hidden="1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/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hidden="1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/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hidden="1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/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hidden="1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/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hidden="1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/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hidden="1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/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hidden="1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/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hidden="1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/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hidden="1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/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hidden="1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/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hidden="1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/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hidden="1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/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hidden="1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/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hidden="1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/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hidden="1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/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hidden="1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/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hidden="1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/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hidden="1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/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hidden="1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/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hidden="1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/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hidden="1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/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hidden="1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/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hidden="1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/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hidden="1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/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hidden="1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/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hidden="1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/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hidden="1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/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hidden="1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/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hidden="1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/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hidden="1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/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hidden="1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/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hidden="1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/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hidden="1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/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hidden="1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/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hidden="1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/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hidden="1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/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hidden="1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/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hidden="1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/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hidden="1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/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hidden="1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/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hidden="1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/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hidden="1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/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hidden="1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/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hidden="1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/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hidden="1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/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hidden="1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/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hidden="1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/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hidden="1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/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hidden="1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/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hidden="1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/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hidden="1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/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hidden="1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/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hidden="1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/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hidden="1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/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hidden="1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/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hidden="1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/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hidden="1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/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hidden="1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/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hidden="1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/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hidden="1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/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hidden="1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/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hidden="1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/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hidden="1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/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hidden="1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/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hidden="1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/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hidden="1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/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hidden="1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/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hidden="1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/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hidden="1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/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hidden="1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/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hidden="1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/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hidden="1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/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hidden="1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/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hidden="1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/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hidden="1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/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hidden="1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/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hidden="1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/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hidden="1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/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hidden="1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/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hidden="1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/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hidden="1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/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hidden="1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/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hidden="1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/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hidden="1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/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hidden="1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/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hidden="1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/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hidden="1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/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hidden="1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/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hidden="1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/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hidden="1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/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hidden="1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/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hidden="1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/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hidden="1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/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hidden="1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/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hidden="1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/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hidden="1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/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hidden="1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/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hidden="1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/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hidden="1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/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hidden="1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/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hidden="1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/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hidden="1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/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hidden="1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/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hidden="1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/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hidden="1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/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hidden="1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/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hidden="1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/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hidden="1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/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hidden="1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/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hidden="1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/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hidden="1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/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hidden="1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/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hidden="1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/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hidden="1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/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hidden="1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/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hidden="1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/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hidden="1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/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hidden="1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/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hidden="1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/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hidden="1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/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hidden="1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/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hidden="1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/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hidden="1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/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hidden="1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/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hidden="1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/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hidden="1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/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hidden="1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/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hidden="1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/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hidden="1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/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hidden="1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/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hidden="1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/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hidden="1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/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hidden="1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/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hidden="1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/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hidden="1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/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hidden="1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/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hidden="1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/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hidden="1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/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hidden="1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/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hidden="1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/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hidden="1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/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hidden="1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/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hidden="1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/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hidden="1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/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hidden="1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/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hidden="1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/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hidden="1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/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hidden="1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/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hidden="1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/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hidden="1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/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hidden="1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/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hidden="1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/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hidden="1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/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hidden="1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/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hidden="1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/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hidden="1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/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hidden="1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/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hidden="1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/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hidden="1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/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hidden="1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/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hidden="1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/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hidden="1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/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hidden="1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/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hidden="1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/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hidden="1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/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hidden="1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/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hidden="1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/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hidden="1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/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hidden="1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/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hidden="1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/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hidden="1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/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hidden="1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/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hidden="1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/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hidden="1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/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hidden="1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/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hidden="1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/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hidden="1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/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hidden="1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/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hidden="1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/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hidden="1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/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hidden="1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/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hidden="1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/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hidden="1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/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hidden="1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/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hidden="1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/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hidden="1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/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hidden="1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/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hidden="1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/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hidden="1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/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hidden="1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/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hidden="1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/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hidden="1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/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hidden="1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/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hidden="1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/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hidden="1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/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hidden="1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/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hidden="1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/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hidden="1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/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hidden="1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/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hidden="1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/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hidden="1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/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hidden="1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/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hidden="1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/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hidden="1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/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hidden="1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/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hidden="1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/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hidden="1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/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hidden="1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/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hidden="1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/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hidden="1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/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hidden="1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/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hidden="1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/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hidden="1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/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hidden="1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/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hidden="1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/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hidden="1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/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hidden="1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/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hidden="1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/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hidden="1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/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hidden="1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/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hidden="1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/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hidden="1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/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hidden="1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/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hidden="1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/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hidden="1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/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hidden="1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/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hidden="1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/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hidden="1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/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hidden="1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/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hidden="1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/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hidden="1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/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hidden="1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/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hidden="1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/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hidden="1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/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hidden="1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/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hidden="1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/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hidden="1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/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hidden="1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/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hidden="1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/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hidden="1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/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hidden="1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/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hidden="1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/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hidden="1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/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hidden="1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/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hidden="1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/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hidden="1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/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hidden="1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/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hidden="1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/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hidden="1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/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hidden="1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/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hidden="1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/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hidden="1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/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hidden="1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/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hidden="1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/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hidden="1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/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hidden="1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/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hidden="1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/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hidden="1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/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hidden="1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/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hidden="1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/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hidden="1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/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hidden="1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/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hidden="1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/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hidden="1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/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hidden="1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/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hidden="1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/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hidden="1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/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hidden="1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/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hidden="1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/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hidden="1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/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hidden="1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/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hidden="1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/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hidden="1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/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hidden="1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/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hidden="1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/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hidden="1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/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hidden="1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/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hidden="1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/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hidden="1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/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hidden="1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/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hidden="1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/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hidden="1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/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hidden="1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/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hidden="1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/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hidden="1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/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hidden="1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/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hidden="1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/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hidden="1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/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hidden="1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/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hidden="1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/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hidden="1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/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hidden="1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/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hidden="1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/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hidden="1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/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hidden="1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/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hidden="1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/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hidden="1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/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hidden="1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/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hidden="1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/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hidden="1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/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hidden="1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/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hidden="1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/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hidden="1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/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hidden="1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/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hidden="1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/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hidden="1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/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hidden="1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/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hidden="1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/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hidden="1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/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hidden="1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/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hidden="1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/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hidden="1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/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hidden="1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/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hidden="1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/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hidden="1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/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hidden="1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/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hidden="1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/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hidden="1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/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hidden="1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/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hidden="1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/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hidden="1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/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hidden="1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/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hidden="1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/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hidden="1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/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hidden="1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/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hidden="1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/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hidden="1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/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hidden="1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/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hidden="1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/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hidden="1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/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hidden="1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/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hidden="1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/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hidden="1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/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hidden="1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/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hidden="1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/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hidden="1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/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hidden="1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/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hidden="1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/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hidden="1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/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hidden="1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/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hidden="1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/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hidden="1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/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hidden="1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/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hidden="1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/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hidden="1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/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hidden="1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/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hidden="1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/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hidden="1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/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hidden="1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/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hidden="1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/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hidden="1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/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hidden="1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/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hidden="1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/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hidden="1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/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hidden="1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/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hidden="1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/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hidden="1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/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hidden="1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/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hidden="1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/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hidden="1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/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hidden="1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/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hidden="1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/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hidden="1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/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hidden="1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/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hidden="1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/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hidden="1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/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hidden="1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/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hidden="1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/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hidden="1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/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hidden="1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/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hidden="1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/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hidden="1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/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hidden="1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/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hidden="1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/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hidden="1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/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hidden="1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/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hidden="1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/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hidden="1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/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hidden="1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/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hidden="1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/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hidden="1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/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hidden="1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/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hidden="1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/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hidden="1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/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hidden="1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/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hidden="1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/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hidden="1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/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hidden="1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/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hidden="1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/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hidden="1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/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hidden="1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/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hidden="1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/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hidden="1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/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hidden="1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/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hidden="1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/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hidden="1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/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hidden="1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/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hidden="1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/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hidden="1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/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hidden="1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/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hidden="1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/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hidden="1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/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hidden="1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/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hidden="1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/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hidden="1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/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hidden="1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/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hidden="1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/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hidden="1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/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hidden="1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/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hidden="1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/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hidden="1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/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hidden="1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/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hidden="1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/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hidden="1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/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hidden="1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/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hidden="1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/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hidden="1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/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hidden="1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/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hidden="1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/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hidden="1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/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hidden="1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/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hidden="1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/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hidden="1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/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hidden="1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/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hidden="1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/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hidden="1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/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hidden="1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/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hidden="1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/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hidden="1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/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hidden="1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/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hidden="1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/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hidden="1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/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hidden="1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/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hidden="1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/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hidden="1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/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hidden="1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/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hidden="1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/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hidden="1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/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hidden="1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/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hidden="1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/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hidden="1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/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hidden="1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/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hidden="1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/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hidden="1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/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hidden="1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/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hidden="1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/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hidden="1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/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hidden="1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/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hidden="1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/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hidden="1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/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hidden="1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/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hidden="1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/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hidden="1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/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hidden="1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/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hidden="1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/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hidden="1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/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hidden="1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/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hidden="1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/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hidden="1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/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hidden="1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/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hidden="1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/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hidden="1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/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hidden="1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/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hidden="1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/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hidden="1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/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hidden="1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/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hidden="1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/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hidden="1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/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hidden="1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/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hidden="1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/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hidden="1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/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hidden="1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/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hidden="1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/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hidden="1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/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hidden="1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/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hidden="1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/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hidden="1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/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hidden="1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/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hidden="1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/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hidden="1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/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hidden="1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/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hidden="1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/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hidden="1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/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hidden="1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/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hidden="1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/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hidden="1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/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hidden="1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/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hidden="1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/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hidden="1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/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hidden="1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/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hidden="1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/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hidden="1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/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hidden="1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/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hidden="1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/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hidden="1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/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hidden="1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/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hidden="1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/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hidden="1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/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hidden="1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/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hidden="1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/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hidden="1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/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hidden="1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/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hidden="1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/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hidden="1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/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hidden="1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/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hidden="1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/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hidden="1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/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hidden="1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/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hidden="1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/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hidden="1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/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hidden="1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/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hidden="1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/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hidden="1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/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hidden="1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/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hidden="1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/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hidden="1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/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hidden="1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/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hidden="1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/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hidden="1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/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hidden="1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/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hidden="1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/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hidden="1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/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hidden="1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/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hidden="1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/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hidden="1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/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hidden="1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/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hidden="1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/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hidden="1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/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hidden="1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/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hidden="1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/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hidden="1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/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hidden="1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/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hidden="1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/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hidden="1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/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hidden="1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/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hidden="1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/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hidden="1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/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hidden="1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/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hidden="1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/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hidden="1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/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hidden="1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/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hidden="1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/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hidden="1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/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hidden="1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/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hidden="1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/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hidden="1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/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hidden="1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/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hidden="1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/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hidden="1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/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hidden="1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/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hidden="1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/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hidden="1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/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hidden="1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/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hidden="1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/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hidden="1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/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hidden="1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/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hidden="1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/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hidden="1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/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hidden="1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/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hidden="1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/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hidden="1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/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hidden="1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/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hidden="1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/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hidden="1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/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hidden="1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/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hidden="1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/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hidden="1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/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hidden="1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/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hidden="1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/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hidden="1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/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hidden="1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/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hidden="1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/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hidden="1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/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hidden="1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/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hidden="1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/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hidden="1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/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hidden="1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/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hidden="1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/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hidden="1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/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hidden="1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/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hidden="1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/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hidden="1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/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hidden="1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/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hidden="1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/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hidden="1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/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hidden="1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/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hidden="1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/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hidden="1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/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hidden="1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/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hidden="1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/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hidden="1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/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hidden="1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/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hidden="1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/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hidden="1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/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hidden="1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/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hidden="1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/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hidden="1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/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hidden="1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/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hidden="1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/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hidden="1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/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hidden="1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/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hidden="1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/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hidden="1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/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hidden="1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/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hidden="1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/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hidden="1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/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hidden="1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/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hidden="1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/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hidden="1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/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hidden="1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/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hidden="1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/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hidden="1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/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hidden="1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/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hidden="1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/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hidden="1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/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hidden="1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/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hidden="1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/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hidden="1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/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hidden="1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/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hidden="1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/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hidden="1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/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hidden="1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/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hidden="1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/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hidden="1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/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hidden="1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/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hidden="1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/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hidden="1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/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hidden="1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/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hidden="1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/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hidden="1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/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hidden="1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/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hidden="1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/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hidden="1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/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hidden="1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/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hidden="1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/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hidden="1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/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hidden="1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/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hidden="1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/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hidden="1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/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hidden="1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/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hidden="1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/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hidden="1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/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hidden="1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/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hidden="1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/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hidden="1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/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hidden="1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/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hidden="1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/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hidden="1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/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hidden="1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/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hidden="1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/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hidden="1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/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hidden="1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/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hidden="1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/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hidden="1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/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hidden="1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/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hidden="1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/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hidden="1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/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hidden="1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/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hidden="1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/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hidden="1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/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hidden="1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/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hidden="1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/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hidden="1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/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hidden="1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/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hidden="1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/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hidden="1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/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hidden="1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/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hidden="1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/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hidden="1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/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hidden="1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/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hidden="1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/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hidden="1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/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hidden="1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/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hidden="1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/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hidden="1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/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hidden="1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/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hidden="1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/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hidden="1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/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hidden="1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/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hidden="1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/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hidden="1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/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hidden="1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/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hidden="1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/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hidden="1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/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hidden="1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/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hidden="1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/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hidden="1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/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hidden="1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/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hidden="1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/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hidden="1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/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hidden="1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/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hidden="1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/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hidden="1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/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hidden="1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/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hidden="1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/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hidden="1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/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hidden="1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/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hidden="1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/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hidden="1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/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hidden="1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/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hidden="1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/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hidden="1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/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hidden="1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/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hidden="1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/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hidden="1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/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hidden="1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/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hidden="1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/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hidden="1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/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hidden="1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/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hidden="1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/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hidden="1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/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hidden="1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/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hidden="1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/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hidden="1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/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hidden="1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/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hidden="1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/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hidden="1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/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hidden="1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/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hidden="1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/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hidden="1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/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hidden="1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/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hidden="1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/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hidden="1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/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hidden="1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/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hidden="1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/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hidden="1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/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hidden="1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/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hidden="1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/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hidden="1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/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hidden="1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/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hidden="1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/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hidden="1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/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hidden="1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/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hidden="1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/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hidden="1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/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hidden="1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/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hidden="1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/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hidden="1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/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hidden="1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/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hidden="1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/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hidden="1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/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hidden="1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/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hidden="1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/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hidden="1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/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hidden="1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/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hidden="1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/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hidden="1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/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hidden="1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/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hidden="1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/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hidden="1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/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hidden="1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/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hidden="1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/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hidden="1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/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hidden="1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/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hidden="1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/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hidden="1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/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hidden="1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/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hidden="1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/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hidden="1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/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hidden="1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/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hidden="1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/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hidden="1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/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hidden="1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/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hidden="1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/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hidden="1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/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hidden="1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/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hidden="1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/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hidden="1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/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hidden="1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/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hidden="1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/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hidden="1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/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hidden="1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/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hidden="1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/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hidden="1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/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hidden="1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/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hidden="1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/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hidden="1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/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hidden="1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/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hidden="1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/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hidden="1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/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hidden="1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/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hidden="1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/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hidden="1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/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hidden="1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/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hidden="1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/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hidden="1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/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hidden="1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/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hidden="1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/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hidden="1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/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hidden="1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/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hidden="1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/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hidden="1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/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hidden="1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/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hidden="1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/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hidden="1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/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hidden="1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/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hidden="1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/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hidden="1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/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hidden="1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/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hidden="1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/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hidden="1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/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hidden="1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/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hidden="1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/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hidden="1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/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hidden="1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/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hidden="1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/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hidden="1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/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hidden="1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/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hidden="1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/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hidden="1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/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hidden="1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/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hidden="1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/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hidden="1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/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hidden="1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/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hidden="1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/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hidden="1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/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hidden="1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/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hidden="1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/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hidden="1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/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hidden="1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/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hidden="1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/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hidden="1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/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hidden="1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/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hidden="1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/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hidden="1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/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hidden="1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/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hidden="1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/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hidden="1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/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hidden="1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/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hidden="1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/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hidden="1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/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hidden="1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/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hidden="1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/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hidden="1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/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hidden="1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/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hidden="1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/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hidden="1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/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hidden="1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/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hidden="1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/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hidden="1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/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hidden="1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/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hidden="1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/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hidden="1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/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hidden="1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/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hidden="1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/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hidden="1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/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hidden="1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/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hidden="1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/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hidden="1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/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hidden="1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/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hidden="1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/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hidden="1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/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hidden="1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/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hidden="1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/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hidden="1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/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hidden="1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/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hidden="1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/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hidden="1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/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hidden="1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/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hidden="1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/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hidden="1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/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hidden="1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/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hidden="1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/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hidden="1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/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hidden="1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/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hidden="1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/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hidden="1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/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hidden="1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/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hidden="1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/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hidden="1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/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hidden="1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/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hidden="1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/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hidden="1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/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hidden="1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/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hidden="1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/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hidden="1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/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hidden="1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/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hidden="1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/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hidden="1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/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hidden="1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/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hidden="1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/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hidden="1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/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hidden="1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/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hidden="1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/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hidden="1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/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hidden="1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/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hidden="1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/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hidden="1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/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hidden="1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/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hidden="1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/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hidden="1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/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hidden="1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/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hidden="1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/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hidden="1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/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hidden="1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/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hidden="1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/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hidden="1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/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hidden="1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/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hidden="1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/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hidden="1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/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hidden="1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/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hidden="1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/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hidden="1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/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hidden="1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/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hidden="1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/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hidden="1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/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hidden="1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/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hidden="1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/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hidden="1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/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hidden="1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/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hidden="1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/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hidden="1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/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hidden="1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/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hidden="1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/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hidden="1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/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hidden="1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/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hidden="1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/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hidden="1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/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hidden="1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/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hidden="1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/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hidden="1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/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hidden="1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/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hidden="1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/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hidden="1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/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hidden="1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/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hidden="1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/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hidden="1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/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hidden="1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/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hidden="1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/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hidden="1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/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hidden="1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/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hidden="1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/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hidden="1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/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hidden="1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/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hidden="1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/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hidden="1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/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hidden="1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/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hidden="1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/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hidden="1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/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hidden="1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/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hidden="1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/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hidden="1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/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hidden="1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/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hidden="1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/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hidden="1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/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hidden="1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/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hidden="1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/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hidden="1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/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hidden="1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/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hidden="1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/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hidden="1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/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hidden="1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/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hidden="1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/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hidden="1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/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hidden="1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/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hidden="1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/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hidden="1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/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hidden="1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/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hidden="1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/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hidden="1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/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hidden="1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/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hidden="1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/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hidden="1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/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hidden="1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/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hidden="1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/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hidden="1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/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hidden="1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/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hidden="1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/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hidden="1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/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hidden="1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/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hidden="1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/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hidden="1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/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hidden="1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/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hidden="1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/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hidden="1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/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hidden="1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/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hidden="1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/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hidden="1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/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hidden="1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/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hidden="1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/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hidden="1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/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hidden="1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/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hidden="1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/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hidden="1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/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hidden="1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/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hidden="1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/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hidden="1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/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hidden="1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/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hidden="1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/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hidden="1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/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hidden="1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/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hidden="1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/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hidden="1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/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hidden="1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/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hidden="1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/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hidden="1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/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hidden="1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/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hidden="1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/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hidden="1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/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hidden="1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/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hidden="1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/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hidden="1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/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hidden="1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/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hidden="1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/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hidden="1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/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hidden="1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/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hidden="1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/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hidden="1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/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hidden="1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/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hidden="1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/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hidden="1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/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hidden="1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/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hidden="1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/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hidden="1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/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hidden="1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/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hidden="1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/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hidden="1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/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hidden="1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/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hidden="1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/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hidden="1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/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hidden="1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/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hidden="1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/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hidden="1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/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hidden="1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/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hidden="1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/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hidden="1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/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hidden="1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/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hidden="1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/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hidden="1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/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hidden="1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/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hidden="1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/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hidden="1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/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hidden="1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/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hidden="1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/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hidden="1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/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hidden="1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/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hidden="1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/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hidden="1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/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hidden="1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/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hidden="1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/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hidden="1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/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hidden="1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/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hidden="1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/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hidden="1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/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hidden="1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/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hidden="1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/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hidden="1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/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hidden="1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/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hidden="1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/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hidden="1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/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hidden="1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/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hidden="1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/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hidden="1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/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hidden="1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/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hidden="1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/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hidden="1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/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hidden="1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/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hidden="1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/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hidden="1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/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hidden="1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/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hidden="1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/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hidden="1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/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hidden="1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/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hidden="1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/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hidden="1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/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hidden="1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/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hidden="1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/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hidden="1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/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hidden="1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/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hidden="1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/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hidden="1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/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hidden="1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/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hidden="1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/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hidden="1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/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hidden="1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/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hidden="1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/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hidden="1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/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hidden="1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/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hidden="1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/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hidden="1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/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hidden="1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/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hidden="1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/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hidden="1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/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hidden="1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/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hidden="1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/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hidden="1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/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hidden="1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/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hidden="1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/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hidden="1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/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hidden="1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/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hidden="1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/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hidden="1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/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hidden="1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/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hidden="1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/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hidden="1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/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hidden="1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/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hidden="1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/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hidden="1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/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hidden="1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/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hidden="1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/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hidden="1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/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hidden="1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/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hidden="1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/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hidden="1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/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hidden="1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/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hidden="1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/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hidden="1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/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hidden="1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/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hidden="1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/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hidden="1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/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hidden="1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/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hidden="1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/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hidden="1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/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hidden="1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/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hidden="1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/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hidden="1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/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hidden="1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/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hidden="1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/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hidden="1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/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hidden="1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/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hidden="1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/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hidden="1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/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hidden="1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/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hidden="1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/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hidden="1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/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hidden="1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/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hidden="1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/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hidden="1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/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hidden="1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/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hidden="1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/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hidden="1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/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hidden="1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/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hidden="1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/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hidden="1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/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hidden="1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/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hidden="1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/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hidden="1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/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hidden="1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/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hidden="1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/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hidden="1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/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hidden="1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/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hidden="1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/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hidden="1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/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hidden="1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/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hidden="1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/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hidden="1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/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hidden="1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/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hidden="1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/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hidden="1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/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hidden="1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/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hidden="1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/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hidden="1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/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hidden="1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/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hidden="1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/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hidden="1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/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hidden="1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/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hidden="1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/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hidden="1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/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hidden="1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/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hidden="1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/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hidden="1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/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hidden="1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/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hidden="1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/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hidden="1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/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hidden="1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/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hidden="1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/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hidden="1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/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hidden="1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/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hidden="1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/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hidden="1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/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hidden="1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/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hidden="1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/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hidden="1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/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hidden="1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/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hidden="1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/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hidden="1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/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hidden="1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/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hidden="1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/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hidden="1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/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hidden="1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/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hidden="1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/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hidden="1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/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hidden="1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/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hidden="1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/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hidden="1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/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hidden="1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/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hidden="1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/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hidden="1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/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hidden="1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/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hidden="1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/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hidden="1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/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hidden="1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/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hidden="1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/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hidden="1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/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hidden="1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/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hidden="1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/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hidden="1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/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hidden="1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/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hidden="1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/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hidden="1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/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hidden="1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/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hidden="1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/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hidden="1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/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hidden="1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/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hidden="1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/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hidden="1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/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hidden="1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/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hidden="1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/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hidden="1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/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hidden="1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/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hidden="1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/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hidden="1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/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hidden="1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/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hidden="1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/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hidden="1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/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hidden="1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/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hidden="1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/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hidden="1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/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hidden="1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/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hidden="1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/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hidden="1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/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hidden="1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/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hidden="1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/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hidden="1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/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hidden="1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/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hidden="1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/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hidden="1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/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hidden="1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/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hidden="1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/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hidden="1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/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hidden="1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/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hidden="1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/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hidden="1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/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hidden="1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/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hidden="1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/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hidden="1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/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hidden="1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/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hidden="1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/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hidden="1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/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hidden="1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/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hidden="1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/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hidden="1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/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hidden="1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/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hidden="1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/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hidden="1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/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hidden="1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/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hidden="1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/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hidden="1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/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hidden="1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/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hidden="1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/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hidden="1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/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hidden="1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/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hidden="1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/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hidden="1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/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hidden="1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/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hidden="1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/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hidden="1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/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hidden="1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/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hidden="1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/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hidden="1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/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hidden="1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/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hidden="1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/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hidden="1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/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hidden="1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/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hidden="1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/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hidden="1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/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hidden="1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/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hidden="1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/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hidden="1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/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hidden="1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/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hidden="1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/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hidden="1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/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hidden="1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/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hidden="1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/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hidden="1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/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hidden="1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/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hidden="1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/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hidden="1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/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hidden="1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/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hidden="1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/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hidden="1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/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hidden="1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/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hidden="1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/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hidden="1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/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hidden="1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/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hidden="1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/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hidden="1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/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hidden="1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/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hidden="1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/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hidden="1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/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hidden="1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/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hidden="1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/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hidden="1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/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hidden="1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/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hidden="1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/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hidden="1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/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hidden="1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/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hidden="1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/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hidden="1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/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hidden="1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/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hidden="1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/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hidden="1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/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hidden="1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/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hidden="1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/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hidden="1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/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hidden="1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/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hidden="1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/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hidden="1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/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hidden="1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/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hidden="1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/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hidden="1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/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hidden="1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/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hidden="1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/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hidden="1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/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hidden="1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/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hidden="1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/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hidden="1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/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hidden="1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/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hidden="1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/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hidden="1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/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hidden="1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/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hidden="1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/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hidden="1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/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hidden="1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/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hidden="1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/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hidden="1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/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hidden="1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/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hidden="1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/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hidden="1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/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hidden="1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/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hidden="1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/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hidden="1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/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hidden="1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/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hidden="1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/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hidden="1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/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hidden="1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/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hidden="1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/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hidden="1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/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hidden="1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/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hidden="1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/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hidden="1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/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hidden="1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/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hidden="1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/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hidden="1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/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hidden="1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/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hidden="1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/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hidden="1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/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hidden="1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/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hidden="1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/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hidden="1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/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hidden="1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/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hidden="1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/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hidden="1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/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hidden="1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/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hidden="1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/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hidden="1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/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hidden="1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/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hidden="1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/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hidden="1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/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hidden="1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/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hidden="1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/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hidden="1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/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hidden="1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/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hidden="1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/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hidden="1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/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hidden="1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/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hidden="1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/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hidden="1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/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hidden="1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/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hidden="1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/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hidden="1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/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hidden="1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/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hidden="1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/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hidden="1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/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hidden="1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/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hidden="1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/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hidden="1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/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hidden="1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/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hidden="1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/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hidden="1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/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hidden="1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/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hidden="1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/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hidden="1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/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hidden="1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/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hidden="1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/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hidden="1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/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hidden="1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/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hidden="1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/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hidden="1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/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hidden="1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/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hidden="1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/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hidden="1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/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hidden="1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/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hidden="1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/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hidden="1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/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hidden="1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/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hidden="1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/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hidden="1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/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hidden="1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/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hidden="1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/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hidden="1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/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hidden="1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/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hidden="1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/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hidden="1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/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hidden="1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/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hidden="1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/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hidden="1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/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hidden="1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/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hidden="1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/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hidden="1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/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hidden="1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/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hidden="1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/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hidden="1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/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hidden="1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/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hidden="1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/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hidden="1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/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hidden="1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/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hidden="1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/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hidden="1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/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hidden="1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/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hidden="1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/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hidden="1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/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hidden="1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/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hidden="1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/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hidden="1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/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hidden="1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/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hidden="1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/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hidden="1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/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hidden="1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/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hidden="1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/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hidden="1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/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hidden="1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/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hidden="1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/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hidden="1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/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hidden="1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/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hidden="1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/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hidden="1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/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hidden="1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/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hidden="1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/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hidden="1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/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hidden="1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/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hidden="1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/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hidden="1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/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hidden="1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/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hidden="1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/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hidden="1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/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hidden="1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/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hidden="1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/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hidden="1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/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hidden="1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/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hidden="1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/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hidden="1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/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hidden="1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/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hidden="1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/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hidden="1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/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hidden="1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/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hidden="1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/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hidden="1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/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hidden="1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/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hidden="1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/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hidden="1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/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hidden="1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/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hidden="1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/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hidden="1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/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hidden="1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/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hidden="1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/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hidden="1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/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hidden="1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/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hidden="1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/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hidden="1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/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hidden="1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/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hidden="1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/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hidden="1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/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hidden="1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/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hidden="1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/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hidden="1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/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hidden="1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/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hidden="1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/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hidden="1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/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hidden="1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/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hidden="1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/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hidden="1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/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hidden="1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/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hidden="1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/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hidden="1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/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hidden="1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/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hidden="1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/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hidden="1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/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hidden="1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/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hidden="1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/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hidden="1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/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hidden="1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/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hidden="1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/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hidden="1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/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hidden="1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/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hidden="1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/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hidden="1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/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hidden="1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/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hidden="1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/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hidden="1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/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hidden="1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/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hidden="1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/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hidden="1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/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hidden="1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/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hidden="1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/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hidden="1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/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hidden="1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/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hidden="1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/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hidden="1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/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hidden="1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/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hidden="1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/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hidden="1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/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hidden="1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/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hidden="1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/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hidden="1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/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hidden="1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/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hidden="1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/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hidden="1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/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hidden="1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/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hidden="1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/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hidden="1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/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hidden="1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/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hidden="1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/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hidden="1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/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hidden="1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/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hidden="1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/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hidden="1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/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hidden="1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/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hidden="1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/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hidden="1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/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hidden="1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/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hidden="1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/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hidden="1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/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hidden="1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/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hidden="1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/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hidden="1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/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hidden="1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/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hidden="1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/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hidden="1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/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hidden="1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/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hidden="1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/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hidden="1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/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hidden="1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/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hidden="1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/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hidden="1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/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hidden="1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/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hidden="1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/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hidden="1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/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hidden="1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/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hidden="1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/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hidden="1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/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hidden="1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/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hidden="1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/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hidden="1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/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hidden="1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/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hidden="1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/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hidden="1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/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hidden="1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/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hidden="1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/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hidden="1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/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hidden="1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/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hidden="1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/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hidden="1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/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hidden="1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/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hidden="1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/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hidden="1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/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hidden="1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/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hidden="1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/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hidden="1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/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hidden="1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/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hidden="1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/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hidden="1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/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hidden="1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/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hidden="1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/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hidden="1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/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hidden="1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/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hidden="1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/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hidden="1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/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hidden="1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/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hidden="1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/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hidden="1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/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hidden="1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/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hidden="1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/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hidden="1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/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hidden="1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/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hidden="1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/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hidden="1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/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hidden="1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/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hidden="1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/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hidden="1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/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hidden="1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/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hidden="1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/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hidden="1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/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hidden="1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/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hidden="1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/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hidden="1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/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hidden="1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/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hidden="1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/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hidden="1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/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hidden="1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/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hidden="1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/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hidden="1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/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hidden="1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/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hidden="1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/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hidden="1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/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hidden="1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/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hidden="1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/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hidden="1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/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hidden="1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/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hidden="1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/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hidden="1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/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hidden="1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/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hidden="1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/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hidden="1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/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hidden="1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/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hidden="1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/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hidden="1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/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hidden="1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/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hidden="1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/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hidden="1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/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hidden="1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/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hidden="1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/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hidden="1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/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hidden="1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/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hidden="1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/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hidden="1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/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hidden="1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/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hidden="1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/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hidden="1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/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hidden="1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/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hidden="1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/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hidden="1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/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hidden="1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/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hidden="1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/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hidden="1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/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hidden="1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/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hidden="1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/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hidden="1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/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hidden="1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/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hidden="1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/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hidden="1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/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hidden="1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/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hidden="1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/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hidden="1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/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hidden="1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/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hidden="1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/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hidden="1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/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hidden="1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/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hidden="1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/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hidden="1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/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hidden="1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/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hidden="1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/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hidden="1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/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hidden="1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/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hidden="1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/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hidden="1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/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hidden="1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/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hidden="1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/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hidden="1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/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hidden="1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/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hidden="1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/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hidden="1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/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hidden="1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/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hidden="1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/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hidden="1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/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hidden="1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/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hidden="1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/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hidden="1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/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hidden="1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/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hidden="1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/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hidden="1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/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hidden="1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/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hidden="1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/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hidden="1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/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hidden="1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/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hidden="1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/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hidden="1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/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hidden="1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/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hidden="1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/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hidden="1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/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hidden="1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/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hidden="1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/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hidden="1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/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hidden="1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/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hidden="1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/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hidden="1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/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hidden="1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/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hidden="1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/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hidden="1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/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hidden="1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/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hidden="1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/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hidden="1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/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hidden="1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/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hidden="1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/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hidden="1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/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hidden="1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/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hidden="1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/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hidden="1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/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hidden="1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/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hidden="1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/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hidden="1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/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hidden="1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/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hidden="1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/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hidden="1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/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hidden="1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/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hidden="1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/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hidden="1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/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hidden="1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/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hidden="1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/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hidden="1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/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hidden="1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/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hidden="1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/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hidden="1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/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hidden="1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/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hidden="1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/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hidden="1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/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hidden="1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/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hidden="1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/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hidden="1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/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hidden="1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/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hidden="1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/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hidden="1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/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hidden="1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/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hidden="1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/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hidden="1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/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hidden="1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/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hidden="1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/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hidden="1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/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hidden="1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/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hidden="1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/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hidden="1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/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hidden="1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/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hidden="1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/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hidden="1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/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hidden="1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/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hidden="1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/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hidden="1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/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hidden="1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/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hidden="1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/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hidden="1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/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hidden="1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/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hidden="1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/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hidden="1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/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hidden="1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/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hidden="1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/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hidden="1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/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hidden="1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/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hidden="1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/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hidden="1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/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hidden="1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/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hidden="1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/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hidden="1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/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hidden="1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/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hidden="1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/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hidden="1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/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hidden="1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/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hidden="1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/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hidden="1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/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hidden="1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/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hidden="1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/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hidden="1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/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hidden="1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/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hidden="1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/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hidden="1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/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hidden="1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/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hidden="1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/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hidden="1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/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hidden="1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/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hidden="1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/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hidden="1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/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hidden="1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/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hidden="1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/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hidden="1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/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hidden="1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/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hidden="1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/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hidden="1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/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hidden="1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/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hidden="1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/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hidden="1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/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hidden="1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/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hidden="1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/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hidden="1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/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hidden="1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/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hidden="1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/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hidden="1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/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hidden="1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/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hidden="1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/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hidden="1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/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hidden="1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/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hidden="1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/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hidden="1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/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hidden="1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/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hidden="1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/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hidden="1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/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hidden="1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/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hidden="1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/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hidden="1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/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hidden="1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/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hidden="1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/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hidden="1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/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hidden="1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/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hidden="1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/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hidden="1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/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hidden="1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/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hidden="1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/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hidden="1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/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hidden="1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/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hidden="1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/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hidden="1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/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hidden="1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/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hidden="1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/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hidden="1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/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hidden="1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/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hidden="1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/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hidden="1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/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hidden="1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/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hidden="1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/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hidden="1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/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hidden="1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/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hidden="1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/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hidden="1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/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hidden="1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/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hidden="1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/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hidden="1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/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hidden="1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/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hidden="1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/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hidden="1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/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hidden="1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/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hidden="1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/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hidden="1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/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hidden="1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/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hidden="1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/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hidden="1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/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hidden="1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/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hidden="1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/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hidden="1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/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hidden="1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/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hidden="1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/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hidden="1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/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hidden="1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/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hidden="1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/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hidden="1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/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hidden="1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/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hidden="1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/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hidden="1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/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hidden="1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/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hidden="1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/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hidden="1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/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hidden="1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/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hidden="1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/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hidden="1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/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hidden="1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/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hidden="1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/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hidden="1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/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hidden="1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/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hidden="1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/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hidden="1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/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hidden="1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/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hidden="1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/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hidden="1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/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hidden="1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/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hidden="1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/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hidden="1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/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hidden="1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/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hidden="1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/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hidden="1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/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hidden="1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/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hidden="1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/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hidden="1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/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hidden="1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/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hidden="1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/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hidden="1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/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hidden="1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/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hidden="1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/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hidden="1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/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hidden="1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/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hidden="1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/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hidden="1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/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hidden="1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/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hidden="1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/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hidden="1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/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hidden="1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/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hidden="1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/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hidden="1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/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hidden="1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/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hidden="1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/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hidden="1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/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hidden="1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/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hidden="1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/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hidden="1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/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hidden="1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/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hidden="1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/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hidden="1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/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hidden="1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/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hidden="1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/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hidden="1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/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hidden="1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/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hidden="1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/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hidden="1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/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hidden="1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/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hidden="1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/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hidden="1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/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hidden="1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/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hidden="1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/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hidden="1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/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hidden="1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/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hidden="1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/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hidden="1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/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hidden="1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/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hidden="1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/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hidden="1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/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hidden="1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/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hidden="1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/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hidden="1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/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hidden="1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/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hidden="1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/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hidden="1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/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hidden="1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/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hidden="1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/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hidden="1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/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hidden="1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/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hidden="1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/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hidden="1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/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hidden="1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/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hidden="1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/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hidden="1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/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hidden="1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/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hidden="1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/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hidden="1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/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hidden="1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/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hidden="1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/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hidden="1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/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hidden="1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/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hidden="1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/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hidden="1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/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hidden="1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/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hidden="1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/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hidden="1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/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hidden="1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/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hidden="1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/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hidden="1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/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hidden="1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/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hidden="1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/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hidden="1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/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hidden="1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/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hidden="1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/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hidden="1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/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hidden="1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/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hidden="1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/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hidden="1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/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hidden="1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/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hidden="1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/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hidden="1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/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hidden="1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/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hidden="1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/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hidden="1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/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hidden="1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/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hidden="1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/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hidden="1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/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hidden="1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/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hidden="1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/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hidden="1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/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hidden="1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/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hidden="1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/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hidden="1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/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hidden="1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/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hidden="1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/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hidden="1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/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hidden="1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/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hidden="1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/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hidden="1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/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hidden="1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/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hidden="1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/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hidden="1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/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hidden="1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/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hidden="1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/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hidden="1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/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hidden="1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/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hidden="1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/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hidden="1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/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hidden="1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/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hidden="1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/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hidden="1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/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hidden="1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/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hidden="1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/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hidden="1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/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hidden="1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/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hidden="1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/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hidden="1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/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hidden="1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/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hidden="1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/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hidden="1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/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hidden="1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/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hidden="1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/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hidden="1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/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hidden="1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/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hidden="1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/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hidden="1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/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hidden="1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/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hidden="1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/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hidden="1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/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hidden="1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/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hidden="1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/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hidden="1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/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hidden="1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/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hidden="1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/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hidden="1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/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hidden="1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/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hidden="1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/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hidden="1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/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hidden="1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/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hidden="1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/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hidden="1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/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hidden="1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/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hidden="1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/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hidden="1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/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hidden="1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/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hidden="1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/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hidden="1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/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hidden="1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/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hidden="1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/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hidden="1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/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hidden="1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/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hidden="1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/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hidden="1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/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hidden="1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/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hidden="1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/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hidden="1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/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hidden="1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/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hidden="1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/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hidden="1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/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hidden="1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/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hidden="1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/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hidden="1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/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hidden="1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/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hidden="1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/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hidden="1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/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hidden="1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/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hidden="1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/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hidden="1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/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hidden="1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/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hidden="1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/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hidden="1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/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hidden="1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/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hidden="1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/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hidden="1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/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hidden="1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/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hidden="1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/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hidden="1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/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hidden="1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/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hidden="1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/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hidden="1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/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hidden="1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/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hidden="1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/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hidden="1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/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hidden="1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/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hidden="1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/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hidden="1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/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hidden="1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/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hidden="1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/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hidden="1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/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hidden="1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/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hidden="1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/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hidden="1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/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hidden="1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/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hidden="1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/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hidden="1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/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hidden="1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/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hidden="1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/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hidden="1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/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hidden="1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/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hidden="1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/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hidden="1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/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hidden="1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/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hidden="1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/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hidden="1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/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hidden="1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/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hidden="1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/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hidden="1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/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hidden="1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/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hidden="1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/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hidden="1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/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hidden="1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/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hidden="1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/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hidden="1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/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hidden="1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/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hidden="1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/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hidden="1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/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hidden="1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/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hidden="1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/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hidden="1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/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hidden="1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/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hidden="1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/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hidden="1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/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hidden="1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/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hidden="1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/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hidden="1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/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hidden="1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/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hidden="1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/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hidden="1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/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hidden="1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/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hidden="1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/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hidden="1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/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hidden="1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/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hidden="1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/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hidden="1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/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hidden="1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/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hidden="1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/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hidden="1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/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hidden="1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/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hidden="1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/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hidden="1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/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hidden="1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/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hidden="1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/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hidden="1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/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hidden="1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/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hidden="1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/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hidden="1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/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hidden="1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/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hidden="1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/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hidden="1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/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hidden="1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/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hidden="1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/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hidden="1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/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hidden="1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/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hidden="1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/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hidden="1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/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hidden="1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/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hidden="1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/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hidden="1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/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hidden="1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/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hidden="1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/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hidden="1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/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hidden="1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/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hidden="1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/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hidden="1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/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hidden="1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/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hidden="1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/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hidden="1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/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hidden="1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/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hidden="1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/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hidden="1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/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hidden="1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/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hidden="1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/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hidden="1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/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hidden="1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/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hidden="1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/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hidden="1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/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hidden="1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/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hidden="1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/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hidden="1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/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hidden="1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/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hidden="1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/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hidden="1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/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hidden="1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/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hidden="1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/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hidden="1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/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hidden="1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/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hidden="1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/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hidden="1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/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hidden="1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/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hidden="1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/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hidden="1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/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hidden="1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/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hidden="1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/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hidden="1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/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hidden="1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/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hidden="1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/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hidden="1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/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hidden="1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/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hidden="1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/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hidden="1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/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hidden="1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/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hidden="1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/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hidden="1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/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hidden="1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/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hidden="1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/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hidden="1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/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hidden="1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/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hidden="1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/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hidden="1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/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hidden="1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/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hidden="1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/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hidden="1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/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hidden="1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/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hidden="1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/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hidden="1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/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hidden="1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/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hidden="1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/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hidden="1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/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hidden="1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/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hidden="1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/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hidden="1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/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hidden="1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/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hidden="1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/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hidden="1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/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hidden="1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/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hidden="1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/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hidden="1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/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hidden="1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/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hidden="1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/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hidden="1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/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hidden="1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/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hidden="1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/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hidden="1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/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hidden="1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/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hidden="1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/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hidden="1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/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hidden="1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/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hidden="1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/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hidden="1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/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hidden="1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/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hidden="1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/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hidden="1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/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hidden="1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/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hidden="1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/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hidden="1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/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hidden="1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/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hidden="1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/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hidden="1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/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hidden="1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/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hidden="1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/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hidden="1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/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hidden="1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/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hidden="1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/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hidden="1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/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hidden="1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/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hidden="1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/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hidden="1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/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hidden="1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/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hidden="1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/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hidden="1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/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hidden="1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/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hidden="1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/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hidden="1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/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hidden="1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/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hidden="1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/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hidden="1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/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hidden="1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/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hidden="1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/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hidden="1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/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hidden="1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/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hidden="1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/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hidden="1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/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hidden="1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/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hidden="1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/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hidden="1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/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hidden="1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/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hidden="1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/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hidden="1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/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hidden="1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/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hidden="1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/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hidden="1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/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hidden="1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/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hidden="1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/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hidden="1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/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hidden="1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/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hidden="1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/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hidden="1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/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hidden="1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/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hidden="1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/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hidden="1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/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hidden="1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/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hidden="1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/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hidden="1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/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hidden="1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/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hidden="1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/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hidden="1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/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hidden="1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/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hidden="1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/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hidden="1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/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hidden="1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/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hidden="1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/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hidden="1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/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hidden="1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/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hidden="1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/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hidden="1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/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hidden="1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/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hidden="1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/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hidden="1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/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hidden="1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/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hidden="1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/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hidden="1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/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hidden="1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/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hidden="1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/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hidden="1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/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hidden="1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/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hidden="1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/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hidden="1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/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hidden="1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/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hidden="1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/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hidden="1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/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hidden="1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/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hidden="1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/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hidden="1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/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hidden="1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/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hidden="1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/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hidden="1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/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hidden="1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/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hidden="1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/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hidden="1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/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hidden="1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/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hidden="1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/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hidden="1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/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hidden="1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/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hidden="1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/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hidden="1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/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hidden="1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/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hidden="1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/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hidden="1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/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hidden="1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/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hidden="1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/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hidden="1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/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hidden="1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/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hidden="1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/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hidden="1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/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hidden="1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/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hidden="1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/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hidden="1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/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hidden="1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/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hidden="1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/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hidden="1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/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hidden="1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/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hidden="1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/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hidden="1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/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hidden="1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/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hidden="1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/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hidden="1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/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hidden="1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/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hidden="1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/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hidden="1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/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hidden="1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/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hidden="1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/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hidden="1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/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hidden="1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/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hidden="1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/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hidden="1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/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hidden="1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/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hidden="1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/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hidden="1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/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hidden="1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/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hidden="1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/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hidden="1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/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hidden="1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/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hidden="1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/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hidden="1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/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hidden="1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/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hidden="1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/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hidden="1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/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hidden="1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/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hidden="1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/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hidden="1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/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hidden="1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/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hidden="1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/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hidden="1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/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hidden="1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/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hidden="1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/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hidden="1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/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hidden="1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/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hidden="1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/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hidden="1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/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hidden="1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/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hidden="1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/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hidden="1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/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hidden="1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/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hidden="1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/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hidden="1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/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hidden="1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/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hidden="1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/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hidden="1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/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hidden="1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/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hidden="1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/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hidden="1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/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hidden="1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/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hidden="1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/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hidden="1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/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hidden="1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/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hidden="1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/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hidden="1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/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hidden="1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/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hidden="1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/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hidden="1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/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hidden="1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/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hidden="1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/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hidden="1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/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hidden="1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/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hidden="1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/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hidden="1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/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hidden="1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/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hidden="1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/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hidden="1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/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hidden="1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/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hidden="1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/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hidden="1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/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hidden="1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/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hidden="1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/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hidden="1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/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hidden="1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/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hidden="1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/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hidden="1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/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hidden="1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/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hidden="1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/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hidden="1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/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hidden="1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/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hidden="1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/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hidden="1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/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hidden="1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/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hidden="1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/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hidden="1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/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hidden="1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/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hidden="1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/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hidden="1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/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hidden="1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/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hidden="1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/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hidden="1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/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hidden="1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/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hidden="1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/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hidden="1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/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hidden="1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/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hidden="1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/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hidden="1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/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hidden="1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/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hidden="1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/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hidden="1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/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hidden="1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/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hidden="1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/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hidden="1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/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hidden="1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/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hidden="1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/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hidden="1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/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hidden="1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/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hidden="1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/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hidden="1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/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hidden="1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/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hidden="1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/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hidden="1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/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hidden="1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/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hidden="1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/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hidden="1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/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hidden="1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/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hidden="1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/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hidden="1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/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hidden="1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/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hidden="1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/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hidden="1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/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hidden="1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/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hidden="1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/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hidden="1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/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hidden="1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/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hidden="1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/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hidden="1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/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hidden="1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/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idden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/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:21" ht="46.5" thickBot="1">
      <c r="A4001" s="3" t="s">
        <v>107</v>
      </c>
      <c r="B4001" s="121">
        <v>2021</v>
      </c>
      <c r="C4001" s="121"/>
      <c r="D4001" s="121"/>
      <c r="E4001" s="122" t="s">
        <v>108</v>
      </c>
      <c r="F4001" s="122" t="s">
        <v>10</v>
      </c>
      <c r="G4001" s="122" t="s">
        <v>10</v>
      </c>
      <c r="H4001" s="123">
        <v>44425</v>
      </c>
      <c r="I4001" s="124">
        <v>854230.57</v>
      </c>
      <c r="J4001" s="125">
        <v>0</v>
      </c>
      <c r="K4001" s="124">
        <v>854230.57</v>
      </c>
      <c r="N4001" s="3" t="s">
        <v>107</v>
      </c>
      <c r="O4001" s="127" t="s">
        <v>17</v>
      </c>
      <c r="P4001"/>
      <c r="Q4001"/>
      <c r="R4001"/>
      <c r="S4001"/>
      <c r="T4001"/>
      <c r="U4001"/>
    </row>
    <row r="4002" spans="1:21" ht="15.75" thickBot="1">
      <c r="B4002" s="126" t="s">
        <v>109</v>
      </c>
      <c r="C4002"/>
      <c r="D4002"/>
      <c r="E4002"/>
      <c r="F4002"/>
      <c r="G4002"/>
      <c r="H4002"/>
      <c r="I4002"/>
      <c r="J4002"/>
      <c r="K4002"/>
      <c r="N4002" s="3" t="s">
        <v>107</v>
      </c>
      <c r="O4002" s="128" t="s">
        <v>13</v>
      </c>
      <c r="P4002" s="128" t="s">
        <v>14</v>
      </c>
      <c r="Q4002" s="128" t="s">
        <v>3</v>
      </c>
      <c r="R4002" s="128" t="s">
        <v>4</v>
      </c>
      <c r="S4002" s="128" t="s">
        <v>5</v>
      </c>
      <c r="T4002" s="128" t="s">
        <v>15</v>
      </c>
      <c r="U4002" s="128" t="s">
        <v>16</v>
      </c>
    </row>
    <row r="4003" spans="1:21" ht="15.75" thickBot="1">
      <c r="N4003" s="3" t="s">
        <v>107</v>
      </c>
      <c r="O4003" s="118" t="s">
        <v>110</v>
      </c>
      <c r="P4003" s="120">
        <v>213557.64</v>
      </c>
      <c r="Q4003" s="119" t="s">
        <v>108</v>
      </c>
      <c r="R4003" s="119" t="s">
        <v>10</v>
      </c>
      <c r="S4003" s="119" t="s">
        <v>10</v>
      </c>
      <c r="T4003" s="118" t="s">
        <v>111</v>
      </c>
      <c r="U4003" s="118" t="s">
        <v>84</v>
      </c>
    </row>
    <row r="4004" spans="1:21" ht="15.75" thickBot="1">
      <c r="N4004" s="3" t="s">
        <v>107</v>
      </c>
      <c r="O4004" s="121">
        <v>1</v>
      </c>
      <c r="P4004" s="124">
        <v>207195.09</v>
      </c>
      <c r="Q4004" s="122" t="s">
        <v>108</v>
      </c>
      <c r="R4004" s="122" t="s">
        <v>10</v>
      </c>
      <c r="S4004" s="122" t="s">
        <v>10</v>
      </c>
      <c r="T4004" s="121" t="s">
        <v>111</v>
      </c>
      <c r="U4004" s="121" t="s">
        <v>85</v>
      </c>
    </row>
    <row r="4005" spans="1:21" ht="15.75" thickBot="1">
      <c r="N4005" s="3" t="s">
        <v>107</v>
      </c>
      <c r="O4005" s="121">
        <v>2</v>
      </c>
      <c r="P4005" s="124">
        <v>213493.81</v>
      </c>
      <c r="Q4005" s="122" t="s">
        <v>108</v>
      </c>
      <c r="R4005" s="122" t="s">
        <v>10</v>
      </c>
      <c r="S4005" s="122" t="s">
        <v>10</v>
      </c>
      <c r="T4005" s="121" t="s">
        <v>111</v>
      </c>
      <c r="U4005" s="121" t="s">
        <v>85</v>
      </c>
    </row>
    <row r="4006" spans="1:21" ht="15.75" thickBot="1">
      <c r="N4006" s="3" t="s">
        <v>107</v>
      </c>
      <c r="O4006" s="121">
        <v>3</v>
      </c>
      <c r="P4006" s="124">
        <v>219984.03</v>
      </c>
      <c r="Q4006" s="122" t="s">
        <v>108</v>
      </c>
      <c r="R4006" s="122" t="s">
        <v>10</v>
      </c>
      <c r="S4006" s="122" t="s">
        <v>10</v>
      </c>
      <c r="T4006" s="121" t="s">
        <v>111</v>
      </c>
      <c r="U4006" s="121" t="s">
        <v>85</v>
      </c>
    </row>
  </sheetData>
  <sheetProtection password="F0F4" sheet="1" objects="1" scenarios="1" formatColumns="0" sort="0" autoFilter="0"/>
  <autoFilter ref="A3:BC4000">
    <filterColumn colId="4">
      <filters>
        <filter val="Contribuciones Seg. Social"/>
      </filters>
    </filterColumn>
  </autoFilter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zoomScaleNormal="100" workbookViewId="0">
      <pane ySplit="2" topLeftCell="A115" activePane="bottomLeft" state="frozen"/>
      <selection activeCell="B1" sqref="B1"/>
      <selection pane="bottomLeft" activeCell="I123" sqref="I123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1" t="s">
        <v>30</v>
      </c>
      <c r="D1" s="161"/>
      <c r="E1" s="161"/>
      <c r="F1" s="161"/>
      <c r="G1" s="161"/>
      <c r="H1" s="161"/>
      <c r="K1" s="68">
        <f>'Resumen Mail'!B7</f>
        <v>44743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1348.7232000000001</v>
      </c>
      <c r="L2" s="18" t="s">
        <v>33</v>
      </c>
    </row>
    <row r="3" spans="1:14" ht="37.5" hidden="1" thickBot="1">
      <c r="A3" s="11" t="str">
        <f>B3&amp;" "&amp;IF(C3="",C2,C3)</f>
        <v>N089123 Cuota N°</v>
      </c>
      <c r="B3" s="3" t="s">
        <v>75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6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ht="15.75" hidden="1" thickBot="1">
      <c r="A4" s="11" t="str">
        <f t="shared" ref="A4:A41" si="1">B4&amp;" "&amp;IF(C4="",C3,C4)</f>
        <v>N089123 1</v>
      </c>
      <c r="B4" s="3" t="s">
        <v>75</v>
      </c>
      <c r="C4" s="175">
        <v>1</v>
      </c>
      <c r="D4" s="177">
        <v>11312.43</v>
      </c>
      <c r="E4" s="115">
        <v>2098.62</v>
      </c>
      <c r="F4" s="116" t="s">
        <v>86</v>
      </c>
      <c r="G4" s="115">
        <v>13411.05</v>
      </c>
      <c r="H4" s="117">
        <v>44028</v>
      </c>
      <c r="I4" s="41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11312.43</v>
      </c>
    </row>
    <row r="5" spans="1:14" ht="15.75" hidden="1" thickBot="1">
      <c r="A5" s="11" t="str">
        <f t="shared" si="1"/>
        <v>N089123 1</v>
      </c>
      <c r="B5" s="3" t="s">
        <v>75</v>
      </c>
      <c r="C5" s="176"/>
      <c r="D5" s="178"/>
      <c r="E5" s="96">
        <v>2098.62</v>
      </c>
      <c r="F5" s="97">
        <v>123.38</v>
      </c>
      <c r="G5" s="96">
        <v>13534.43</v>
      </c>
      <c r="H5" s="98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11312.43</v>
      </c>
    </row>
    <row r="6" spans="1:14" ht="15.75" hidden="1" thickBot="1">
      <c r="A6" s="11" t="str">
        <f t="shared" si="1"/>
        <v>N089123 2</v>
      </c>
      <c r="B6" s="3" t="s">
        <v>75</v>
      </c>
      <c r="C6" s="175">
        <v>2</v>
      </c>
      <c r="D6" s="177">
        <v>11555.64</v>
      </c>
      <c r="E6" s="106">
        <v>1855.41</v>
      </c>
      <c r="F6" s="107" t="s">
        <v>86</v>
      </c>
      <c r="G6" s="106">
        <v>13411.05</v>
      </c>
      <c r="H6" s="108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11555.64</v>
      </c>
    </row>
    <row r="7" spans="1:14" ht="15.75" hidden="1" thickBot="1">
      <c r="A7" s="11" t="str">
        <f t="shared" si="1"/>
        <v>N089123 2</v>
      </c>
      <c r="B7" s="3" t="s">
        <v>75</v>
      </c>
      <c r="C7" s="176"/>
      <c r="D7" s="178"/>
      <c r="E7" s="96">
        <v>1855.41</v>
      </c>
      <c r="F7" s="97">
        <v>123.38</v>
      </c>
      <c r="G7" s="96">
        <v>13534.43</v>
      </c>
      <c r="H7" s="98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11555.64</v>
      </c>
    </row>
    <row r="8" spans="1:14" ht="15.75" hidden="1" thickBot="1">
      <c r="A8" s="11" t="str">
        <f t="shared" si="1"/>
        <v>N089123 3</v>
      </c>
      <c r="B8" s="3" t="s">
        <v>75</v>
      </c>
      <c r="C8" s="175">
        <v>3</v>
      </c>
      <c r="D8" s="177">
        <v>11804.09</v>
      </c>
      <c r="E8" s="106">
        <v>1606.96</v>
      </c>
      <c r="F8" s="107" t="s">
        <v>86</v>
      </c>
      <c r="G8" s="106">
        <v>13411.05</v>
      </c>
      <c r="H8" s="108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11804.09</v>
      </c>
    </row>
    <row r="9" spans="1:14" ht="15.75" hidden="1" thickBot="1">
      <c r="A9" s="11" t="str">
        <f t="shared" si="1"/>
        <v>N089123 3</v>
      </c>
      <c r="B9" s="3" t="s">
        <v>75</v>
      </c>
      <c r="C9" s="176"/>
      <c r="D9" s="178"/>
      <c r="E9" s="96">
        <v>1606.96</v>
      </c>
      <c r="F9" s="97">
        <v>123.38</v>
      </c>
      <c r="G9" s="96">
        <v>13534.43</v>
      </c>
      <c r="H9" s="98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11804.09</v>
      </c>
    </row>
    <row r="10" spans="1:14" ht="15.75" hidden="1" thickBot="1">
      <c r="A10" s="11" t="str">
        <f t="shared" si="1"/>
        <v>N089123 4</v>
      </c>
      <c r="B10" s="3" t="s">
        <v>75</v>
      </c>
      <c r="C10" s="175">
        <v>4</v>
      </c>
      <c r="D10" s="177">
        <v>12057.88</v>
      </c>
      <c r="E10" s="106">
        <v>1353.17</v>
      </c>
      <c r="F10" s="107" t="s">
        <v>86</v>
      </c>
      <c r="G10" s="106">
        <v>13411.05</v>
      </c>
      <c r="H10" s="108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12057.88</v>
      </c>
    </row>
    <row r="11" spans="1:14" ht="15.75" hidden="1" thickBot="1">
      <c r="A11" s="11" t="str">
        <f t="shared" si="1"/>
        <v>N089123 4</v>
      </c>
      <c r="B11" s="3" t="s">
        <v>75</v>
      </c>
      <c r="C11" s="176"/>
      <c r="D11" s="178"/>
      <c r="E11" s="96">
        <v>1353.17</v>
      </c>
      <c r="F11" s="97">
        <v>135</v>
      </c>
      <c r="G11" s="96">
        <v>13546.05</v>
      </c>
      <c r="H11" s="98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12057.88</v>
      </c>
    </row>
    <row r="12" spans="1:14" ht="15.75" hidden="1" thickBot="1">
      <c r="A12" s="11" t="str">
        <f t="shared" si="1"/>
        <v>N089123 5</v>
      </c>
      <c r="B12" s="3" t="s">
        <v>75</v>
      </c>
      <c r="C12" s="175">
        <v>5</v>
      </c>
      <c r="D12" s="177">
        <v>12317.12</v>
      </c>
      <c r="E12" s="106">
        <v>1093.93</v>
      </c>
      <c r="F12" s="107" t="s">
        <v>86</v>
      </c>
      <c r="G12" s="106">
        <v>13411.05</v>
      </c>
      <c r="H12" s="108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12317.12</v>
      </c>
    </row>
    <row r="13" spans="1:14" ht="15.75" hidden="1" thickBot="1">
      <c r="A13" s="11" t="str">
        <f t="shared" si="1"/>
        <v>N089123 5</v>
      </c>
      <c r="B13" s="3" t="s">
        <v>75</v>
      </c>
      <c r="C13" s="176"/>
      <c r="D13" s="178"/>
      <c r="E13" s="96">
        <v>1093.93</v>
      </c>
      <c r="F13" s="97">
        <v>135</v>
      </c>
      <c r="G13" s="96">
        <v>13546.05</v>
      </c>
      <c r="H13" s="9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12317.12</v>
      </c>
    </row>
    <row r="14" spans="1:14" ht="15.75" hidden="1" thickBot="1">
      <c r="A14" s="11" t="str">
        <f t="shared" si="1"/>
        <v>N089123 6</v>
      </c>
      <c r="B14" s="3" t="s">
        <v>75</v>
      </c>
      <c r="C14" s="175">
        <v>6</v>
      </c>
      <c r="D14" s="177">
        <v>12581.94</v>
      </c>
      <c r="E14" s="107">
        <v>829.11</v>
      </c>
      <c r="F14" s="107" t="s">
        <v>86</v>
      </c>
      <c r="G14" s="106">
        <v>13411.05</v>
      </c>
      <c r="H14" s="108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12581.94</v>
      </c>
    </row>
    <row r="15" spans="1:14" ht="15.75" hidden="1" thickBot="1">
      <c r="A15" s="11" t="str">
        <f t="shared" si="1"/>
        <v>N089123 6</v>
      </c>
      <c r="B15" s="3" t="s">
        <v>75</v>
      </c>
      <c r="C15" s="176"/>
      <c r="D15" s="178"/>
      <c r="E15" s="97">
        <v>829.11</v>
      </c>
      <c r="F15" s="97">
        <v>135</v>
      </c>
      <c r="G15" s="96">
        <v>13546.05</v>
      </c>
      <c r="H15" s="9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12581.94</v>
      </c>
    </row>
    <row r="16" spans="1:14" ht="15.75" hidden="1" thickBot="1">
      <c r="A16" s="11" t="str">
        <f t="shared" si="1"/>
        <v>N089123 7</v>
      </c>
      <c r="B16" s="3" t="s">
        <v>75</v>
      </c>
      <c r="C16" s="175">
        <v>7</v>
      </c>
      <c r="D16" s="177">
        <v>12852.45</v>
      </c>
      <c r="E16" s="107">
        <v>558.6</v>
      </c>
      <c r="F16" s="107" t="s">
        <v>86</v>
      </c>
      <c r="G16" s="106">
        <v>13411.05</v>
      </c>
      <c r="H16" s="108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12852.45</v>
      </c>
    </row>
    <row r="17" spans="1:14" ht="15.75" hidden="1" thickBot="1">
      <c r="A17" s="11" t="str">
        <f t="shared" si="1"/>
        <v>N089123 7</v>
      </c>
      <c r="B17" s="3" t="s">
        <v>75</v>
      </c>
      <c r="C17" s="176"/>
      <c r="D17" s="178"/>
      <c r="E17" s="97">
        <v>558.6</v>
      </c>
      <c r="F17" s="97">
        <v>135</v>
      </c>
      <c r="G17" s="96">
        <v>13546.05</v>
      </c>
      <c r="H17" s="9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12852.45</v>
      </c>
    </row>
    <row r="18" spans="1:14" ht="15.75" hidden="1" thickBot="1">
      <c r="A18" s="11" t="str">
        <f t="shared" si="1"/>
        <v>N089123 8</v>
      </c>
      <c r="B18" s="3" t="s">
        <v>75</v>
      </c>
      <c r="C18" s="175">
        <v>8</v>
      </c>
      <c r="D18" s="177">
        <v>13128.78</v>
      </c>
      <c r="E18" s="107">
        <v>282.27</v>
      </c>
      <c r="F18" s="107" t="s">
        <v>86</v>
      </c>
      <c r="G18" s="106">
        <v>13411.05</v>
      </c>
      <c r="H18" s="108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13128.78</v>
      </c>
    </row>
    <row r="19" spans="1:14" ht="15.75" hidden="1" thickBot="1">
      <c r="A19" s="11" t="str">
        <f t="shared" si="1"/>
        <v>N089123 8</v>
      </c>
      <c r="B19" s="3" t="s">
        <v>75</v>
      </c>
      <c r="C19" s="176"/>
      <c r="D19" s="178"/>
      <c r="E19" s="97">
        <v>282.27</v>
      </c>
      <c r="F19" s="97">
        <v>135</v>
      </c>
      <c r="G19" s="96">
        <v>13546.05</v>
      </c>
      <c r="H19" s="9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13128.78</v>
      </c>
    </row>
    <row r="20" spans="1:14" ht="37.5" hidden="1" thickBot="1">
      <c r="A20" s="11" t="str">
        <f t="shared" si="1"/>
        <v>N989152 Cuota N°</v>
      </c>
      <c r="B20" s="3" t="s">
        <v>88</v>
      </c>
      <c r="C20" s="26" t="s">
        <v>19</v>
      </c>
      <c r="D20" s="26" t="s">
        <v>20</v>
      </c>
      <c r="E20" s="26" t="s">
        <v>21</v>
      </c>
      <c r="F20" s="26" t="s">
        <v>22</v>
      </c>
      <c r="G20" s="26" t="s">
        <v>23</v>
      </c>
      <c r="H20" s="26" t="s">
        <v>24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 t="str">
        <f t="shared" si="2"/>
        <v>Capital($)</v>
      </c>
    </row>
    <row r="21" spans="1:14" ht="24.75" hidden="1" thickBot="1">
      <c r="A21" s="11" t="str">
        <f t="shared" si="1"/>
        <v>N989152 Pago a Cuenta</v>
      </c>
      <c r="B21" s="3" t="s">
        <v>88</v>
      </c>
      <c r="C21" s="99" t="s">
        <v>87</v>
      </c>
      <c r="D21" s="100">
        <v>3405.87</v>
      </c>
      <c r="E21" s="101" t="s">
        <v>86</v>
      </c>
      <c r="F21" s="101" t="s">
        <v>86</v>
      </c>
      <c r="G21" s="100">
        <v>3405.87</v>
      </c>
      <c r="H21" s="102">
        <v>44131</v>
      </c>
      <c r="I21" s="41">
        <v>44131</v>
      </c>
      <c r="J21" s="30">
        <f t="shared" si="3"/>
        <v>44105</v>
      </c>
      <c r="L21" s="11">
        <f>IF(I21&lt;&gt;"",IF(SUMIF(Planes!BA:BA,'Control de pagos'!A21,Planes!BC:BC)=0,"",SUMIF(Planes!BA:BA,'Control de pagos'!A21,Planes!BC:BC)),"")</f>
        <v>408.70440000000002</v>
      </c>
      <c r="N21" s="66">
        <f t="shared" si="2"/>
        <v>3405.87</v>
      </c>
    </row>
    <row r="22" spans="1:14" ht="15.75" hidden="1" thickBot="1">
      <c r="A22" s="11" t="str">
        <f t="shared" si="1"/>
        <v>N989152 1</v>
      </c>
      <c r="B22" s="3" t="s">
        <v>88</v>
      </c>
      <c r="C22" s="179">
        <v>1</v>
      </c>
      <c r="D22" s="181">
        <v>11239.36</v>
      </c>
      <c r="E22" s="101">
        <v>367.15</v>
      </c>
      <c r="F22" s="101" t="s">
        <v>86</v>
      </c>
      <c r="G22" s="100">
        <v>11606.51</v>
      </c>
      <c r="H22" s="102">
        <v>44181</v>
      </c>
      <c r="I22" s="41">
        <v>44181</v>
      </c>
      <c r="J22" s="30">
        <f t="shared" si="3"/>
        <v>44166</v>
      </c>
      <c r="L22" s="11">
        <f>IF(I22&lt;&gt;"",IF(SUMIF(Planes!BA:BA,'Control de pagos'!A22,Planes!BC:BC)=0,"",SUMIF(Planes!BA:BA,'Control de pagos'!A22,Planes!BC:BC)),"")</f>
        <v>1348.7232000000001</v>
      </c>
      <c r="N22" s="66">
        <f t="shared" si="2"/>
        <v>11239.36</v>
      </c>
    </row>
    <row r="23" spans="1:14" ht="15.75" hidden="1" thickBot="1">
      <c r="A23" s="11" t="str">
        <f t="shared" si="1"/>
        <v>N989152 1</v>
      </c>
      <c r="B23" s="3" t="s">
        <v>88</v>
      </c>
      <c r="C23" s="180"/>
      <c r="D23" s="182"/>
      <c r="E23" s="97">
        <v>367.15</v>
      </c>
      <c r="F23" s="97">
        <v>116.84</v>
      </c>
      <c r="G23" s="96">
        <v>11723.35</v>
      </c>
      <c r="H23" s="98">
        <v>44191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11239.36</v>
      </c>
    </row>
    <row r="24" spans="1:14" ht="15.75" hidden="1" thickBot="1">
      <c r="A24" s="11" t="str">
        <f t="shared" si="1"/>
        <v>N989152 2</v>
      </c>
      <c r="B24" s="3" t="s">
        <v>88</v>
      </c>
      <c r="C24" s="179">
        <v>2</v>
      </c>
      <c r="D24" s="181">
        <v>11239.36</v>
      </c>
      <c r="E24" s="101">
        <v>599.42999999999995</v>
      </c>
      <c r="F24" s="101" t="s">
        <v>86</v>
      </c>
      <c r="G24" s="100">
        <v>11838.79</v>
      </c>
      <c r="H24" s="102">
        <v>44212</v>
      </c>
      <c r="I24" s="41">
        <v>44212</v>
      </c>
      <c r="J24" s="30">
        <f t="shared" si="3"/>
        <v>44197</v>
      </c>
      <c r="L24" s="11">
        <f>IF(I24&lt;&gt;"",IF(SUMIF(Planes!BA:BA,'Control de pagos'!A24,Planes!BC:BC)=0,"",SUMIF(Planes!BA:BA,'Control de pagos'!A24,Planes!BC:BC)),"")</f>
        <v>1348.7232000000001</v>
      </c>
      <c r="N24" s="66">
        <f t="shared" si="2"/>
        <v>11239.36</v>
      </c>
    </row>
    <row r="25" spans="1:14" ht="15.75" hidden="1" thickBot="1">
      <c r="A25" s="11" t="str">
        <f t="shared" si="1"/>
        <v>N989152 2</v>
      </c>
      <c r="B25" s="3" t="s">
        <v>88</v>
      </c>
      <c r="C25" s="180"/>
      <c r="D25" s="182"/>
      <c r="E25" s="97">
        <v>599.42999999999995</v>
      </c>
      <c r="F25" s="97">
        <v>119.18</v>
      </c>
      <c r="G25" s="96">
        <v>11957.97</v>
      </c>
      <c r="H25" s="98">
        <v>44222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11239.36</v>
      </c>
    </row>
    <row r="26" spans="1:14" ht="15.75" hidden="1" thickBot="1">
      <c r="A26" s="11" t="str">
        <f t="shared" si="1"/>
        <v>N989152 3</v>
      </c>
      <c r="B26" s="3" t="s">
        <v>88</v>
      </c>
      <c r="C26" s="179">
        <v>3</v>
      </c>
      <c r="D26" s="181">
        <v>11239.36</v>
      </c>
      <c r="E26" s="101">
        <v>824.22</v>
      </c>
      <c r="F26" s="101" t="s">
        <v>86</v>
      </c>
      <c r="G26" s="100">
        <v>12063.58</v>
      </c>
      <c r="H26" s="102">
        <v>44243</v>
      </c>
      <c r="I26" s="41">
        <v>44243</v>
      </c>
      <c r="J26" s="30">
        <f t="shared" si="3"/>
        <v>44228</v>
      </c>
      <c r="L26" s="11">
        <f>IF(I26&lt;&gt;"",IF(SUMIF(Planes!BA:BA,'Control de pagos'!A26,Planes!BC:BC)=0,"",SUMIF(Planes!BA:BA,'Control de pagos'!A26,Planes!BC:BC)),"")</f>
        <v>1348.7232000000001</v>
      </c>
      <c r="N26" s="66">
        <f t="shared" si="2"/>
        <v>11239.36</v>
      </c>
    </row>
    <row r="27" spans="1:14" ht="15.75" hidden="1" thickBot="1">
      <c r="A27" s="11" t="str">
        <f t="shared" si="1"/>
        <v>N989152 3</v>
      </c>
      <c r="B27" s="3" t="s">
        <v>88</v>
      </c>
      <c r="C27" s="180"/>
      <c r="D27" s="182"/>
      <c r="E27" s="97">
        <v>824.22</v>
      </c>
      <c r="F27" s="97">
        <v>121.44</v>
      </c>
      <c r="G27" s="96">
        <v>12185.02</v>
      </c>
      <c r="H27" s="98">
        <v>44253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11239.36</v>
      </c>
    </row>
    <row r="28" spans="1:14" ht="15.75" hidden="1" thickBot="1">
      <c r="A28" s="11" t="str">
        <f t="shared" si="1"/>
        <v>N989152 4</v>
      </c>
      <c r="B28" s="3" t="s">
        <v>88</v>
      </c>
      <c r="C28" s="175">
        <v>4</v>
      </c>
      <c r="D28" s="181">
        <v>11239.36</v>
      </c>
      <c r="E28" s="100">
        <v>1026.53</v>
      </c>
      <c r="F28" s="101" t="s">
        <v>86</v>
      </c>
      <c r="G28" s="100">
        <v>12265.89</v>
      </c>
      <c r="H28" s="102">
        <v>44271</v>
      </c>
      <c r="I28" s="41">
        <v>44271</v>
      </c>
      <c r="J28" s="30">
        <f t="shared" si="3"/>
        <v>44256</v>
      </c>
      <c r="L28" s="11">
        <f>IF(I28&lt;&gt;"",IF(SUMIF(Planes!BA:BA,'Control de pagos'!A28,Planes!BC:BC)=0,"",SUMIF(Planes!BA:BA,'Control de pagos'!A28,Planes!BC:BC)),"")</f>
        <v>1348.7231999999999</v>
      </c>
      <c r="N28" s="66">
        <f t="shared" si="2"/>
        <v>11239.36</v>
      </c>
    </row>
    <row r="29" spans="1:14" ht="15.75" hidden="1" thickBot="1">
      <c r="A29" s="11" t="str">
        <f t="shared" si="1"/>
        <v>N989152 4</v>
      </c>
      <c r="B29" s="3" t="s">
        <v>88</v>
      </c>
      <c r="C29" s="176"/>
      <c r="D29" s="182"/>
      <c r="E29" s="96">
        <v>1026.53</v>
      </c>
      <c r="F29" s="97">
        <v>123.48</v>
      </c>
      <c r="G29" s="96">
        <v>12389.37</v>
      </c>
      <c r="H29" s="98">
        <v>44281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11239.36</v>
      </c>
    </row>
    <row r="30" spans="1:14" ht="15.75" hidden="1" thickBot="1">
      <c r="A30" s="11" t="str">
        <f t="shared" si="1"/>
        <v>N989152 5</v>
      </c>
      <c r="B30" s="3" t="s">
        <v>88</v>
      </c>
      <c r="C30" s="175">
        <v>5</v>
      </c>
      <c r="D30" s="177">
        <v>11239.36</v>
      </c>
      <c r="E30" s="106">
        <v>1273.79</v>
      </c>
      <c r="F30" s="107" t="s">
        <v>86</v>
      </c>
      <c r="G30" s="106">
        <v>12513.15</v>
      </c>
      <c r="H30" s="108">
        <v>44302</v>
      </c>
      <c r="I30" s="41">
        <v>44302</v>
      </c>
      <c r="J30" s="30">
        <f t="shared" si="3"/>
        <v>44287</v>
      </c>
      <c r="L30" s="11">
        <f>IF(I30&lt;&gt;"",IF(SUMIF(Planes!BA:BA,'Control de pagos'!A30,Planes!BC:BC)=0,"",SUMIF(Planes!BA:BA,'Control de pagos'!A30,Planes!BC:BC)),"")</f>
        <v>1348.7232000000001</v>
      </c>
      <c r="N30" s="66">
        <f t="shared" si="2"/>
        <v>11239.36</v>
      </c>
    </row>
    <row r="31" spans="1:14" ht="15.75" hidden="1" thickBot="1">
      <c r="A31" s="11" t="str">
        <f t="shared" si="1"/>
        <v>N989152 5</v>
      </c>
      <c r="B31" s="3" t="s">
        <v>88</v>
      </c>
      <c r="C31" s="176"/>
      <c r="D31" s="178"/>
      <c r="E31" s="96">
        <v>1273.79</v>
      </c>
      <c r="F31" s="97">
        <v>125.97</v>
      </c>
      <c r="G31" s="96">
        <v>12639.12</v>
      </c>
      <c r="H31" s="98">
        <v>44312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11239.36</v>
      </c>
    </row>
    <row r="32" spans="1:14" ht="15.75" hidden="1" thickBot="1">
      <c r="A32" s="11" t="str">
        <f t="shared" si="1"/>
        <v>N989152 6</v>
      </c>
      <c r="B32" s="3" t="s">
        <v>88</v>
      </c>
      <c r="C32" s="175">
        <v>6</v>
      </c>
      <c r="D32" s="177">
        <v>11239.36</v>
      </c>
      <c r="E32" s="106">
        <v>1491.09</v>
      </c>
      <c r="F32" s="107" t="s">
        <v>86</v>
      </c>
      <c r="G32" s="106">
        <v>12730.45</v>
      </c>
      <c r="H32" s="108">
        <v>44332</v>
      </c>
      <c r="I32" s="41">
        <v>44332</v>
      </c>
      <c r="J32" s="30">
        <f t="shared" si="3"/>
        <v>44317</v>
      </c>
      <c r="L32" s="11">
        <f>IF(I32&lt;&gt;"",IF(SUMIF(Planes!BA:BA,'Control de pagos'!A32,Planes!BC:BC)=0,"",SUMIF(Planes!BA:BA,'Control de pagos'!A32,Planes!BC:BC)),"")</f>
        <v>1348.7232000000001</v>
      </c>
      <c r="N32" s="66">
        <f t="shared" si="2"/>
        <v>11239.36</v>
      </c>
    </row>
    <row r="33" spans="1:14" ht="15.75" hidden="1" thickBot="1">
      <c r="A33" s="11" t="str">
        <f t="shared" si="1"/>
        <v>N989152 6</v>
      </c>
      <c r="B33" s="3" t="s">
        <v>88</v>
      </c>
      <c r="C33" s="176"/>
      <c r="D33" s="178"/>
      <c r="E33" s="96">
        <v>1491.09</v>
      </c>
      <c r="F33" s="97">
        <v>128.15</v>
      </c>
      <c r="G33" s="96">
        <v>12858.6</v>
      </c>
      <c r="H33" s="98">
        <v>44342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11239.36</v>
      </c>
    </row>
    <row r="34" spans="1:14" ht="15.75" hidden="1" thickBot="1">
      <c r="A34" s="11" t="str">
        <f t="shared" si="1"/>
        <v>N989152 7</v>
      </c>
      <c r="B34" s="3" t="s">
        <v>88</v>
      </c>
      <c r="C34" s="175">
        <v>7</v>
      </c>
      <c r="D34" s="177">
        <v>11239.36</v>
      </c>
      <c r="E34" s="106">
        <f>+G34-D34</f>
        <v>1810.2899999999991</v>
      </c>
      <c r="F34" s="107" t="s">
        <v>86</v>
      </c>
      <c r="G34" s="106">
        <v>13049.65</v>
      </c>
      <c r="H34" s="108">
        <v>44363</v>
      </c>
      <c r="I34" s="41">
        <v>44363</v>
      </c>
      <c r="J34" s="30">
        <f t="shared" si="3"/>
        <v>44348</v>
      </c>
      <c r="L34" s="11">
        <f>IF(I34&lt;&gt;"",IF(SUMIF(Planes!BA:BA,'Control de pagos'!A34,Planes!BC:BC)=0,"",SUMIF(Planes!BA:BA,'Control de pagos'!A34,Planes!BC:BC)),"")</f>
        <v>1348.7232000000001</v>
      </c>
      <c r="N34" s="66">
        <f t="shared" si="2"/>
        <v>11239.36</v>
      </c>
    </row>
    <row r="35" spans="1:14" ht="15.75" hidden="1" thickBot="1">
      <c r="A35" s="11" t="str">
        <f t="shared" si="1"/>
        <v>N989152 7</v>
      </c>
      <c r="B35" s="3" t="s">
        <v>88</v>
      </c>
      <c r="C35" s="176"/>
      <c r="D35" s="178"/>
      <c r="E35" s="96">
        <v>1723.37</v>
      </c>
      <c r="F35" s="97">
        <v>130.49</v>
      </c>
      <c r="G35" s="96">
        <v>13093.22</v>
      </c>
      <c r="H35" s="98">
        <v>44373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11239.36</v>
      </c>
    </row>
    <row r="36" spans="1:14" ht="15.75" hidden="1" thickBot="1">
      <c r="A36" s="11" t="str">
        <f t="shared" si="1"/>
        <v>N989152 8</v>
      </c>
      <c r="B36" s="3" t="s">
        <v>88</v>
      </c>
      <c r="C36" s="175">
        <v>8</v>
      </c>
      <c r="D36" s="177">
        <v>11239.36</v>
      </c>
      <c r="E36" s="106">
        <v>2129.48</v>
      </c>
      <c r="F36" s="107" t="s">
        <v>86</v>
      </c>
      <c r="G36" s="106">
        <f>+D36+E36</f>
        <v>13368.84</v>
      </c>
      <c r="H36" s="108">
        <v>44393</v>
      </c>
      <c r="I36" s="41">
        <v>44393</v>
      </c>
      <c r="J36" s="30">
        <f t="shared" si="3"/>
        <v>44378</v>
      </c>
      <c r="L36" s="11">
        <f>IF(I36&lt;&gt;"",IF(SUMIF(Planes!BA:BA,'Control de pagos'!A36,Planes!BC:BC)=0,"",SUMIF(Planes!BA:BA,'Control de pagos'!A36,Planes!BC:BC)),"")</f>
        <v>1348.7232000000001</v>
      </c>
      <c r="N36" s="66">
        <f t="shared" si="2"/>
        <v>11239.36</v>
      </c>
    </row>
    <row r="37" spans="1:14" ht="15.75" hidden="1" thickBot="1">
      <c r="A37" s="11" t="str">
        <f t="shared" si="1"/>
        <v>N989152 8</v>
      </c>
      <c r="B37" s="3" t="s">
        <v>88</v>
      </c>
      <c r="C37" s="176"/>
      <c r="D37" s="178"/>
      <c r="E37" s="96">
        <v>1940.66</v>
      </c>
      <c r="F37" s="97">
        <v>132.68</v>
      </c>
      <c r="G37" s="96">
        <v>13312.7</v>
      </c>
      <c r="H37" s="98">
        <v>44403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11239.36</v>
      </c>
    </row>
    <row r="38" spans="1:14" ht="15.75" hidden="1" thickBot="1">
      <c r="A38" s="11" t="str">
        <f t="shared" si="1"/>
        <v>N989152 9</v>
      </c>
      <c r="B38" s="3" t="s">
        <v>88</v>
      </c>
      <c r="C38" s="175">
        <v>9</v>
      </c>
      <c r="D38" s="177">
        <v>11239.36</v>
      </c>
      <c r="E38" s="106">
        <v>2448.6799999999998</v>
      </c>
      <c r="F38" s="107" t="s">
        <v>86</v>
      </c>
      <c r="G38" s="106">
        <f>+D38+E38</f>
        <v>13688.04</v>
      </c>
      <c r="H38" s="108">
        <v>44424</v>
      </c>
      <c r="I38" s="41">
        <v>44424</v>
      </c>
      <c r="J38" s="30">
        <f t="shared" si="3"/>
        <v>44409</v>
      </c>
      <c r="L38" s="11">
        <f>IF(I38&lt;&gt;"",IF(SUMIF(Planes!BA:BA,'Control de pagos'!A38,Planes!BC:BC)=0,"",SUMIF(Planes!BA:BA,'Control de pagos'!A38,Planes!BC:BC)),"")</f>
        <v>1348.7232000000001</v>
      </c>
      <c r="N38" s="66">
        <f t="shared" si="2"/>
        <v>11239.36</v>
      </c>
    </row>
    <row r="39" spans="1:14" ht="15.75" hidden="1" thickBot="1">
      <c r="A39" s="11" t="str">
        <f t="shared" si="1"/>
        <v>N989152 9</v>
      </c>
      <c r="B39" s="3" t="s">
        <v>88</v>
      </c>
      <c r="C39" s="176"/>
      <c r="D39" s="178"/>
      <c r="E39" s="96">
        <v>2172.94</v>
      </c>
      <c r="F39" s="97">
        <v>135.02000000000001</v>
      </c>
      <c r="G39" s="96">
        <v>13547.32</v>
      </c>
      <c r="H39" s="98">
        <v>44434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11239.36</v>
      </c>
    </row>
    <row r="40" spans="1:14" ht="15.75" hidden="1" thickBot="1">
      <c r="A40" s="11" t="str">
        <f t="shared" si="1"/>
        <v>N989152 10</v>
      </c>
      <c r="B40" s="3" t="s">
        <v>88</v>
      </c>
      <c r="C40" s="175">
        <v>10</v>
      </c>
      <c r="D40" s="177">
        <v>11239.36</v>
      </c>
      <c r="E40" s="106">
        <v>2767.88</v>
      </c>
      <c r="F40" s="107" t="s">
        <v>86</v>
      </c>
      <c r="G40" s="106">
        <f>+D40+E40</f>
        <v>14007.240000000002</v>
      </c>
      <c r="H40" s="108">
        <v>44455</v>
      </c>
      <c r="I40" s="41">
        <v>44455</v>
      </c>
      <c r="J40" s="30">
        <f t="shared" si="3"/>
        <v>44440</v>
      </c>
      <c r="L40" s="11">
        <f>IF(I40&lt;&gt;"",IF(SUMIF(Planes!BA:BA,'Control de pagos'!A40,Planes!BC:BC)=0,"",SUMIF(Planes!BA:BA,'Control de pagos'!A40,Planes!BC:BC)),"")</f>
        <v>1348.7231999999999</v>
      </c>
      <c r="N40" s="66">
        <f t="shared" si="2"/>
        <v>11239.36</v>
      </c>
    </row>
    <row r="41" spans="1:14" ht="15.75" hidden="1" thickBot="1">
      <c r="A41" s="11" t="str">
        <f t="shared" si="1"/>
        <v>N989152 10</v>
      </c>
      <c r="B41" s="3" t="s">
        <v>88</v>
      </c>
      <c r="C41" s="176"/>
      <c r="D41" s="178"/>
      <c r="E41" s="96">
        <v>2397.73</v>
      </c>
      <c r="F41" s="97">
        <v>137.28</v>
      </c>
      <c r="G41" s="96">
        <v>13774.37</v>
      </c>
      <c r="H41" s="98">
        <v>44465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11239.36</v>
      </c>
    </row>
    <row r="42" spans="1:14" ht="15.75" hidden="1" thickBot="1">
      <c r="A42" s="11" t="str">
        <f t="shared" ref="A42:A105" si="4">B42&amp;" "&amp;IF(C42="",C41,C42)</f>
        <v>N989152 11</v>
      </c>
      <c r="B42" s="3" t="s">
        <v>88</v>
      </c>
      <c r="C42" s="175">
        <v>11</v>
      </c>
      <c r="D42" s="177">
        <v>11239.36</v>
      </c>
      <c r="E42" s="106">
        <v>3087.08</v>
      </c>
      <c r="F42" s="107" t="s">
        <v>86</v>
      </c>
      <c r="G42" s="106">
        <f>+D42+E42</f>
        <v>14326.44</v>
      </c>
      <c r="H42" s="108">
        <v>44485</v>
      </c>
      <c r="I42" s="41">
        <v>44485</v>
      </c>
      <c r="J42" s="30">
        <f t="shared" si="3"/>
        <v>44470</v>
      </c>
      <c r="L42" s="11">
        <f>IF(I42&lt;&gt;"",IF(SUMIF(Planes!BA:BA,'Control de pagos'!A42,Planes!BC:BC)=0,"",SUMIF(Planes!BA:BA,'Control de pagos'!A42,Planes!BC:BC)),"")</f>
        <v>1348.7231999999999</v>
      </c>
      <c r="N42" s="66">
        <f t="shared" si="2"/>
        <v>11239.36</v>
      </c>
    </row>
    <row r="43" spans="1:14" ht="15.75" hidden="1" thickBot="1">
      <c r="A43" s="11" t="str">
        <f t="shared" si="4"/>
        <v>N989152 11</v>
      </c>
      <c r="B43" s="3" t="s">
        <v>88</v>
      </c>
      <c r="C43" s="176"/>
      <c r="D43" s="178"/>
      <c r="E43" s="96">
        <v>2615.02</v>
      </c>
      <c r="F43" s="97">
        <v>139.47</v>
      </c>
      <c r="G43" s="96">
        <v>13993.85</v>
      </c>
      <c r="H43" s="98">
        <v>44495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11239.36</v>
      </c>
    </row>
    <row r="44" spans="1:14" ht="15.75" hidden="1" thickBot="1">
      <c r="A44" s="11" t="str">
        <f t="shared" si="4"/>
        <v>N989152 12</v>
      </c>
      <c r="B44" s="3" t="s">
        <v>88</v>
      </c>
      <c r="C44" s="175">
        <v>12</v>
      </c>
      <c r="D44" s="177">
        <v>11239.36</v>
      </c>
      <c r="E44" s="106">
        <v>3406.28</v>
      </c>
      <c r="F44" s="107" t="s">
        <v>86</v>
      </c>
      <c r="G44" s="106">
        <f>+D44+E44</f>
        <v>14645.640000000001</v>
      </c>
      <c r="H44" s="108">
        <v>44516</v>
      </c>
      <c r="I44" s="41">
        <v>44516</v>
      </c>
      <c r="J44" s="30">
        <f t="shared" si="3"/>
        <v>44501</v>
      </c>
      <c r="L44" s="11">
        <f>IF(I44&lt;&gt;"",IF(SUMIF(Planes!BA:BA,'Control de pagos'!A44,Planes!BC:BC)=0,"",SUMIF(Planes!BA:BA,'Control de pagos'!A44,Planes!BC:BC)),"")</f>
        <v>1348.7232000000001</v>
      </c>
      <c r="N44" s="66">
        <f t="shared" si="2"/>
        <v>11239.36</v>
      </c>
    </row>
    <row r="45" spans="1:14" ht="15.75" hidden="1" thickBot="1">
      <c r="A45" s="11" t="str">
        <f t="shared" si="4"/>
        <v>N989152 12</v>
      </c>
      <c r="B45" s="3" t="s">
        <v>88</v>
      </c>
      <c r="C45" s="176"/>
      <c r="D45" s="178"/>
      <c r="E45" s="96">
        <v>2847.3</v>
      </c>
      <c r="F45" s="97">
        <v>141.81</v>
      </c>
      <c r="G45" s="96">
        <v>14228.47</v>
      </c>
      <c r="H45" s="98">
        <v>44526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11239.36</v>
      </c>
    </row>
    <row r="46" spans="1:14" ht="15.75" hidden="1" thickBot="1">
      <c r="A46" s="11" t="str">
        <f t="shared" si="4"/>
        <v>N989152 13</v>
      </c>
      <c r="B46" s="3" t="s">
        <v>88</v>
      </c>
      <c r="C46" s="175">
        <v>13</v>
      </c>
      <c r="D46" s="177">
        <v>11239.36</v>
      </c>
      <c r="E46" s="106">
        <v>3725.47</v>
      </c>
      <c r="F46" s="107" t="s">
        <v>86</v>
      </c>
      <c r="G46" s="106">
        <f>+D46+E46</f>
        <v>14964.83</v>
      </c>
      <c r="H46" s="108">
        <v>44546</v>
      </c>
      <c r="I46" s="41">
        <v>44546</v>
      </c>
      <c r="J46" s="30">
        <f t="shared" si="3"/>
        <v>44531</v>
      </c>
      <c r="L46" s="11">
        <f>IF(I46&lt;&gt;"",IF(SUMIF(Planes!BA:BA,'Control de pagos'!A46,Planes!BC:BC)=0,"",SUMIF(Planes!BA:BA,'Control de pagos'!A46,Planes!BC:BC)),"")</f>
        <v>1348.7231999999999</v>
      </c>
      <c r="N46" s="66">
        <f t="shared" si="2"/>
        <v>11239.36</v>
      </c>
    </row>
    <row r="47" spans="1:14" ht="15.75" hidden="1" thickBot="1">
      <c r="A47" s="11" t="str">
        <f t="shared" si="4"/>
        <v>N989152 13</v>
      </c>
      <c r="B47" s="3" t="s">
        <v>88</v>
      </c>
      <c r="C47" s="176"/>
      <c r="D47" s="178"/>
      <c r="E47" s="96">
        <v>3064.6</v>
      </c>
      <c r="F47" s="97">
        <v>143.99</v>
      </c>
      <c r="G47" s="96">
        <v>14447.95</v>
      </c>
      <c r="H47" s="98">
        <v>44556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11239.36</v>
      </c>
    </row>
    <row r="48" spans="1:14" ht="15.75" hidden="1" thickBot="1">
      <c r="A48" s="11" t="str">
        <f t="shared" si="4"/>
        <v>N989152 14</v>
      </c>
      <c r="B48" s="3" t="s">
        <v>88</v>
      </c>
      <c r="C48" s="175">
        <v>14</v>
      </c>
      <c r="D48" s="177">
        <v>11239.36</v>
      </c>
      <c r="E48" s="106">
        <v>4044.67</v>
      </c>
      <c r="F48" s="107" t="s">
        <v>86</v>
      </c>
      <c r="G48" s="106">
        <f>+D48+E48</f>
        <v>15284.03</v>
      </c>
      <c r="H48" s="108">
        <v>44577</v>
      </c>
      <c r="I48" s="41">
        <v>44577</v>
      </c>
      <c r="J48" s="30">
        <f t="shared" si="3"/>
        <v>44562</v>
      </c>
      <c r="L48" s="11">
        <f>IF(I48&lt;&gt;"",IF(SUMIF(Planes!BA:BA,'Control de pagos'!A48,Planes!BC:BC)=0,"",SUMIF(Planes!BA:BA,'Control de pagos'!A48,Planes!BC:BC)),"")</f>
        <v>1348.7232000000001</v>
      </c>
      <c r="N48" s="66">
        <f t="shared" si="2"/>
        <v>11239.36</v>
      </c>
    </row>
    <row r="49" spans="1:14" ht="15.75" hidden="1" thickBot="1">
      <c r="A49" s="11" t="str">
        <f t="shared" si="4"/>
        <v>N989152 14</v>
      </c>
      <c r="B49" s="3" t="s">
        <v>88</v>
      </c>
      <c r="C49" s="176"/>
      <c r="D49" s="178"/>
      <c r="E49" s="96">
        <v>3296.88</v>
      </c>
      <c r="F49" s="97">
        <v>146.33000000000001</v>
      </c>
      <c r="G49" s="96">
        <v>14682.57</v>
      </c>
      <c r="H49" s="98">
        <v>44587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11239.36</v>
      </c>
    </row>
    <row r="50" spans="1:14" ht="15.75" hidden="1" thickBot="1">
      <c r="A50" s="11" t="str">
        <f t="shared" si="4"/>
        <v>N989152 15</v>
      </c>
      <c r="B50" s="3" t="s">
        <v>88</v>
      </c>
      <c r="C50" s="175">
        <v>15</v>
      </c>
      <c r="D50" s="177">
        <v>11239.36</v>
      </c>
      <c r="E50" s="106">
        <v>3521.67</v>
      </c>
      <c r="F50" s="107" t="s">
        <v>86</v>
      </c>
      <c r="G50" s="106">
        <v>14761.03</v>
      </c>
      <c r="H50" s="108">
        <v>44608</v>
      </c>
      <c r="I50" s="41">
        <v>44608</v>
      </c>
      <c r="J50" s="30">
        <f t="shared" si="3"/>
        <v>44593</v>
      </c>
      <c r="L50" s="11">
        <f>IF(I50&lt;&gt;"",IF(SUMIF(Planes!BA:BA,'Control de pagos'!A50,Planes!BC:BC)=0,"",SUMIF(Planes!BA:BA,'Control de pagos'!A50,Planes!BC:BC)),"")</f>
        <v>1348.7231999999999</v>
      </c>
      <c r="N50" s="66">
        <f t="shared" si="2"/>
        <v>11239.36</v>
      </c>
    </row>
    <row r="51" spans="1:14" ht="15.75" hidden="1" thickBot="1">
      <c r="A51" s="11" t="str">
        <f t="shared" si="4"/>
        <v>N989152 15</v>
      </c>
      <c r="B51" s="3" t="s">
        <v>88</v>
      </c>
      <c r="C51" s="176"/>
      <c r="D51" s="178"/>
      <c r="E51" s="96">
        <v>3521.67</v>
      </c>
      <c r="F51" s="97">
        <v>148.59</v>
      </c>
      <c r="G51" s="96">
        <v>14909.62</v>
      </c>
      <c r="H51" s="98">
        <v>44618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11239.36</v>
      </c>
    </row>
    <row r="52" spans="1:14" ht="15.75" hidden="1" thickBot="1">
      <c r="A52" s="11" t="str">
        <f t="shared" si="4"/>
        <v>N989152 16</v>
      </c>
      <c r="B52" s="3" t="s">
        <v>88</v>
      </c>
      <c r="C52" s="175">
        <v>16</v>
      </c>
      <c r="D52" s="177">
        <v>11239.36</v>
      </c>
      <c r="E52" s="106">
        <v>3723.97</v>
      </c>
      <c r="F52" s="107" t="s">
        <v>86</v>
      </c>
      <c r="G52" s="106">
        <v>14963.33</v>
      </c>
      <c r="H52" s="108">
        <v>44636</v>
      </c>
      <c r="I52" s="41">
        <v>44636</v>
      </c>
      <c r="J52" s="30">
        <f t="shared" si="3"/>
        <v>44621</v>
      </c>
      <c r="L52" s="11">
        <f>IF(I52&lt;&gt;"",IF(SUMIF(Planes!BA:BA,'Control de pagos'!A52,Planes!BC:BC)=0,"",SUMIF(Planes!BA:BA,'Control de pagos'!A52,Planes!BC:BC)),"")</f>
        <v>1348.7231999999999</v>
      </c>
      <c r="N52" s="66">
        <f t="shared" si="2"/>
        <v>11239.36</v>
      </c>
    </row>
    <row r="53" spans="1:14" ht="15.75" hidden="1" thickBot="1">
      <c r="A53" s="11" t="str">
        <f t="shared" si="4"/>
        <v>N989152 16</v>
      </c>
      <c r="B53" s="3" t="s">
        <v>88</v>
      </c>
      <c r="C53" s="176"/>
      <c r="D53" s="178"/>
      <c r="E53" s="96">
        <v>3723.97</v>
      </c>
      <c r="F53" s="97">
        <v>150.63</v>
      </c>
      <c r="G53" s="96">
        <v>15113.96</v>
      </c>
      <c r="H53" s="98">
        <v>44646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11239.36</v>
      </c>
    </row>
    <row r="54" spans="1:14" ht="15.75" hidden="1" thickBot="1">
      <c r="A54" s="11" t="str">
        <f t="shared" si="4"/>
        <v>N989152 17</v>
      </c>
      <c r="B54" s="3" t="s">
        <v>88</v>
      </c>
      <c r="C54" s="179">
        <v>17</v>
      </c>
      <c r="D54" s="181">
        <v>11239.36</v>
      </c>
      <c r="E54" s="100">
        <v>3971.24</v>
      </c>
      <c r="F54" s="101" t="s">
        <v>86</v>
      </c>
      <c r="G54" s="100">
        <v>15210.6</v>
      </c>
      <c r="H54" s="102">
        <v>44667</v>
      </c>
      <c r="I54" s="41">
        <v>44667</v>
      </c>
      <c r="J54" s="30">
        <f t="shared" si="3"/>
        <v>44652</v>
      </c>
      <c r="L54" s="11">
        <f>IF(I54&lt;&gt;"",IF(SUMIF(Planes!BA:BA,'Control de pagos'!A54,Planes!BC:BC)=0,"",SUMIF(Planes!BA:BA,'Control de pagos'!A54,Planes!BC:BC)),"")</f>
        <v>1348.7231999999999</v>
      </c>
      <c r="N54" s="66">
        <f t="shared" si="2"/>
        <v>11239.36</v>
      </c>
    </row>
    <row r="55" spans="1:14" ht="15.75" hidden="1" thickBot="1">
      <c r="A55" s="11" t="str">
        <f t="shared" si="4"/>
        <v>N989152 17</v>
      </c>
      <c r="B55" s="3" t="s">
        <v>88</v>
      </c>
      <c r="C55" s="180"/>
      <c r="D55" s="182"/>
      <c r="E55" s="96">
        <v>3971.24</v>
      </c>
      <c r="F55" s="97">
        <v>153.12</v>
      </c>
      <c r="G55" s="96">
        <v>15363.72</v>
      </c>
      <c r="H55" s="98">
        <v>44677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11239.36</v>
      </c>
    </row>
    <row r="56" spans="1:14" ht="15.75" hidden="1" thickBot="1">
      <c r="A56" s="11" t="str">
        <f t="shared" si="4"/>
        <v>N989152 18</v>
      </c>
      <c r="B56" s="3" t="s">
        <v>88</v>
      </c>
      <c r="C56" s="175">
        <v>18</v>
      </c>
      <c r="D56" s="177">
        <v>11239.36</v>
      </c>
      <c r="E56" s="106">
        <v>5321.46</v>
      </c>
      <c r="F56" s="107" t="s">
        <v>86</v>
      </c>
      <c r="G56" s="106">
        <f>+D56+E56</f>
        <v>16560.82</v>
      </c>
      <c r="H56" s="108">
        <v>44697</v>
      </c>
      <c r="I56" s="41">
        <v>44697</v>
      </c>
      <c r="J56" s="30">
        <f t="shared" si="3"/>
        <v>44682</v>
      </c>
      <c r="L56" s="11">
        <f>IF(I56&lt;&gt;"",IF(SUMIF(Planes!BA:BA,'Control de pagos'!A56,Planes!BC:BC)=0,"",SUMIF(Planes!BA:BA,'Control de pagos'!A56,Planes!BC:BC)),"")</f>
        <v>1348.7231999999999</v>
      </c>
      <c r="N56" s="66">
        <f t="shared" si="2"/>
        <v>11239.36</v>
      </c>
    </row>
    <row r="57" spans="1:14" ht="15.75" hidden="1" thickBot="1">
      <c r="A57" s="11" t="str">
        <f t="shared" si="4"/>
        <v>N989152 18</v>
      </c>
      <c r="B57" s="3" t="s">
        <v>88</v>
      </c>
      <c r="C57" s="176"/>
      <c r="D57" s="178"/>
      <c r="E57" s="96">
        <v>4188.53</v>
      </c>
      <c r="F57" s="97">
        <v>155.31</v>
      </c>
      <c r="G57" s="96">
        <v>15583.2</v>
      </c>
      <c r="H57" s="98">
        <v>44707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11239.36</v>
      </c>
    </row>
    <row r="58" spans="1:14" ht="15.75" hidden="1" thickBot="1">
      <c r="A58" s="11" t="str">
        <f t="shared" si="4"/>
        <v>N989152 19</v>
      </c>
      <c r="B58" s="3" t="s">
        <v>88</v>
      </c>
      <c r="C58" s="175">
        <v>19</v>
      </c>
      <c r="D58" s="177">
        <v>11239.36</v>
      </c>
      <c r="E58" s="106">
        <v>5755.3</v>
      </c>
      <c r="F58" s="107" t="s">
        <v>86</v>
      </c>
      <c r="G58" s="106">
        <f>+D58+E58</f>
        <v>16994.66</v>
      </c>
      <c r="H58" s="108">
        <v>44728</v>
      </c>
      <c r="I58" s="41">
        <v>44728</v>
      </c>
      <c r="J58" s="30">
        <f t="shared" si="3"/>
        <v>44713</v>
      </c>
      <c r="L58" s="11">
        <f>IF(I58&lt;&gt;"",IF(SUMIF(Planes!BA:BA,'Control de pagos'!A58,Planes!BC:BC)=0,"",SUMIF(Planes!BA:BA,'Control de pagos'!A58,Planes!BC:BC)),"")</f>
        <v>1348.7232000000001</v>
      </c>
      <c r="N58" s="66">
        <f t="shared" si="2"/>
        <v>11239.36</v>
      </c>
    </row>
    <row r="59" spans="1:14" ht="15.75" hidden="1" thickBot="1">
      <c r="A59" s="11" t="str">
        <f t="shared" si="4"/>
        <v>N989152 19</v>
      </c>
      <c r="B59" s="3" t="s">
        <v>88</v>
      </c>
      <c r="C59" s="176"/>
      <c r="D59" s="178"/>
      <c r="E59" s="96">
        <v>4420.8100000000004</v>
      </c>
      <c r="F59" s="97">
        <v>157.65</v>
      </c>
      <c r="G59" s="96">
        <v>15817.82</v>
      </c>
      <c r="H59" s="98">
        <v>44738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11239.36</v>
      </c>
    </row>
    <row r="60" spans="1:14" ht="15.75" hidden="1" thickBot="1">
      <c r="A60" s="11" t="str">
        <f t="shared" si="4"/>
        <v>N989152 20</v>
      </c>
      <c r="B60" s="3" t="s">
        <v>88</v>
      </c>
      <c r="C60" s="175">
        <v>20</v>
      </c>
      <c r="D60" s="177">
        <v>11239.36</v>
      </c>
      <c r="E60" s="106">
        <v>4638.1099999999997</v>
      </c>
      <c r="F60" s="107" t="s">
        <v>86</v>
      </c>
      <c r="G60" s="106">
        <v>15877.47</v>
      </c>
      <c r="H60" s="108">
        <v>44758</v>
      </c>
      <c r="I60" s="41">
        <v>44758</v>
      </c>
      <c r="J60" s="30">
        <f t="shared" si="3"/>
        <v>44743</v>
      </c>
      <c r="L60" s="11">
        <f>IF(I60&lt;&gt;"",IF(SUMIF(Planes!BA:BA,'Control de pagos'!A60,Planes!BC:BC)=0,"",SUMIF(Planes!BA:BA,'Control de pagos'!A60,Planes!BC:BC)),"")</f>
        <v>1348.7232000000001</v>
      </c>
      <c r="N60" s="66">
        <f t="shared" si="2"/>
        <v>11239.36</v>
      </c>
    </row>
    <row r="61" spans="1:14" ht="15.75" hidden="1" thickBot="1">
      <c r="A61" s="11" t="str">
        <f t="shared" si="4"/>
        <v>N989152 20</v>
      </c>
      <c r="B61" s="3" t="s">
        <v>88</v>
      </c>
      <c r="C61" s="176"/>
      <c r="D61" s="178"/>
      <c r="E61" s="96">
        <v>4638.1099999999997</v>
      </c>
      <c r="F61" s="97">
        <v>159.83000000000001</v>
      </c>
      <c r="G61" s="96">
        <v>16037.3</v>
      </c>
      <c r="H61" s="98">
        <v>44768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11239.36</v>
      </c>
    </row>
    <row r="62" spans="1:14" ht="15.75" hidden="1" thickBot="1">
      <c r="A62" s="11" t="str">
        <f t="shared" si="4"/>
        <v>N989152 21</v>
      </c>
      <c r="B62" s="3" t="s">
        <v>88</v>
      </c>
      <c r="C62" s="167">
        <v>21</v>
      </c>
      <c r="D62" s="169">
        <v>11239.36</v>
      </c>
      <c r="E62" s="96">
        <v>4870.3900000000003</v>
      </c>
      <c r="F62" s="97" t="s">
        <v>86</v>
      </c>
      <c r="G62" s="96">
        <v>16109.75</v>
      </c>
      <c r="H62" s="98">
        <v>44789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11239.36</v>
      </c>
    </row>
    <row r="63" spans="1:14" ht="15.75" hidden="1" thickBot="1">
      <c r="A63" s="11" t="str">
        <f t="shared" si="4"/>
        <v>N989152 21</v>
      </c>
      <c r="B63" s="3" t="s">
        <v>88</v>
      </c>
      <c r="C63" s="168"/>
      <c r="D63" s="170"/>
      <c r="E63" s="96">
        <v>4870.3900000000003</v>
      </c>
      <c r="F63" s="97">
        <v>162.16999999999999</v>
      </c>
      <c r="G63" s="96">
        <v>16271.92</v>
      </c>
      <c r="H63" s="98">
        <v>44799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11239.36</v>
      </c>
    </row>
    <row r="64" spans="1:14" ht="15.75" hidden="1" thickBot="1">
      <c r="A64" s="11" t="str">
        <f t="shared" si="4"/>
        <v>N989152 22</v>
      </c>
      <c r="B64" s="3" t="s">
        <v>88</v>
      </c>
      <c r="C64" s="167">
        <v>22</v>
      </c>
      <c r="D64" s="169">
        <v>11239.36</v>
      </c>
      <c r="E64" s="96">
        <v>5095.18</v>
      </c>
      <c r="F64" s="97" t="s">
        <v>86</v>
      </c>
      <c r="G64" s="96">
        <v>16334.54</v>
      </c>
      <c r="H64" s="98">
        <v>44820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11239.36</v>
      </c>
    </row>
    <row r="65" spans="1:14" ht="15.75" hidden="1" thickBot="1">
      <c r="A65" s="11" t="str">
        <f t="shared" si="4"/>
        <v>N989152 22</v>
      </c>
      <c r="B65" s="3" t="s">
        <v>88</v>
      </c>
      <c r="C65" s="168"/>
      <c r="D65" s="170"/>
      <c r="E65" s="96">
        <v>5095.18</v>
      </c>
      <c r="F65" s="97">
        <v>164.43</v>
      </c>
      <c r="G65" s="96">
        <v>16498.97</v>
      </c>
      <c r="H65" s="98">
        <v>44830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11239.36</v>
      </c>
    </row>
    <row r="66" spans="1:14" ht="15.75" hidden="1" thickBot="1">
      <c r="A66" s="11" t="str">
        <f t="shared" si="4"/>
        <v>N989152 23</v>
      </c>
      <c r="B66" s="3" t="s">
        <v>88</v>
      </c>
      <c r="C66" s="167">
        <v>23</v>
      </c>
      <c r="D66" s="169">
        <v>11239.36</v>
      </c>
      <c r="E66" s="96">
        <v>5312.47</v>
      </c>
      <c r="F66" s="97" t="s">
        <v>86</v>
      </c>
      <c r="G66" s="96">
        <v>16551.830000000002</v>
      </c>
      <c r="H66" s="98">
        <v>44850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11239.36</v>
      </c>
    </row>
    <row r="67" spans="1:14" ht="15.75" hidden="1" thickBot="1">
      <c r="A67" s="11" t="str">
        <f t="shared" si="4"/>
        <v>N989152 23</v>
      </c>
      <c r="B67" s="3" t="s">
        <v>88</v>
      </c>
      <c r="C67" s="168"/>
      <c r="D67" s="170"/>
      <c r="E67" s="96">
        <v>5312.47</v>
      </c>
      <c r="F67" s="97">
        <v>166.62</v>
      </c>
      <c r="G67" s="96">
        <v>16718.45</v>
      </c>
      <c r="H67" s="98">
        <v>44860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11239.36</v>
      </c>
    </row>
    <row r="68" spans="1:14" ht="15.75" hidden="1" thickBot="1">
      <c r="A68" s="11" t="str">
        <f t="shared" si="4"/>
        <v>N989152 24</v>
      </c>
      <c r="B68" s="3" t="s">
        <v>88</v>
      </c>
      <c r="C68" s="167">
        <v>24</v>
      </c>
      <c r="D68" s="169">
        <v>11239.36</v>
      </c>
      <c r="E68" s="96">
        <v>5544.75</v>
      </c>
      <c r="F68" s="97" t="s">
        <v>86</v>
      </c>
      <c r="G68" s="96">
        <v>16784.11</v>
      </c>
      <c r="H68" s="98">
        <v>44881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11239.36</v>
      </c>
    </row>
    <row r="69" spans="1:14" ht="15.75" hidden="1" thickBot="1">
      <c r="A69" s="11" t="str">
        <f t="shared" si="4"/>
        <v>N989152 24</v>
      </c>
      <c r="B69" s="3" t="s">
        <v>88</v>
      </c>
      <c r="C69" s="168"/>
      <c r="D69" s="170"/>
      <c r="E69" s="96">
        <v>5544.75</v>
      </c>
      <c r="F69" s="97">
        <v>168.96</v>
      </c>
      <c r="G69" s="96">
        <v>16953.07</v>
      </c>
      <c r="H69" s="98">
        <v>44891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11239.36</v>
      </c>
    </row>
    <row r="70" spans="1:14" ht="15.75" hidden="1" thickBot="1">
      <c r="A70" s="11" t="str">
        <f t="shared" si="4"/>
        <v>N989152 25</v>
      </c>
      <c r="B70" s="3" t="s">
        <v>88</v>
      </c>
      <c r="C70" s="167">
        <v>25</v>
      </c>
      <c r="D70" s="169">
        <v>11239.36</v>
      </c>
      <c r="E70" s="96">
        <v>5762.05</v>
      </c>
      <c r="F70" s="97" t="s">
        <v>86</v>
      </c>
      <c r="G70" s="96">
        <v>17001.41</v>
      </c>
      <c r="H70" s="98">
        <v>44911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11239.36</v>
      </c>
    </row>
    <row r="71" spans="1:14" ht="15.75" hidden="1" thickBot="1">
      <c r="A71" s="11" t="str">
        <f t="shared" si="4"/>
        <v>N989152 25</v>
      </c>
      <c r="B71" s="3" t="s">
        <v>88</v>
      </c>
      <c r="C71" s="168"/>
      <c r="D71" s="170"/>
      <c r="E71" s="96">
        <v>5762.05</v>
      </c>
      <c r="F71" s="97">
        <v>171.15</v>
      </c>
      <c r="G71" s="96">
        <v>17172.560000000001</v>
      </c>
      <c r="H71" s="98">
        <v>44921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11239.36</v>
      </c>
    </row>
    <row r="72" spans="1:14" ht="15.75" hidden="1" thickBot="1">
      <c r="A72" s="11" t="str">
        <f t="shared" si="4"/>
        <v>N989152 26</v>
      </c>
      <c r="B72" s="3" t="s">
        <v>88</v>
      </c>
      <c r="C72" s="167">
        <v>26</v>
      </c>
      <c r="D72" s="169">
        <v>11239.36</v>
      </c>
      <c r="E72" s="96">
        <v>5994.33</v>
      </c>
      <c r="F72" s="97" t="s">
        <v>86</v>
      </c>
      <c r="G72" s="96">
        <v>17233.689999999999</v>
      </c>
      <c r="H72" s="98">
        <v>44942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11239.36</v>
      </c>
    </row>
    <row r="73" spans="1:14" ht="15.75" hidden="1" thickBot="1">
      <c r="A73" s="11" t="str">
        <f t="shared" si="4"/>
        <v>N989152 26</v>
      </c>
      <c r="B73" s="3" t="s">
        <v>88</v>
      </c>
      <c r="C73" s="168"/>
      <c r="D73" s="170"/>
      <c r="E73" s="96">
        <v>5994.33</v>
      </c>
      <c r="F73" s="97">
        <v>173.49</v>
      </c>
      <c r="G73" s="96">
        <v>17407.18</v>
      </c>
      <c r="H73" s="98">
        <v>44952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11239.36</v>
      </c>
    </row>
    <row r="74" spans="1:14" ht="15.75" hidden="1" thickBot="1">
      <c r="A74" s="11" t="str">
        <f t="shared" si="4"/>
        <v>N989152 27</v>
      </c>
      <c r="B74" s="3" t="s">
        <v>88</v>
      </c>
      <c r="C74" s="167">
        <v>27</v>
      </c>
      <c r="D74" s="169">
        <v>11239.36</v>
      </c>
      <c r="E74" s="96">
        <v>6219.11</v>
      </c>
      <c r="F74" s="97" t="s">
        <v>86</v>
      </c>
      <c r="G74" s="96">
        <v>17458.47</v>
      </c>
      <c r="H74" s="98">
        <v>44973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11239.36</v>
      </c>
    </row>
    <row r="75" spans="1:14" ht="15.75" hidden="1" thickBot="1">
      <c r="A75" s="11" t="str">
        <f t="shared" si="4"/>
        <v>N989152 27</v>
      </c>
      <c r="B75" s="3" t="s">
        <v>88</v>
      </c>
      <c r="C75" s="168"/>
      <c r="D75" s="170"/>
      <c r="E75" s="96">
        <v>6219.11</v>
      </c>
      <c r="F75" s="97">
        <v>175.75</v>
      </c>
      <c r="G75" s="96">
        <v>17634.22</v>
      </c>
      <c r="H75" s="98">
        <v>44983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11239.36</v>
      </c>
    </row>
    <row r="76" spans="1:14" ht="15.75" hidden="1" thickBot="1">
      <c r="A76" s="11" t="str">
        <f t="shared" si="4"/>
        <v>N989152 28</v>
      </c>
      <c r="B76" s="3" t="s">
        <v>88</v>
      </c>
      <c r="C76" s="167">
        <v>28</v>
      </c>
      <c r="D76" s="169">
        <v>11239.36</v>
      </c>
      <c r="E76" s="96">
        <v>6421.42</v>
      </c>
      <c r="F76" s="97" t="s">
        <v>86</v>
      </c>
      <c r="G76" s="96">
        <v>17660.78</v>
      </c>
      <c r="H76" s="98">
        <v>45001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11239.36</v>
      </c>
    </row>
    <row r="77" spans="1:14" ht="15.75" hidden="1" thickBot="1">
      <c r="A77" s="11" t="str">
        <f t="shared" si="4"/>
        <v>N989152 28</v>
      </c>
      <c r="B77" s="3" t="s">
        <v>88</v>
      </c>
      <c r="C77" s="168"/>
      <c r="D77" s="170"/>
      <c r="E77" s="96">
        <v>6421.42</v>
      </c>
      <c r="F77" s="97">
        <v>177.79</v>
      </c>
      <c r="G77" s="96">
        <v>17838.57</v>
      </c>
      <c r="H77" s="98">
        <v>45011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11239.36</v>
      </c>
    </row>
    <row r="78" spans="1:14" ht="15.75" hidden="1" thickBot="1">
      <c r="A78" s="11" t="str">
        <f t="shared" si="4"/>
        <v>N989152 29</v>
      </c>
      <c r="B78" s="3" t="s">
        <v>88</v>
      </c>
      <c r="C78" s="167">
        <v>29</v>
      </c>
      <c r="D78" s="169">
        <v>11239.36</v>
      </c>
      <c r="E78" s="96">
        <v>6668.69</v>
      </c>
      <c r="F78" s="97" t="s">
        <v>86</v>
      </c>
      <c r="G78" s="96">
        <v>17908.05</v>
      </c>
      <c r="H78" s="98">
        <v>45032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11239.36</v>
      </c>
    </row>
    <row r="79" spans="1:14" ht="15.75" hidden="1" thickBot="1">
      <c r="A79" s="11" t="str">
        <f t="shared" si="4"/>
        <v>N989152 29</v>
      </c>
      <c r="B79" s="3" t="s">
        <v>88</v>
      </c>
      <c r="C79" s="168"/>
      <c r="D79" s="170"/>
      <c r="E79" s="96">
        <v>6668.69</v>
      </c>
      <c r="F79" s="97">
        <v>180.27</v>
      </c>
      <c r="G79" s="96">
        <v>18088.32</v>
      </c>
      <c r="H79" s="98">
        <v>45042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11239.36</v>
      </c>
    </row>
    <row r="80" spans="1:14" ht="15.75" hidden="1" thickBot="1">
      <c r="A80" s="11" t="str">
        <f t="shared" si="4"/>
        <v>N989152 30</v>
      </c>
      <c r="B80" s="3" t="s">
        <v>88</v>
      </c>
      <c r="C80" s="167">
        <v>30</v>
      </c>
      <c r="D80" s="169">
        <v>11239.26</v>
      </c>
      <c r="E80" s="96">
        <v>6885.92</v>
      </c>
      <c r="F80" s="97" t="s">
        <v>86</v>
      </c>
      <c r="G80" s="96">
        <v>18125.18</v>
      </c>
      <c r="H80" s="98">
        <v>45062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11239.26</v>
      </c>
    </row>
    <row r="81" spans="1:14" ht="15.75" hidden="1" thickBot="1">
      <c r="A81" s="11" t="str">
        <f t="shared" si="4"/>
        <v>N989152 30</v>
      </c>
      <c r="B81" s="3" t="s">
        <v>88</v>
      </c>
      <c r="C81" s="168"/>
      <c r="D81" s="170"/>
      <c r="E81" s="96">
        <v>6885.92</v>
      </c>
      <c r="F81" s="97">
        <v>182.46</v>
      </c>
      <c r="G81" s="96">
        <v>18307.64</v>
      </c>
      <c r="H81" s="98">
        <v>45072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11239.26</v>
      </c>
    </row>
    <row r="82" spans="1:14" ht="37.5" thickBot="1">
      <c r="A82" s="11" t="str">
        <f t="shared" si="4"/>
        <v>N989145 Cuota N°</v>
      </c>
      <c r="B82" s="3" t="s">
        <v>96</v>
      </c>
      <c r="C82" s="26" t="s">
        <v>19</v>
      </c>
      <c r="D82" s="26" t="s">
        <v>20</v>
      </c>
      <c r="E82" s="26" t="s">
        <v>21</v>
      </c>
      <c r="F82" s="26" t="s">
        <v>22</v>
      </c>
      <c r="G82" s="26" t="s">
        <v>23</v>
      </c>
      <c r="H82" s="26" t="s">
        <v>24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 t="str">
        <f t="shared" si="5"/>
        <v>Capital($)</v>
      </c>
    </row>
    <row r="83" spans="1:14" ht="24.75" thickBot="1">
      <c r="A83" s="11" t="str">
        <f t="shared" si="4"/>
        <v>N989145 Pago a Cuenta</v>
      </c>
      <c r="B83" s="3" t="s">
        <v>96</v>
      </c>
      <c r="C83" s="99" t="s">
        <v>87</v>
      </c>
      <c r="D83" s="100">
        <v>3672.38</v>
      </c>
      <c r="E83" s="101" t="s">
        <v>86</v>
      </c>
      <c r="F83" s="101" t="s">
        <v>86</v>
      </c>
      <c r="G83" s="100">
        <v>3672.38</v>
      </c>
      <c r="H83" s="102">
        <v>44131</v>
      </c>
      <c r="I83" s="41">
        <v>44131</v>
      </c>
      <c r="J83" s="30">
        <f t="shared" si="6"/>
        <v>44105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3672.38</v>
      </c>
    </row>
    <row r="84" spans="1:14" ht="15.75" thickBot="1">
      <c r="A84" s="11" t="str">
        <f t="shared" si="4"/>
        <v>N989145 1</v>
      </c>
      <c r="B84" s="3" t="s">
        <v>96</v>
      </c>
      <c r="C84" s="179">
        <v>1</v>
      </c>
      <c r="D84" s="181">
        <v>12118.86</v>
      </c>
      <c r="E84" s="101">
        <v>395.88</v>
      </c>
      <c r="F84" s="101" t="s">
        <v>86</v>
      </c>
      <c r="G84" s="100">
        <v>12514.74</v>
      </c>
      <c r="H84" s="102">
        <v>44181</v>
      </c>
      <c r="I84" s="41">
        <v>44181</v>
      </c>
      <c r="J84" s="30">
        <f t="shared" si="6"/>
        <v>44166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12118.86</v>
      </c>
    </row>
    <row r="85" spans="1:14" ht="15.75" thickBot="1">
      <c r="A85" s="11" t="str">
        <f t="shared" si="4"/>
        <v>N989145 1</v>
      </c>
      <c r="B85" s="3" t="s">
        <v>96</v>
      </c>
      <c r="C85" s="180"/>
      <c r="D85" s="182"/>
      <c r="E85" s="97">
        <v>395.88</v>
      </c>
      <c r="F85" s="97">
        <v>125.98</v>
      </c>
      <c r="G85" s="96">
        <v>12640.72</v>
      </c>
      <c r="H85" s="98">
        <v>44191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12118.86</v>
      </c>
    </row>
    <row r="86" spans="1:14" ht="15.75" thickBot="1">
      <c r="A86" s="11" t="str">
        <f t="shared" si="4"/>
        <v>N989145 2</v>
      </c>
      <c r="B86" s="3" t="s">
        <v>96</v>
      </c>
      <c r="C86" s="175">
        <v>2</v>
      </c>
      <c r="D86" s="181">
        <v>12118.86</v>
      </c>
      <c r="E86" s="101">
        <v>646.34</v>
      </c>
      <c r="F86" s="101" t="s">
        <v>86</v>
      </c>
      <c r="G86" s="100">
        <v>12765.2</v>
      </c>
      <c r="H86" s="102">
        <v>44212</v>
      </c>
      <c r="I86" s="41">
        <v>44212</v>
      </c>
      <c r="J86" s="30">
        <f t="shared" si="6"/>
        <v>44197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12118.86</v>
      </c>
    </row>
    <row r="87" spans="1:14" ht="15.75" thickBot="1">
      <c r="A87" s="11" t="str">
        <f t="shared" si="4"/>
        <v>N989145 2</v>
      </c>
      <c r="B87" s="3" t="s">
        <v>96</v>
      </c>
      <c r="C87" s="176"/>
      <c r="D87" s="182"/>
      <c r="E87" s="97">
        <v>646.34</v>
      </c>
      <c r="F87" s="97">
        <v>128.5</v>
      </c>
      <c r="G87" s="96">
        <v>12893.7</v>
      </c>
      <c r="H87" s="98">
        <v>44222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12118.86</v>
      </c>
    </row>
    <row r="88" spans="1:14" ht="15.75" thickBot="1">
      <c r="A88" s="11" t="str">
        <f t="shared" si="4"/>
        <v>N989145 3</v>
      </c>
      <c r="B88" s="3" t="s">
        <v>96</v>
      </c>
      <c r="C88" s="179">
        <v>3</v>
      </c>
      <c r="D88" s="181">
        <v>12118.86</v>
      </c>
      <c r="E88" s="101">
        <v>888.72</v>
      </c>
      <c r="F88" s="101" t="s">
        <v>86</v>
      </c>
      <c r="G88" s="100">
        <v>13007.58</v>
      </c>
      <c r="H88" s="102">
        <v>44243</v>
      </c>
      <c r="I88" s="41">
        <v>44243</v>
      </c>
      <c r="J88" s="30">
        <f t="shared" si="6"/>
        <v>44228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12118.86</v>
      </c>
    </row>
    <row r="89" spans="1:14" ht="15.75" thickBot="1">
      <c r="A89" s="11" t="str">
        <f t="shared" si="4"/>
        <v>N989145 3</v>
      </c>
      <c r="B89" s="3" t="s">
        <v>96</v>
      </c>
      <c r="C89" s="180"/>
      <c r="D89" s="182"/>
      <c r="E89" s="97">
        <v>888.72</v>
      </c>
      <c r="F89" s="97">
        <v>130.94</v>
      </c>
      <c r="G89" s="96">
        <v>13138.52</v>
      </c>
      <c r="H89" s="98">
        <v>44253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12118.86</v>
      </c>
    </row>
    <row r="90" spans="1:14" ht="15.75" thickBot="1">
      <c r="A90" s="11" t="str">
        <f t="shared" si="4"/>
        <v>N989145 4</v>
      </c>
      <c r="B90" s="3" t="s">
        <v>96</v>
      </c>
      <c r="C90" s="179">
        <v>4</v>
      </c>
      <c r="D90" s="181">
        <v>12118.86</v>
      </c>
      <c r="E90" s="100">
        <v>1106.8599999999999</v>
      </c>
      <c r="F90" s="101" t="s">
        <v>86</v>
      </c>
      <c r="G90" s="100">
        <v>13225.72</v>
      </c>
      <c r="H90" s="102">
        <v>44271</v>
      </c>
      <c r="I90" s="41">
        <v>44271</v>
      </c>
      <c r="J90" s="30">
        <f t="shared" si="6"/>
        <v>44256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12118.86</v>
      </c>
    </row>
    <row r="91" spans="1:14" ht="15.75" thickBot="1">
      <c r="A91" s="11" t="str">
        <f t="shared" si="4"/>
        <v>N989145 4</v>
      </c>
      <c r="B91" s="3" t="s">
        <v>96</v>
      </c>
      <c r="C91" s="180"/>
      <c r="D91" s="182"/>
      <c r="E91" s="96">
        <v>1106.8599999999999</v>
      </c>
      <c r="F91" s="97">
        <v>133.13999999999999</v>
      </c>
      <c r="G91" s="96">
        <v>13358.86</v>
      </c>
      <c r="H91" s="98">
        <v>44281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12118.86</v>
      </c>
    </row>
    <row r="92" spans="1:14" ht="15.75" thickBot="1">
      <c r="A92" s="11" t="str">
        <f t="shared" si="4"/>
        <v>N989145 5</v>
      </c>
      <c r="B92" s="3" t="s">
        <v>96</v>
      </c>
      <c r="C92" s="175">
        <v>5</v>
      </c>
      <c r="D92" s="177">
        <v>12118.86</v>
      </c>
      <c r="E92" s="106">
        <v>1373.47</v>
      </c>
      <c r="F92" s="107" t="s">
        <v>86</v>
      </c>
      <c r="G92" s="106">
        <v>13492.33</v>
      </c>
      <c r="H92" s="108">
        <v>44302</v>
      </c>
      <c r="I92" s="41">
        <v>44302</v>
      </c>
      <c r="J92" s="30">
        <f t="shared" si="6"/>
        <v>44287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12118.86</v>
      </c>
    </row>
    <row r="93" spans="1:14" ht="15.75" thickBot="1">
      <c r="A93" s="11" t="str">
        <f t="shared" si="4"/>
        <v>N989145 5</v>
      </c>
      <c r="B93" s="3" t="s">
        <v>96</v>
      </c>
      <c r="C93" s="176"/>
      <c r="D93" s="178"/>
      <c r="E93" s="96">
        <v>1373.47</v>
      </c>
      <c r="F93" s="97">
        <v>135.82</v>
      </c>
      <c r="G93" s="96">
        <v>13628.15</v>
      </c>
      <c r="H93" s="98">
        <v>44312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12118.86</v>
      </c>
    </row>
    <row r="94" spans="1:14" ht="15.75" thickBot="1">
      <c r="A94" s="11" t="str">
        <f t="shared" si="4"/>
        <v>N989145 6</v>
      </c>
      <c r="B94" s="3" t="s">
        <v>96</v>
      </c>
      <c r="C94" s="175">
        <v>6</v>
      </c>
      <c r="D94" s="177">
        <v>12118.86</v>
      </c>
      <c r="E94" s="106">
        <v>1607.77</v>
      </c>
      <c r="F94" s="107" t="s">
        <v>86</v>
      </c>
      <c r="G94" s="106">
        <v>13726.63</v>
      </c>
      <c r="H94" s="108">
        <v>44332</v>
      </c>
      <c r="I94" s="41">
        <v>44332</v>
      </c>
      <c r="J94" s="30">
        <f t="shared" si="6"/>
        <v>44317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12118.86</v>
      </c>
    </row>
    <row r="95" spans="1:14" ht="15.75" thickBot="1">
      <c r="A95" s="11" t="str">
        <f t="shared" si="4"/>
        <v>N989145 6</v>
      </c>
      <c r="B95" s="3" t="s">
        <v>96</v>
      </c>
      <c r="C95" s="176"/>
      <c r="D95" s="178"/>
      <c r="E95" s="96">
        <v>1607.77</v>
      </c>
      <c r="F95" s="97">
        <v>138.18</v>
      </c>
      <c r="G95" s="96">
        <v>13864.81</v>
      </c>
      <c r="H95" s="98">
        <v>44342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12118.86</v>
      </c>
    </row>
    <row r="96" spans="1:14" ht="15.75" thickBot="1">
      <c r="A96" s="11" t="str">
        <f t="shared" si="4"/>
        <v>N989145 7</v>
      </c>
      <c r="B96" s="3" t="s">
        <v>96</v>
      </c>
      <c r="C96" s="175">
        <v>7</v>
      </c>
      <c r="D96" s="177">
        <v>12118.86</v>
      </c>
      <c r="E96" s="106">
        <f>+G96-D96</f>
        <v>1951.9399999999987</v>
      </c>
      <c r="F96" s="107" t="s">
        <v>86</v>
      </c>
      <c r="G96" s="106">
        <v>14070.8</v>
      </c>
      <c r="H96" s="108">
        <v>44363</v>
      </c>
      <c r="I96" s="41">
        <v>44363</v>
      </c>
      <c r="J96" s="30">
        <f t="shared" si="6"/>
        <v>44348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12118.86</v>
      </c>
    </row>
    <row r="97" spans="1:14" ht="15.75" thickBot="1">
      <c r="A97" s="11" t="str">
        <f t="shared" si="4"/>
        <v>N989145 7</v>
      </c>
      <c r="B97" s="3" t="s">
        <v>96</v>
      </c>
      <c r="C97" s="176"/>
      <c r="D97" s="178"/>
      <c r="E97" s="96">
        <v>1858.23</v>
      </c>
      <c r="F97" s="97">
        <v>140.69999999999999</v>
      </c>
      <c r="G97" s="96">
        <v>14117.79</v>
      </c>
      <c r="H97" s="98">
        <v>44373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12118.86</v>
      </c>
    </row>
    <row r="98" spans="1:14" ht="15.75" thickBot="1">
      <c r="A98" s="11" t="str">
        <f t="shared" si="4"/>
        <v>N989145 8</v>
      </c>
      <c r="B98" s="3" t="s">
        <v>96</v>
      </c>
      <c r="C98" s="175">
        <v>8</v>
      </c>
      <c r="D98" s="177">
        <v>12118.86</v>
      </c>
      <c r="E98" s="106">
        <v>2296.12</v>
      </c>
      <c r="F98" s="107" t="s">
        <v>86</v>
      </c>
      <c r="G98" s="106">
        <f>+D98+E98</f>
        <v>14414.98</v>
      </c>
      <c r="H98" s="108">
        <v>44393</v>
      </c>
      <c r="I98" s="41">
        <v>44393</v>
      </c>
      <c r="J98" s="30">
        <f t="shared" si="6"/>
        <v>44378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12118.86</v>
      </c>
    </row>
    <row r="99" spans="1:14" ht="15.75" thickBot="1">
      <c r="A99" s="11" t="str">
        <f t="shared" si="4"/>
        <v>N989145 8</v>
      </c>
      <c r="B99" s="3" t="s">
        <v>96</v>
      </c>
      <c r="C99" s="176"/>
      <c r="D99" s="178"/>
      <c r="E99" s="96">
        <v>2092.52</v>
      </c>
      <c r="F99" s="97">
        <v>143.06</v>
      </c>
      <c r="G99" s="96">
        <v>14354.44</v>
      </c>
      <c r="H99" s="98">
        <v>44403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12118.86</v>
      </c>
    </row>
    <row r="100" spans="1:14" ht="15.75" thickBot="1">
      <c r="A100" s="11" t="str">
        <f t="shared" si="4"/>
        <v>N989145 9</v>
      </c>
      <c r="B100" s="3" t="s">
        <v>96</v>
      </c>
      <c r="C100" s="175">
        <v>9</v>
      </c>
      <c r="D100" s="177">
        <v>12118.86</v>
      </c>
      <c r="E100" s="106">
        <v>2640.3</v>
      </c>
      <c r="F100" s="107" t="s">
        <v>86</v>
      </c>
      <c r="G100" s="106">
        <f>+D100+E100</f>
        <v>14759.16</v>
      </c>
      <c r="H100" s="108">
        <v>44424</v>
      </c>
      <c r="I100" s="41">
        <v>44424</v>
      </c>
      <c r="J100" s="30">
        <f t="shared" si="6"/>
        <v>44409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12118.86</v>
      </c>
    </row>
    <row r="101" spans="1:14" ht="15.75" thickBot="1">
      <c r="A101" s="11" t="str">
        <f t="shared" si="4"/>
        <v>N989145 9</v>
      </c>
      <c r="B101" s="3" t="s">
        <v>96</v>
      </c>
      <c r="C101" s="176"/>
      <c r="D101" s="178"/>
      <c r="E101" s="96">
        <v>2342.98</v>
      </c>
      <c r="F101" s="97">
        <v>145.58000000000001</v>
      </c>
      <c r="G101" s="96">
        <v>14607.42</v>
      </c>
      <c r="H101" s="98">
        <v>44434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12118.86</v>
      </c>
    </row>
    <row r="102" spans="1:14" ht="15.75" thickBot="1">
      <c r="A102" s="11" t="str">
        <f t="shared" si="4"/>
        <v>N989145 10</v>
      </c>
      <c r="B102" s="3" t="s">
        <v>96</v>
      </c>
      <c r="C102" s="175">
        <v>10</v>
      </c>
      <c r="D102" s="177">
        <v>12118.86</v>
      </c>
      <c r="E102" s="106">
        <v>2984.47</v>
      </c>
      <c r="F102" s="107" t="s">
        <v>86</v>
      </c>
      <c r="G102" s="106">
        <f>+D102+E102</f>
        <v>15103.33</v>
      </c>
      <c r="H102" s="108">
        <v>44455</v>
      </c>
      <c r="I102" s="41">
        <v>44455</v>
      </c>
      <c r="J102" s="30">
        <f t="shared" si="6"/>
        <v>44440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12118.86</v>
      </c>
    </row>
    <row r="103" spans="1:14" ht="15.75" thickBot="1">
      <c r="A103" s="11" t="str">
        <f t="shared" si="4"/>
        <v>N989145 10</v>
      </c>
      <c r="B103" s="3" t="s">
        <v>96</v>
      </c>
      <c r="C103" s="176"/>
      <c r="D103" s="178"/>
      <c r="E103" s="96">
        <v>2585.36</v>
      </c>
      <c r="F103" s="97">
        <v>148.02000000000001</v>
      </c>
      <c r="G103" s="96">
        <v>14852.24</v>
      </c>
      <c r="H103" s="98">
        <v>44465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12118.86</v>
      </c>
    </row>
    <row r="104" spans="1:14" ht="15.75" thickBot="1">
      <c r="A104" s="11" t="str">
        <f t="shared" si="4"/>
        <v>N989145 11</v>
      </c>
      <c r="B104" s="3" t="s">
        <v>96</v>
      </c>
      <c r="C104" s="175">
        <v>11</v>
      </c>
      <c r="D104" s="177">
        <v>12118.86</v>
      </c>
      <c r="E104" s="106">
        <v>3328.65</v>
      </c>
      <c r="F104" s="107" t="s">
        <v>86</v>
      </c>
      <c r="G104" s="106">
        <f>+D104+E104</f>
        <v>15447.51</v>
      </c>
      <c r="H104" s="108">
        <v>44485</v>
      </c>
      <c r="I104" s="41">
        <v>44485</v>
      </c>
      <c r="J104" s="30">
        <f t="shared" si="6"/>
        <v>44470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12118.86</v>
      </c>
    </row>
    <row r="105" spans="1:14" ht="15.75" thickBot="1">
      <c r="A105" s="11" t="str">
        <f t="shared" si="4"/>
        <v>N989145 11</v>
      </c>
      <c r="B105" s="3" t="s">
        <v>96</v>
      </c>
      <c r="C105" s="176"/>
      <c r="D105" s="178"/>
      <c r="E105" s="96">
        <v>2819.65</v>
      </c>
      <c r="F105" s="97">
        <v>150.38</v>
      </c>
      <c r="G105" s="96">
        <v>15088.89</v>
      </c>
      <c r="H105" s="98">
        <v>44495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12118.86</v>
      </c>
    </row>
    <row r="106" spans="1:14" ht="15.75" thickBot="1">
      <c r="A106" s="11" t="str">
        <f t="shared" ref="A106:A169" si="7">B106&amp;" "&amp;IF(C106="",C105,C106)</f>
        <v>N989145 12</v>
      </c>
      <c r="B106" s="3" t="s">
        <v>96</v>
      </c>
      <c r="C106" s="175">
        <v>12</v>
      </c>
      <c r="D106" s="177">
        <v>12118.86</v>
      </c>
      <c r="E106" s="106">
        <v>3672.82</v>
      </c>
      <c r="F106" s="107" t="s">
        <v>86</v>
      </c>
      <c r="G106" s="106">
        <f>+D106+E106</f>
        <v>15791.68</v>
      </c>
      <c r="H106" s="108">
        <v>44516</v>
      </c>
      <c r="I106" s="41">
        <v>44516</v>
      </c>
      <c r="J106" s="30">
        <f t="shared" si="6"/>
        <v>44501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12118.86</v>
      </c>
    </row>
    <row r="107" spans="1:14" ht="15.75" thickBot="1">
      <c r="A107" s="11" t="str">
        <f t="shared" si="7"/>
        <v>N989145 12</v>
      </c>
      <c r="B107" s="3" t="s">
        <v>96</v>
      </c>
      <c r="C107" s="176"/>
      <c r="D107" s="178"/>
      <c r="E107" s="96">
        <v>3070.11</v>
      </c>
      <c r="F107" s="97">
        <v>152.9</v>
      </c>
      <c r="G107" s="96">
        <v>15341.87</v>
      </c>
      <c r="H107" s="98">
        <v>44526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12118.86</v>
      </c>
    </row>
    <row r="108" spans="1:14" ht="15.75" thickBot="1">
      <c r="A108" s="11" t="str">
        <f t="shared" si="7"/>
        <v>N989145 13</v>
      </c>
      <c r="B108" s="3" t="s">
        <v>96</v>
      </c>
      <c r="C108" s="175">
        <v>13</v>
      </c>
      <c r="D108" s="177">
        <v>12118.86</v>
      </c>
      <c r="E108" s="106">
        <v>4017</v>
      </c>
      <c r="F108" s="107" t="s">
        <v>86</v>
      </c>
      <c r="G108" s="106">
        <f>+D108+E108</f>
        <v>16135.86</v>
      </c>
      <c r="H108" s="108">
        <v>44546</v>
      </c>
      <c r="I108" s="41">
        <v>44546</v>
      </c>
      <c r="J108" s="30">
        <f t="shared" si="6"/>
        <v>44531</v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12118.86</v>
      </c>
    </row>
    <row r="109" spans="1:14" ht="15.75" thickBot="1">
      <c r="A109" s="11" t="str">
        <f t="shared" si="7"/>
        <v>N989145 13</v>
      </c>
      <c r="B109" s="3" t="s">
        <v>96</v>
      </c>
      <c r="C109" s="176"/>
      <c r="D109" s="178"/>
      <c r="E109" s="96">
        <v>3304.41</v>
      </c>
      <c r="F109" s="97">
        <v>155.26</v>
      </c>
      <c r="G109" s="96">
        <v>15578.53</v>
      </c>
      <c r="H109" s="98">
        <v>44556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12118.86</v>
      </c>
    </row>
    <row r="110" spans="1:14" ht="15.75" thickBot="1">
      <c r="A110" s="11" t="str">
        <f t="shared" si="7"/>
        <v>N989145 14</v>
      </c>
      <c r="B110" s="3" t="s">
        <v>96</v>
      </c>
      <c r="C110" s="175">
        <v>14</v>
      </c>
      <c r="D110" s="177">
        <v>12118.86</v>
      </c>
      <c r="E110" s="106">
        <v>4361.17</v>
      </c>
      <c r="F110" s="107" t="s">
        <v>86</v>
      </c>
      <c r="G110" s="106">
        <f>+D110+E110</f>
        <v>16480.03</v>
      </c>
      <c r="H110" s="108">
        <v>44577</v>
      </c>
      <c r="I110" s="41">
        <v>44577</v>
      </c>
      <c r="J110" s="30">
        <f t="shared" si="6"/>
        <v>44562</v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12118.86</v>
      </c>
    </row>
    <row r="111" spans="1:14" ht="15.75" thickBot="1">
      <c r="A111" s="11" t="str">
        <f t="shared" si="7"/>
        <v>N989145 14</v>
      </c>
      <c r="B111" s="3" t="s">
        <v>96</v>
      </c>
      <c r="C111" s="176"/>
      <c r="D111" s="178"/>
      <c r="E111" s="96">
        <v>3554.87</v>
      </c>
      <c r="F111" s="97">
        <v>157.78</v>
      </c>
      <c r="G111" s="96">
        <v>15831.51</v>
      </c>
      <c r="H111" s="98">
        <v>44587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12118.86</v>
      </c>
    </row>
    <row r="112" spans="1:14" ht="15.75" thickBot="1">
      <c r="A112" s="11" t="str">
        <f t="shared" si="7"/>
        <v>N989145 15</v>
      </c>
      <c r="B112" s="3" t="s">
        <v>96</v>
      </c>
      <c r="C112" s="175">
        <v>15</v>
      </c>
      <c r="D112" s="177">
        <v>12118.86</v>
      </c>
      <c r="E112" s="106">
        <v>3797.24</v>
      </c>
      <c r="F112" s="107" t="s">
        <v>86</v>
      </c>
      <c r="G112" s="106">
        <v>15916.1</v>
      </c>
      <c r="H112" s="108">
        <v>44608</v>
      </c>
      <c r="I112" s="41">
        <v>44608</v>
      </c>
      <c r="J112" s="30">
        <f t="shared" si="6"/>
        <v>44593</v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12118.86</v>
      </c>
    </row>
    <row r="113" spans="1:14" ht="15.75" thickBot="1">
      <c r="A113" s="11" t="str">
        <f t="shared" si="7"/>
        <v>N989145 15</v>
      </c>
      <c r="B113" s="3" t="s">
        <v>96</v>
      </c>
      <c r="C113" s="176"/>
      <c r="D113" s="178"/>
      <c r="E113" s="96">
        <v>3797.24</v>
      </c>
      <c r="F113" s="97">
        <v>160.22</v>
      </c>
      <c r="G113" s="96">
        <v>16076.32</v>
      </c>
      <c r="H113" s="98">
        <v>44618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12118.86</v>
      </c>
    </row>
    <row r="114" spans="1:14" ht="15.75" thickBot="1">
      <c r="A114" s="11" t="str">
        <f t="shared" si="7"/>
        <v>N989145 16</v>
      </c>
      <c r="B114" s="3" t="s">
        <v>96</v>
      </c>
      <c r="C114" s="175">
        <v>16</v>
      </c>
      <c r="D114" s="177">
        <v>12118.86</v>
      </c>
      <c r="E114" s="106">
        <v>4015.38</v>
      </c>
      <c r="F114" s="107" t="s">
        <v>86</v>
      </c>
      <c r="G114" s="106">
        <v>16134.24</v>
      </c>
      <c r="H114" s="108">
        <v>44636</v>
      </c>
      <c r="I114" s="41">
        <v>44636</v>
      </c>
      <c r="J114" s="30">
        <f t="shared" si="6"/>
        <v>44621</v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12118.86</v>
      </c>
    </row>
    <row r="115" spans="1:14" ht="15.75" thickBot="1">
      <c r="A115" s="11" t="str">
        <f t="shared" si="7"/>
        <v>N989145 16</v>
      </c>
      <c r="B115" s="3" t="s">
        <v>96</v>
      </c>
      <c r="C115" s="176"/>
      <c r="D115" s="178"/>
      <c r="E115" s="96">
        <v>4015.38</v>
      </c>
      <c r="F115" s="97">
        <v>162.41999999999999</v>
      </c>
      <c r="G115" s="96">
        <v>16296.66</v>
      </c>
      <c r="H115" s="98">
        <v>44646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12118.86</v>
      </c>
    </row>
    <row r="116" spans="1:14" ht="15.75" thickBot="1">
      <c r="A116" s="11" t="str">
        <f t="shared" si="7"/>
        <v>N989145 17</v>
      </c>
      <c r="B116" s="3" t="s">
        <v>96</v>
      </c>
      <c r="C116" s="179">
        <v>17</v>
      </c>
      <c r="D116" s="181">
        <v>12118.86</v>
      </c>
      <c r="E116" s="100">
        <v>4282</v>
      </c>
      <c r="F116" s="101" t="s">
        <v>86</v>
      </c>
      <c r="G116" s="100">
        <v>16400.86</v>
      </c>
      <c r="H116" s="102">
        <v>44667</v>
      </c>
      <c r="I116" s="41">
        <v>44667</v>
      </c>
      <c r="J116" s="30">
        <f t="shared" si="6"/>
        <v>44652</v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12118.86</v>
      </c>
    </row>
    <row r="117" spans="1:14" ht="15.75" thickBot="1">
      <c r="A117" s="11" t="str">
        <f t="shared" si="7"/>
        <v>N989145 17</v>
      </c>
      <c r="B117" s="3" t="s">
        <v>96</v>
      </c>
      <c r="C117" s="180"/>
      <c r="D117" s="182"/>
      <c r="E117" s="96">
        <v>4282</v>
      </c>
      <c r="F117" s="97">
        <v>165.1</v>
      </c>
      <c r="G117" s="96">
        <v>16565.96</v>
      </c>
      <c r="H117" s="98">
        <v>44677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12118.86</v>
      </c>
    </row>
    <row r="118" spans="1:14" ht="15.75" thickBot="1">
      <c r="A118" s="11" t="str">
        <f t="shared" si="7"/>
        <v>N989145 18</v>
      </c>
      <c r="B118" s="3" t="s">
        <v>96</v>
      </c>
      <c r="C118" s="175">
        <v>18</v>
      </c>
      <c r="D118" s="177">
        <v>12118.86</v>
      </c>
      <c r="E118" s="106">
        <v>5737.88</v>
      </c>
      <c r="F118" s="107" t="s">
        <v>86</v>
      </c>
      <c r="G118" s="106">
        <f>+D118+E118</f>
        <v>17856.740000000002</v>
      </c>
      <c r="H118" s="108">
        <v>44697</v>
      </c>
      <c r="I118" s="41">
        <v>44697</v>
      </c>
      <c r="J118" s="30">
        <f t="shared" si="6"/>
        <v>44682</v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12118.86</v>
      </c>
    </row>
    <row r="119" spans="1:14" ht="15.75" thickBot="1">
      <c r="A119" s="11" t="str">
        <f t="shared" si="7"/>
        <v>N989145 18</v>
      </c>
      <c r="B119" s="3" t="s">
        <v>96</v>
      </c>
      <c r="C119" s="176"/>
      <c r="D119" s="178"/>
      <c r="E119" s="96">
        <v>4516.3</v>
      </c>
      <c r="F119" s="97">
        <v>167.46</v>
      </c>
      <c r="G119" s="96">
        <v>16802.62</v>
      </c>
      <c r="H119" s="98">
        <v>44707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12118.86</v>
      </c>
    </row>
    <row r="120" spans="1:14" ht="15.75" thickBot="1">
      <c r="A120" s="11" t="str">
        <f t="shared" si="7"/>
        <v>N989145 19</v>
      </c>
      <c r="B120" s="3" t="s">
        <v>96</v>
      </c>
      <c r="C120" s="175">
        <v>19</v>
      </c>
      <c r="D120" s="177">
        <v>12118.86</v>
      </c>
      <c r="E120" s="106">
        <v>6205.66</v>
      </c>
      <c r="F120" s="107" t="s">
        <v>86</v>
      </c>
      <c r="G120" s="106">
        <f>+D120+E120</f>
        <v>18324.52</v>
      </c>
      <c r="H120" s="108">
        <v>44728</v>
      </c>
      <c r="I120" s="41">
        <v>44728</v>
      </c>
      <c r="J120" s="30">
        <f t="shared" si="6"/>
        <v>44713</v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12118.86</v>
      </c>
    </row>
    <row r="121" spans="1:14" ht="15.75" thickBot="1">
      <c r="A121" s="11" t="str">
        <f t="shared" si="7"/>
        <v>N989145 19</v>
      </c>
      <c r="B121" s="3" t="s">
        <v>96</v>
      </c>
      <c r="C121" s="176"/>
      <c r="D121" s="178"/>
      <c r="E121" s="96">
        <v>4766.75</v>
      </c>
      <c r="F121" s="97">
        <v>169.98</v>
      </c>
      <c r="G121" s="96">
        <v>17055.59</v>
      </c>
      <c r="H121" s="98">
        <v>44738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12118.86</v>
      </c>
    </row>
    <row r="122" spans="1:14" ht="15.75" thickBot="1">
      <c r="A122" s="11" t="str">
        <f t="shared" si="7"/>
        <v>N989145 20</v>
      </c>
      <c r="B122" s="3" t="s">
        <v>96</v>
      </c>
      <c r="C122" s="175">
        <v>20</v>
      </c>
      <c r="D122" s="177">
        <v>12118.86</v>
      </c>
      <c r="E122" s="106">
        <v>5001.05</v>
      </c>
      <c r="F122" s="107" t="s">
        <v>86</v>
      </c>
      <c r="G122" s="106">
        <v>17119.91</v>
      </c>
      <c r="H122" s="108">
        <v>44758</v>
      </c>
      <c r="I122" s="41">
        <v>44758</v>
      </c>
      <c r="J122" s="30">
        <f t="shared" si="6"/>
        <v>44743</v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12118.86</v>
      </c>
    </row>
    <row r="123" spans="1:14" ht="15.75" thickBot="1">
      <c r="A123" s="11" t="str">
        <f t="shared" si="7"/>
        <v>N989145 20</v>
      </c>
      <c r="B123" s="3" t="s">
        <v>96</v>
      </c>
      <c r="C123" s="176"/>
      <c r="D123" s="178"/>
      <c r="E123" s="96">
        <v>5001.05</v>
      </c>
      <c r="F123" s="97">
        <v>172.34</v>
      </c>
      <c r="G123" s="96">
        <v>17292.25</v>
      </c>
      <c r="H123" s="98">
        <v>44768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12118.86</v>
      </c>
    </row>
    <row r="124" spans="1:14" ht="15.75" thickBot="1">
      <c r="A124" s="11" t="str">
        <f t="shared" si="7"/>
        <v>N989145 21</v>
      </c>
      <c r="B124" s="3" t="s">
        <v>96</v>
      </c>
      <c r="C124" s="167">
        <v>21</v>
      </c>
      <c r="D124" s="169">
        <v>12118.86</v>
      </c>
      <c r="E124" s="96">
        <v>5251.51</v>
      </c>
      <c r="F124" s="97" t="s">
        <v>86</v>
      </c>
      <c r="G124" s="96">
        <v>17370.37</v>
      </c>
      <c r="H124" s="98">
        <v>44789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12118.86</v>
      </c>
    </row>
    <row r="125" spans="1:14" ht="15.75" thickBot="1">
      <c r="A125" s="11" t="str">
        <f t="shared" si="7"/>
        <v>N989145 21</v>
      </c>
      <c r="B125" s="3" t="s">
        <v>96</v>
      </c>
      <c r="C125" s="168"/>
      <c r="D125" s="170"/>
      <c r="E125" s="96">
        <v>5251.51</v>
      </c>
      <c r="F125" s="97">
        <v>174.86</v>
      </c>
      <c r="G125" s="96">
        <v>17545.23</v>
      </c>
      <c r="H125" s="98">
        <v>44799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12118.86</v>
      </c>
    </row>
    <row r="126" spans="1:14" ht="15.75" thickBot="1">
      <c r="A126" s="11" t="str">
        <f t="shared" si="7"/>
        <v>N989145 22</v>
      </c>
      <c r="B126" s="3" t="s">
        <v>96</v>
      </c>
      <c r="C126" s="167">
        <v>22</v>
      </c>
      <c r="D126" s="169">
        <v>12118.86</v>
      </c>
      <c r="E126" s="96">
        <v>5493.88</v>
      </c>
      <c r="F126" s="97" t="s">
        <v>86</v>
      </c>
      <c r="G126" s="96">
        <v>17612.740000000002</v>
      </c>
      <c r="H126" s="98">
        <v>44820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12118.86</v>
      </c>
    </row>
    <row r="127" spans="1:14" ht="15.75" thickBot="1">
      <c r="A127" s="11" t="str">
        <f t="shared" si="7"/>
        <v>N989145 22</v>
      </c>
      <c r="B127" s="3" t="s">
        <v>96</v>
      </c>
      <c r="C127" s="168"/>
      <c r="D127" s="170"/>
      <c r="E127" s="96">
        <v>5493.88</v>
      </c>
      <c r="F127" s="97">
        <v>177.3</v>
      </c>
      <c r="G127" s="96">
        <v>17790.04</v>
      </c>
      <c r="H127" s="98">
        <v>44830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12118.86</v>
      </c>
    </row>
    <row r="128" spans="1:14" ht="15.75" thickBot="1">
      <c r="A128" s="11" t="str">
        <f t="shared" si="7"/>
        <v>N989145 23</v>
      </c>
      <c r="B128" s="3" t="s">
        <v>96</v>
      </c>
      <c r="C128" s="167">
        <v>23</v>
      </c>
      <c r="D128" s="169">
        <v>12118.86</v>
      </c>
      <c r="E128" s="96">
        <v>5728.18</v>
      </c>
      <c r="F128" s="97" t="s">
        <v>86</v>
      </c>
      <c r="G128" s="96">
        <v>17847.04</v>
      </c>
      <c r="H128" s="98">
        <v>44850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12118.86</v>
      </c>
    </row>
    <row r="129" spans="1:14" ht="15.75" thickBot="1">
      <c r="A129" s="11" t="str">
        <f t="shared" si="7"/>
        <v>N989145 23</v>
      </c>
      <c r="B129" s="3" t="s">
        <v>96</v>
      </c>
      <c r="C129" s="168"/>
      <c r="D129" s="170"/>
      <c r="E129" s="96">
        <v>5728.18</v>
      </c>
      <c r="F129" s="97">
        <v>179.66</v>
      </c>
      <c r="G129" s="96">
        <v>18026.7</v>
      </c>
      <c r="H129" s="98">
        <v>44860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12118.86</v>
      </c>
    </row>
    <row r="130" spans="1:14" ht="15.75" thickBot="1">
      <c r="A130" s="11" t="str">
        <f t="shared" si="7"/>
        <v>N989145 24</v>
      </c>
      <c r="B130" s="3" t="s">
        <v>96</v>
      </c>
      <c r="C130" s="167">
        <v>24</v>
      </c>
      <c r="D130" s="169">
        <v>12118.86</v>
      </c>
      <c r="E130" s="96">
        <v>5978.64</v>
      </c>
      <c r="F130" s="97" t="s">
        <v>86</v>
      </c>
      <c r="G130" s="96">
        <v>18097.5</v>
      </c>
      <c r="H130" s="98">
        <v>44881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12118.86</v>
      </c>
    </row>
    <row r="131" spans="1:14" ht="15.75" thickBot="1">
      <c r="A131" s="11" t="str">
        <f t="shared" si="7"/>
        <v>N989145 24</v>
      </c>
      <c r="B131" s="3" t="s">
        <v>96</v>
      </c>
      <c r="C131" s="168"/>
      <c r="D131" s="170"/>
      <c r="E131" s="96">
        <v>5978.64</v>
      </c>
      <c r="F131" s="97">
        <v>182.18</v>
      </c>
      <c r="G131" s="96">
        <v>18279.68</v>
      </c>
      <c r="H131" s="98">
        <v>44891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12118.86</v>
      </c>
    </row>
    <row r="132" spans="1:14" ht="15.75" thickBot="1">
      <c r="A132" s="11" t="str">
        <f t="shared" si="7"/>
        <v>N989145 25</v>
      </c>
      <c r="B132" s="3" t="s">
        <v>96</v>
      </c>
      <c r="C132" s="167">
        <v>25</v>
      </c>
      <c r="D132" s="169">
        <v>12118.86</v>
      </c>
      <c r="E132" s="96">
        <v>6212.94</v>
      </c>
      <c r="F132" s="97" t="s">
        <v>86</v>
      </c>
      <c r="G132" s="96">
        <v>18331.8</v>
      </c>
      <c r="H132" s="98">
        <v>44911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12118.86</v>
      </c>
    </row>
    <row r="133" spans="1:14" ht="15.75" thickBot="1">
      <c r="A133" s="11" t="str">
        <f t="shared" si="7"/>
        <v>N989145 25</v>
      </c>
      <c r="B133" s="3" t="s">
        <v>96</v>
      </c>
      <c r="C133" s="168"/>
      <c r="D133" s="170"/>
      <c r="E133" s="96">
        <v>6212.94</v>
      </c>
      <c r="F133" s="97">
        <v>184.54</v>
      </c>
      <c r="G133" s="96">
        <v>18516.34</v>
      </c>
      <c r="H133" s="98">
        <v>44921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12118.86</v>
      </c>
    </row>
    <row r="134" spans="1:14" ht="15.75" thickBot="1">
      <c r="A134" s="11" t="str">
        <f t="shared" si="7"/>
        <v>N989145 26</v>
      </c>
      <c r="B134" s="3" t="s">
        <v>96</v>
      </c>
      <c r="C134" s="167">
        <v>26</v>
      </c>
      <c r="D134" s="169">
        <v>12118.86</v>
      </c>
      <c r="E134" s="96">
        <v>6463.39</v>
      </c>
      <c r="F134" s="97" t="s">
        <v>86</v>
      </c>
      <c r="G134" s="96">
        <v>18582.25</v>
      </c>
      <c r="H134" s="98">
        <v>44942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12118.86</v>
      </c>
    </row>
    <row r="135" spans="1:14" ht="15.75" thickBot="1">
      <c r="A135" s="11" t="str">
        <f t="shared" si="7"/>
        <v>N989145 26</v>
      </c>
      <c r="B135" s="3" t="s">
        <v>96</v>
      </c>
      <c r="C135" s="168"/>
      <c r="D135" s="170"/>
      <c r="E135" s="96">
        <v>6463.39</v>
      </c>
      <c r="F135" s="97">
        <v>187.06</v>
      </c>
      <c r="G135" s="96">
        <v>18769.310000000001</v>
      </c>
      <c r="H135" s="98">
        <v>44952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12118.86</v>
      </c>
    </row>
    <row r="136" spans="1:14" ht="15.75" thickBot="1">
      <c r="A136" s="11" t="str">
        <f t="shared" si="7"/>
        <v>N989145 27</v>
      </c>
      <c r="B136" s="3" t="s">
        <v>96</v>
      </c>
      <c r="C136" s="167">
        <v>27</v>
      </c>
      <c r="D136" s="169">
        <v>12118.86</v>
      </c>
      <c r="E136" s="96">
        <v>6705.77</v>
      </c>
      <c r="F136" s="97" t="s">
        <v>86</v>
      </c>
      <c r="G136" s="96">
        <v>18824.63</v>
      </c>
      <c r="H136" s="98">
        <v>44973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12118.86</v>
      </c>
    </row>
    <row r="137" spans="1:14" ht="15.75" thickBot="1">
      <c r="A137" s="11" t="str">
        <f t="shared" si="7"/>
        <v>N989145 27</v>
      </c>
      <c r="B137" s="3" t="s">
        <v>96</v>
      </c>
      <c r="C137" s="168"/>
      <c r="D137" s="170"/>
      <c r="E137" s="96">
        <v>6705.77</v>
      </c>
      <c r="F137" s="97">
        <v>189.5</v>
      </c>
      <c r="G137" s="96">
        <v>19014.13</v>
      </c>
      <c r="H137" s="98">
        <v>44983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12118.86</v>
      </c>
    </row>
    <row r="138" spans="1:14" ht="15.75" thickBot="1">
      <c r="A138" s="11" t="str">
        <f t="shared" si="7"/>
        <v>N989145 28</v>
      </c>
      <c r="B138" s="3" t="s">
        <v>96</v>
      </c>
      <c r="C138" s="167">
        <v>28</v>
      </c>
      <c r="D138" s="169">
        <v>12118.86</v>
      </c>
      <c r="E138" s="96">
        <v>6923.91</v>
      </c>
      <c r="F138" s="97" t="s">
        <v>86</v>
      </c>
      <c r="G138" s="96">
        <v>19042.77</v>
      </c>
      <c r="H138" s="98">
        <v>45001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12118.86</v>
      </c>
    </row>
    <row r="139" spans="1:14" ht="15.75" thickBot="1">
      <c r="A139" s="11" t="str">
        <f t="shared" si="7"/>
        <v>N989145 28</v>
      </c>
      <c r="B139" s="3" t="s">
        <v>96</v>
      </c>
      <c r="C139" s="168"/>
      <c r="D139" s="170"/>
      <c r="E139" s="96">
        <v>6923.91</v>
      </c>
      <c r="F139" s="97">
        <v>191.7</v>
      </c>
      <c r="G139" s="96">
        <v>19234.47</v>
      </c>
      <c r="H139" s="98">
        <v>45011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12118.86</v>
      </c>
    </row>
    <row r="140" spans="1:14" ht="15.75" thickBot="1">
      <c r="A140" s="11" t="str">
        <f t="shared" si="7"/>
        <v>N989145 29</v>
      </c>
      <c r="B140" s="3" t="s">
        <v>96</v>
      </c>
      <c r="C140" s="167">
        <v>29</v>
      </c>
      <c r="D140" s="169">
        <v>12118.86</v>
      </c>
      <c r="E140" s="96">
        <v>7190.52</v>
      </c>
      <c r="F140" s="97" t="s">
        <v>86</v>
      </c>
      <c r="G140" s="96">
        <v>19309.38</v>
      </c>
      <c r="H140" s="98">
        <v>45032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12118.86</v>
      </c>
    </row>
    <row r="141" spans="1:14" ht="15.75" thickBot="1">
      <c r="A141" s="11" t="str">
        <f t="shared" si="7"/>
        <v>N989145 29</v>
      </c>
      <c r="B141" s="3" t="s">
        <v>96</v>
      </c>
      <c r="C141" s="168"/>
      <c r="D141" s="170"/>
      <c r="E141" s="96">
        <v>7190.52</v>
      </c>
      <c r="F141" s="97">
        <v>194.38</v>
      </c>
      <c r="G141" s="96">
        <v>19503.759999999998</v>
      </c>
      <c r="H141" s="98">
        <v>45042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12118.86</v>
      </c>
    </row>
    <row r="142" spans="1:14" ht="15.75" thickBot="1">
      <c r="A142" s="11" t="str">
        <f t="shared" si="7"/>
        <v>N989145 30</v>
      </c>
      <c r="B142" s="3" t="s">
        <v>96</v>
      </c>
      <c r="C142" s="167">
        <v>30</v>
      </c>
      <c r="D142" s="169">
        <v>12118.8</v>
      </c>
      <c r="E142" s="96">
        <v>7424.78</v>
      </c>
      <c r="F142" s="97" t="s">
        <v>86</v>
      </c>
      <c r="G142" s="96">
        <v>19543.580000000002</v>
      </c>
      <c r="H142" s="98">
        <v>45062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12118.8</v>
      </c>
    </row>
    <row r="143" spans="1:14" ht="15.75" thickBot="1">
      <c r="A143" s="11" t="str">
        <f t="shared" si="7"/>
        <v>N989145 30</v>
      </c>
      <c r="B143" s="3" t="s">
        <v>96</v>
      </c>
      <c r="C143" s="168"/>
      <c r="D143" s="170"/>
      <c r="E143" s="96">
        <v>7424.78</v>
      </c>
      <c r="F143" s="97">
        <v>196.74</v>
      </c>
      <c r="G143" s="96">
        <v>19740.32</v>
      </c>
      <c r="H143" s="98">
        <v>45072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12118.8</v>
      </c>
    </row>
    <row r="144" spans="1:14" hidden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idden="1">
      <c r="A145" s="11" t="str">
        <f t="shared" si="7"/>
        <v>O702873 1</v>
      </c>
      <c r="B145" s="3" t="s">
        <v>98</v>
      </c>
      <c r="C145" s="171">
        <v>1</v>
      </c>
      <c r="D145" s="173">
        <v>184676.61</v>
      </c>
      <c r="E145" s="109">
        <v>47455.34</v>
      </c>
      <c r="F145" s="110" t="s">
        <v>86</v>
      </c>
      <c r="G145" s="109">
        <v>232131.95</v>
      </c>
      <c r="H145" s="111">
        <v>44302</v>
      </c>
      <c r="I145" s="41">
        <v>44302</v>
      </c>
      <c r="J145" s="30">
        <f t="shared" ref="J145:J208" si="9">IF(I145&lt;&gt;"",I145-DAY(I145)+1,IF(A144=A145,IF(I144&lt;&gt;"","-",""),IF(A145=A146,IF(I146&lt;&gt;"","-",""),"")))</f>
        <v>44287</v>
      </c>
      <c r="L145" s="11">
        <f>IF(I145&lt;&gt;"",IF(SUMIF(Planes!BA:BA,'Control de pagos'!A145,Planes!BC:BC)=0,"",SUMIF(Planes!BA:BA,'Control de pagos'!A145,Planes!BC:BC)),"")</f>
        <v>11618.76</v>
      </c>
      <c r="N145" s="66">
        <f t="shared" si="8"/>
        <v>184676.61</v>
      </c>
    </row>
    <row r="146" spans="1:14" ht="15.75" hidden="1" thickBot="1">
      <c r="A146" s="11" t="str">
        <f t="shared" si="7"/>
        <v>O702873 1</v>
      </c>
      <c r="B146" s="3" t="s">
        <v>98</v>
      </c>
      <c r="C146" s="172"/>
      <c r="D146" s="174"/>
      <c r="E146" s="104">
        <v>47455.34</v>
      </c>
      <c r="F146" s="104">
        <v>2592.14</v>
      </c>
      <c r="G146" s="104">
        <v>234724.09</v>
      </c>
      <c r="H146" s="105">
        <v>44312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184676.61</v>
      </c>
    </row>
    <row r="147" spans="1:14" ht="15.75" hidden="1" thickBot="1">
      <c r="A147" s="11" t="str">
        <f t="shared" si="7"/>
        <v>O702873 2</v>
      </c>
      <c r="B147" s="3" t="s">
        <v>98</v>
      </c>
      <c r="C147" s="171">
        <v>2</v>
      </c>
      <c r="D147" s="173">
        <v>190032.24</v>
      </c>
      <c r="E147" s="112">
        <v>42099.71</v>
      </c>
      <c r="F147" s="113" t="s">
        <v>86</v>
      </c>
      <c r="G147" s="112">
        <v>232131.95</v>
      </c>
      <c r="H147" s="114">
        <v>44332</v>
      </c>
      <c r="I147" s="41">
        <v>44332</v>
      </c>
      <c r="J147" s="30">
        <f t="shared" si="9"/>
        <v>44317</v>
      </c>
      <c r="L147" s="11">
        <f>IF(I147&lt;&gt;"",IF(SUMIF(Planes!BA:BA,'Control de pagos'!A147,Planes!BC:BC)=0,"",SUMIF(Planes!BA:BA,'Control de pagos'!A147,Planes!BC:BC)),"")</f>
        <v>11955.704399999999</v>
      </c>
      <c r="N147" s="66">
        <f t="shared" si="8"/>
        <v>190032.24</v>
      </c>
    </row>
    <row r="148" spans="1:14" ht="15.75" hidden="1" thickBot="1">
      <c r="A148" s="11" t="str">
        <f t="shared" si="7"/>
        <v>O702873 2</v>
      </c>
      <c r="B148" s="3" t="s">
        <v>98</v>
      </c>
      <c r="C148" s="172"/>
      <c r="D148" s="174"/>
      <c r="E148" s="104">
        <v>42099.71</v>
      </c>
      <c r="F148" s="104">
        <v>2592.14</v>
      </c>
      <c r="G148" s="104">
        <v>234724.09</v>
      </c>
      <c r="H148" s="105">
        <v>44342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190032.24</v>
      </c>
    </row>
    <row r="149" spans="1:14" ht="15.75" hidden="1" thickBot="1">
      <c r="A149" s="11" t="str">
        <f t="shared" si="7"/>
        <v>O702873 3</v>
      </c>
      <c r="B149" s="3" t="s">
        <v>98</v>
      </c>
      <c r="C149" s="171">
        <v>3</v>
      </c>
      <c r="D149" s="173">
        <v>195543.17</v>
      </c>
      <c r="E149" s="112">
        <v>36588.78</v>
      </c>
      <c r="F149" s="113" t="s">
        <v>86</v>
      </c>
      <c r="G149" s="112">
        <v>232131.95</v>
      </c>
      <c r="H149" s="114">
        <v>44363</v>
      </c>
      <c r="I149" s="41">
        <v>44363</v>
      </c>
      <c r="J149" s="30">
        <f t="shared" si="9"/>
        <v>44348</v>
      </c>
      <c r="L149" s="11">
        <f>IF(I149&lt;&gt;"",IF(SUMIF(Planes!BA:BA,'Control de pagos'!A149,Planes!BC:BC)=0,"",SUMIF(Planes!BA:BA,'Control de pagos'!A149,Planes!BC:BC)),"")</f>
        <v>12302.4192</v>
      </c>
      <c r="N149" s="66">
        <f t="shared" si="8"/>
        <v>195543.17</v>
      </c>
    </row>
    <row r="150" spans="1:14" ht="15.75" hidden="1" thickBot="1">
      <c r="A150" s="11" t="str">
        <f t="shared" si="7"/>
        <v>O702873 3</v>
      </c>
      <c r="B150" s="3" t="s">
        <v>98</v>
      </c>
      <c r="C150" s="172"/>
      <c r="D150" s="174"/>
      <c r="E150" s="104">
        <v>36588.78</v>
      </c>
      <c r="F150" s="104">
        <v>2592.14</v>
      </c>
      <c r="G150" s="104">
        <v>234724.09</v>
      </c>
      <c r="H150" s="105">
        <v>44373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195543.17</v>
      </c>
    </row>
    <row r="151" spans="1:14" ht="15.75" hidden="1" thickBot="1">
      <c r="A151" s="11" t="str">
        <f t="shared" si="7"/>
        <v>O702873 4</v>
      </c>
      <c r="B151" s="3" t="s">
        <v>98</v>
      </c>
      <c r="C151" s="171">
        <v>4</v>
      </c>
      <c r="D151" s="173">
        <v>201213.92</v>
      </c>
      <c r="E151" s="112">
        <v>30918.03</v>
      </c>
      <c r="F151" s="113" t="s">
        <v>86</v>
      </c>
      <c r="G151" s="112">
        <v>232131.95</v>
      </c>
      <c r="H151" s="114">
        <v>44393</v>
      </c>
      <c r="I151" s="41">
        <v>44393</v>
      </c>
      <c r="J151" s="30">
        <f t="shared" si="9"/>
        <v>44378</v>
      </c>
      <c r="L151" s="11">
        <f>IF(I151&lt;&gt;"",IF(SUMIF(Planes!BA:BA,'Control de pagos'!A151,Planes!BC:BC)=0,"",SUMIF(Planes!BA:BA,'Control de pagos'!A151,Planes!BC:BC)),"")</f>
        <v>13475.633842121482</v>
      </c>
      <c r="N151" s="66">
        <f t="shared" si="8"/>
        <v>201213.92</v>
      </c>
    </row>
    <row r="152" spans="1:14" ht="15.75" hidden="1" thickBot="1">
      <c r="A152" s="11" t="str">
        <f t="shared" si="7"/>
        <v>O702873 4</v>
      </c>
      <c r="B152" s="3" t="s">
        <v>98</v>
      </c>
      <c r="C152" s="172"/>
      <c r="D152" s="174"/>
      <c r="E152" s="104">
        <v>30918.03</v>
      </c>
      <c r="F152" s="104">
        <v>2592.14</v>
      </c>
      <c r="G152" s="104">
        <v>234724.09</v>
      </c>
      <c r="H152" s="105">
        <v>44403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201213.92</v>
      </c>
    </row>
    <row r="153" spans="1:14" ht="15.75" hidden="1" thickBot="1">
      <c r="A153" s="11" t="str">
        <f t="shared" si="7"/>
        <v>O702873 5</v>
      </c>
      <c r="B153" s="3" t="s">
        <v>98</v>
      </c>
      <c r="C153" s="171">
        <v>5</v>
      </c>
      <c r="D153" s="173">
        <v>207049.13</v>
      </c>
      <c r="E153" s="112">
        <v>25082.82</v>
      </c>
      <c r="F153" s="113" t="s">
        <v>86</v>
      </c>
      <c r="G153" s="112">
        <v>232131.95</v>
      </c>
      <c r="H153" s="114">
        <v>44424</v>
      </c>
      <c r="I153" s="41">
        <v>44424</v>
      </c>
      <c r="J153" s="30">
        <f t="shared" si="9"/>
        <v>44409</v>
      </c>
      <c r="L153" s="11">
        <f>IF(I153&lt;&gt;"",IF(SUMIF(Planes!BA:BA,'Control de pagos'!A153,Planes!BC:BC)=0,"",SUMIF(Planes!BA:BA,'Control de pagos'!A153,Planes!BC:BC)),"")</f>
        <v>13685.462463180314</v>
      </c>
      <c r="N153" s="66">
        <f t="shared" si="8"/>
        <v>207049.13</v>
      </c>
    </row>
    <row r="154" spans="1:14" ht="15.75" hidden="1" thickBot="1">
      <c r="A154" s="11" t="str">
        <f t="shared" si="7"/>
        <v>O702873 5</v>
      </c>
      <c r="B154" s="3" t="s">
        <v>98</v>
      </c>
      <c r="C154" s="172"/>
      <c r="D154" s="174"/>
      <c r="E154" s="104">
        <v>25082.82</v>
      </c>
      <c r="F154" s="104">
        <v>2592.14</v>
      </c>
      <c r="G154" s="104">
        <v>234724.09</v>
      </c>
      <c r="H154" s="105">
        <v>44434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207049.13</v>
      </c>
    </row>
    <row r="155" spans="1:14" ht="15.75" hidden="1" thickBot="1">
      <c r="A155" s="11" t="str">
        <f t="shared" si="7"/>
        <v>O702873 6</v>
      </c>
      <c r="B155" s="3" t="s">
        <v>98</v>
      </c>
      <c r="C155" s="171">
        <v>6</v>
      </c>
      <c r="D155" s="173">
        <v>213053.55</v>
      </c>
      <c r="E155" s="112">
        <v>19078.400000000001</v>
      </c>
      <c r="F155" s="113" t="s">
        <v>86</v>
      </c>
      <c r="G155" s="112">
        <v>232131.95</v>
      </c>
      <c r="H155" s="114">
        <v>44455</v>
      </c>
      <c r="I155" s="41">
        <v>44455</v>
      </c>
      <c r="J155" s="30">
        <f t="shared" si="9"/>
        <v>44440</v>
      </c>
      <c r="L155" s="11">
        <f>IF(I155&lt;&gt;"",IF(SUMIF(Planes!BA:BA,'Control de pagos'!A155,Planes!BC:BC)=0,"",SUMIF(Planes!BA:BA,'Control de pagos'!A155,Planes!BC:BC)),"")</f>
        <v>13921.98809302259</v>
      </c>
      <c r="N155" s="66">
        <f t="shared" si="8"/>
        <v>213053.55</v>
      </c>
    </row>
    <row r="156" spans="1:14" ht="15.75" hidden="1" thickBot="1">
      <c r="A156" s="11" t="str">
        <f t="shared" si="7"/>
        <v>O702873 6</v>
      </c>
      <c r="B156" s="3" t="s">
        <v>98</v>
      </c>
      <c r="C156" s="172"/>
      <c r="D156" s="174"/>
      <c r="E156" s="104">
        <v>19078.400000000001</v>
      </c>
      <c r="F156" s="104">
        <v>2592.14</v>
      </c>
      <c r="G156" s="104">
        <v>234724.09</v>
      </c>
      <c r="H156" s="105">
        <v>44465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213053.55</v>
      </c>
    </row>
    <row r="157" spans="1:14" ht="15.75" hidden="1" thickBot="1">
      <c r="A157" s="11" t="str">
        <f t="shared" si="7"/>
        <v>O702873 7</v>
      </c>
      <c r="B157" s="3" t="s">
        <v>98</v>
      </c>
      <c r="C157" s="171">
        <v>7</v>
      </c>
      <c r="D157" s="173">
        <v>219232.1</v>
      </c>
      <c r="E157" s="112">
        <v>12899.85</v>
      </c>
      <c r="F157" s="113" t="s">
        <v>86</v>
      </c>
      <c r="G157" s="112">
        <v>232131.95</v>
      </c>
      <c r="H157" s="114">
        <v>44485</v>
      </c>
      <c r="I157" s="41">
        <v>44485</v>
      </c>
      <c r="J157" s="30">
        <f t="shared" si="9"/>
        <v>44470</v>
      </c>
      <c r="L157" s="11">
        <f>IF(I157&lt;&gt;"",IF(SUMIF(Planes!BA:BA,'Control de pagos'!A157,Planes!BC:BC)=0,"",SUMIF(Planes!BA:BA,'Control de pagos'!A157,Planes!BC:BC)),"")</f>
        <v>14426.966832752398</v>
      </c>
      <c r="N157" s="66">
        <f t="shared" si="8"/>
        <v>219232.1</v>
      </c>
    </row>
    <row r="158" spans="1:14" ht="15.75" hidden="1" thickBot="1">
      <c r="A158" s="11" t="str">
        <f t="shared" si="7"/>
        <v>O702873 7</v>
      </c>
      <c r="B158" s="3" t="s">
        <v>98</v>
      </c>
      <c r="C158" s="172"/>
      <c r="D158" s="174"/>
      <c r="E158" s="104">
        <v>12899.85</v>
      </c>
      <c r="F158" s="104">
        <v>2592.14</v>
      </c>
      <c r="G158" s="104">
        <v>234724.09</v>
      </c>
      <c r="H158" s="105">
        <v>44495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219232.1</v>
      </c>
    </row>
    <row r="159" spans="1:14" ht="15.75" hidden="1" thickBot="1">
      <c r="A159" s="11" t="str">
        <f t="shared" si="7"/>
        <v>O702873 8</v>
      </c>
      <c r="B159" s="3" t="s">
        <v>98</v>
      </c>
      <c r="C159" s="171">
        <v>8</v>
      </c>
      <c r="D159" s="173">
        <v>225589.92</v>
      </c>
      <c r="E159" s="112">
        <v>6542.03</v>
      </c>
      <c r="F159" s="113" t="s">
        <v>86</v>
      </c>
      <c r="G159" s="112">
        <v>232131.95</v>
      </c>
      <c r="H159" s="114">
        <v>44516</v>
      </c>
      <c r="I159" s="41">
        <v>44516</v>
      </c>
      <c r="J159" s="30">
        <f t="shared" si="9"/>
        <v>44501</v>
      </c>
      <c r="L159" s="11">
        <f>IF(I159&lt;&gt;"",IF(SUMIF(Planes!BA:BA,'Control de pagos'!A159,Planes!BC:BC)=0,"",SUMIF(Planes!BA:BA,'Control de pagos'!A159,Planes!BC:BC)),"")</f>
        <v>14744.91074228879</v>
      </c>
      <c r="N159" s="66">
        <f t="shared" si="8"/>
        <v>225589.92</v>
      </c>
    </row>
    <row r="160" spans="1:14" ht="15.75" hidden="1" thickBot="1">
      <c r="A160" s="11" t="str">
        <f t="shared" si="7"/>
        <v>O702873 8</v>
      </c>
      <c r="B160" s="3" t="s">
        <v>98</v>
      </c>
      <c r="C160" s="172"/>
      <c r="D160" s="174"/>
      <c r="E160" s="104">
        <v>6542.03</v>
      </c>
      <c r="F160" s="104">
        <v>2592.14</v>
      </c>
      <c r="G160" s="104">
        <v>234724.09</v>
      </c>
      <c r="H160" s="105">
        <v>44526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225589.92</v>
      </c>
    </row>
    <row r="161" spans="1:14" ht="36.75" hidden="1">
      <c r="A161" s="11" t="str">
        <f t="shared" si="7"/>
        <v>P103359 Cuota N°</v>
      </c>
      <c r="B161" s="3" t="s">
        <v>107</v>
      </c>
      <c r="C161" s="130" t="s">
        <v>19</v>
      </c>
      <c r="D161" s="130" t="s">
        <v>20</v>
      </c>
      <c r="E161" s="130" t="s">
        <v>21</v>
      </c>
      <c r="F161" s="130" t="s">
        <v>22</v>
      </c>
      <c r="G161" s="130" t="s">
        <v>23</v>
      </c>
      <c r="H161" s="130" t="s">
        <v>24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 t="str">
        <f t="shared" si="8"/>
        <v>Capital($)</v>
      </c>
    </row>
    <row r="162" spans="1:14" ht="24.75" hidden="1" thickBot="1">
      <c r="A162" s="11" t="str">
        <f t="shared" si="7"/>
        <v>P103359 Pago a cuenta</v>
      </c>
      <c r="B162" s="3" t="s">
        <v>107</v>
      </c>
      <c r="C162" s="132" t="s">
        <v>110</v>
      </c>
      <c r="D162" s="133">
        <v>213557.64</v>
      </c>
      <c r="E162" s="134" t="s">
        <v>86</v>
      </c>
      <c r="F162" s="134" t="s">
        <v>86</v>
      </c>
      <c r="G162" s="133">
        <v>213557.64</v>
      </c>
      <c r="H162" s="135">
        <v>44421</v>
      </c>
      <c r="I162" s="41">
        <v>44421</v>
      </c>
      <c r="J162" s="30">
        <f t="shared" si="9"/>
        <v>44409</v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213557.64</v>
      </c>
    </row>
    <row r="163" spans="1:14" ht="15.75" hidden="1" thickBot="1">
      <c r="A163" s="11" t="str">
        <f t="shared" si="7"/>
        <v>P103359 1</v>
      </c>
      <c r="B163" s="3" t="s">
        <v>107</v>
      </c>
      <c r="C163" s="163">
        <v>1</v>
      </c>
      <c r="D163" s="165">
        <v>207195.09</v>
      </c>
      <c r="E163" s="133">
        <v>19476.45</v>
      </c>
      <c r="F163" s="134" t="s">
        <v>86</v>
      </c>
      <c r="G163" s="133">
        <v>226671.54</v>
      </c>
      <c r="H163" s="135">
        <v>44455</v>
      </c>
      <c r="I163" s="41">
        <v>44455</v>
      </c>
      <c r="J163" s="30">
        <f t="shared" si="9"/>
        <v>44440</v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207195.09</v>
      </c>
    </row>
    <row r="164" spans="1:14" ht="15.75" hidden="1" thickBot="1">
      <c r="A164" s="11" t="str">
        <f t="shared" si="7"/>
        <v>P103359 1</v>
      </c>
      <c r="B164" s="3" t="s">
        <v>107</v>
      </c>
      <c r="C164" s="164"/>
      <c r="D164" s="166"/>
      <c r="E164" s="129">
        <v>19476.45</v>
      </c>
      <c r="F164" s="129">
        <v>2531.17</v>
      </c>
      <c r="G164" s="129">
        <v>229202.71</v>
      </c>
      <c r="H164" s="131">
        <v>44465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207195.09</v>
      </c>
    </row>
    <row r="165" spans="1:14" ht="15.75" hidden="1" thickBot="1">
      <c r="A165" s="11" t="str">
        <f t="shared" si="7"/>
        <v>P103359 2</v>
      </c>
      <c r="B165" s="3" t="s">
        <v>107</v>
      </c>
      <c r="C165" s="163">
        <v>2</v>
      </c>
      <c r="D165" s="165">
        <v>213493.81</v>
      </c>
      <c r="E165" s="133">
        <v>13177.73</v>
      </c>
      <c r="F165" s="134" t="s">
        <v>86</v>
      </c>
      <c r="G165" s="133">
        <v>226671.54</v>
      </c>
      <c r="H165" s="135">
        <v>44485</v>
      </c>
      <c r="I165" s="41">
        <v>44485</v>
      </c>
      <c r="J165" s="30">
        <f t="shared" si="9"/>
        <v>44470</v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213493.81</v>
      </c>
    </row>
    <row r="166" spans="1:14" ht="15.75" hidden="1" thickBot="1">
      <c r="A166" s="11" t="str">
        <f t="shared" si="7"/>
        <v>P103359 2</v>
      </c>
      <c r="B166" s="3" t="s">
        <v>107</v>
      </c>
      <c r="C166" s="164"/>
      <c r="D166" s="166"/>
      <c r="E166" s="129">
        <v>13177.73</v>
      </c>
      <c r="F166" s="129">
        <v>2531.17</v>
      </c>
      <c r="G166" s="129">
        <v>229202.71</v>
      </c>
      <c r="H166" s="131">
        <v>44495</v>
      </c>
      <c r="J166" s="30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213493.81</v>
      </c>
    </row>
    <row r="167" spans="1:14" ht="15.75" hidden="1" thickBot="1">
      <c r="A167" s="11" t="str">
        <f t="shared" si="7"/>
        <v>P103359 3</v>
      </c>
      <c r="B167" s="3" t="s">
        <v>107</v>
      </c>
      <c r="C167" s="163">
        <v>3</v>
      </c>
      <c r="D167" s="165">
        <v>219984.03</v>
      </c>
      <c r="E167" s="133">
        <v>6687.51</v>
      </c>
      <c r="F167" s="134" t="s">
        <v>86</v>
      </c>
      <c r="G167" s="133">
        <v>226671.54</v>
      </c>
      <c r="H167" s="135">
        <v>44516</v>
      </c>
      <c r="I167" s="41">
        <v>44516</v>
      </c>
      <c r="J167" s="30">
        <f t="shared" si="9"/>
        <v>44501</v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219984.03</v>
      </c>
    </row>
    <row r="168" spans="1:14" ht="15.75" hidden="1" thickBot="1">
      <c r="A168" s="11" t="str">
        <f t="shared" si="7"/>
        <v>P103359 3</v>
      </c>
      <c r="B168" s="3" t="s">
        <v>107</v>
      </c>
      <c r="C168" s="164"/>
      <c r="D168" s="166"/>
      <c r="E168" s="129">
        <v>6687.51</v>
      </c>
      <c r="F168" s="129">
        <v>2531.17</v>
      </c>
      <c r="G168" s="129">
        <v>229202.71</v>
      </c>
      <c r="H168" s="131">
        <v>44526</v>
      </c>
      <c r="J168" s="30" t="str">
        <f t="shared" si="9"/>
        <v>-</v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219984.03</v>
      </c>
    </row>
    <row r="169" spans="1:14" hidden="1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hidden="1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hidden="1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hidden="1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hidden="1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hidden="1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hidden="1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hidden="1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hidden="1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hidden="1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hidden="1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hidden="1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hidden="1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hidden="1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hidden="1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hidden="1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hidden="1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hidden="1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hidden="1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hidden="1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hidden="1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hidden="1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hidden="1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hidden="1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hidden="1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hidden="1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hidden="1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hidden="1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hidden="1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hidden="1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hidden="1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hidden="1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hidden="1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hidden="1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hidden="1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hidden="1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hidden="1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hidden="1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hidden="1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hidden="1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hidden="1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hidden="1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hidden="1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hidden="1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hidden="1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hidden="1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hidden="1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hidden="1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hidden="1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hidden="1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hidden="1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hidden="1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hidden="1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hidden="1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hidden="1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hidden="1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hidden="1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hidden="1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hidden="1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hidden="1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hidden="1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hidden="1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hidden="1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hidden="1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hidden="1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hidden="1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hidden="1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hidden="1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hidden="1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hidden="1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hidden="1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hidden="1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hidden="1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hidden="1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hidden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idden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hidden="1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hidden="1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hidden="1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hidden="1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hidden="1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hidden="1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hidden="1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hidden="1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hidden="1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hidden="1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hidden="1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hidden="1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hidden="1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hidden="1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hidden="1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hidden="1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hidden="1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hidden="1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hidden="1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hidden="1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hidden="1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hidden="1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hidden="1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hidden="1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hidden="1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hidden="1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hidden="1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hidden="1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hidden="1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hidden="1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hidden="1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hidden="1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hidden="1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hidden="1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hidden="1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hidden="1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hidden="1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hidden="1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hidden="1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hidden="1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hidden="1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hidden="1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hidden="1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hidden="1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hidden="1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hidden="1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hidden="1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hidden="1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hidden="1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hidden="1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hidden="1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hidden="1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hidden="1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hidden="1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N989145"/>
      </filters>
    </filterColumn>
  </autoFilter>
  <mergeCells count="159">
    <mergeCell ref="C151:C152"/>
    <mergeCell ref="D151:D152"/>
    <mergeCell ref="C153:C154"/>
    <mergeCell ref="D153:D154"/>
    <mergeCell ref="C28:C29"/>
    <mergeCell ref="D28:D29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22:C23"/>
    <mergeCell ref="D22:D23"/>
    <mergeCell ref="C24:C25"/>
    <mergeCell ref="D24:D25"/>
    <mergeCell ref="C26:C27"/>
    <mergeCell ref="D26:D27"/>
    <mergeCell ref="C18:C19"/>
    <mergeCell ref="D18:D19"/>
    <mergeCell ref="C8:C9"/>
    <mergeCell ref="D8:D9"/>
    <mergeCell ref="C10:C11"/>
    <mergeCell ref="D10:D11"/>
    <mergeCell ref="C12:C13"/>
    <mergeCell ref="D12:D13"/>
    <mergeCell ref="C34:C35"/>
    <mergeCell ref="D34:D35"/>
    <mergeCell ref="C36:C37"/>
    <mergeCell ref="D36:D37"/>
    <mergeCell ref="C38:C39"/>
    <mergeCell ref="D38:D39"/>
    <mergeCell ref="C30:C31"/>
    <mergeCell ref="D30:D31"/>
    <mergeCell ref="C32:C33"/>
    <mergeCell ref="D32:D33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84:C85"/>
    <mergeCell ref="D84:D85"/>
    <mergeCell ref="C86:C87"/>
    <mergeCell ref="D86:D87"/>
    <mergeCell ref="C88:C89"/>
    <mergeCell ref="D88:D89"/>
    <mergeCell ref="C76:C77"/>
    <mergeCell ref="D76:D77"/>
    <mergeCell ref="C78:C79"/>
    <mergeCell ref="D78:D79"/>
    <mergeCell ref="C80:C81"/>
    <mergeCell ref="D80:D81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63:C164"/>
    <mergeCell ref="D163:D164"/>
    <mergeCell ref="C165:C166"/>
    <mergeCell ref="D165:D166"/>
    <mergeCell ref="C167:C168"/>
    <mergeCell ref="D167:D168"/>
    <mergeCell ref="C138:C139"/>
    <mergeCell ref="D138:D139"/>
    <mergeCell ref="C140:C141"/>
    <mergeCell ref="D140:D141"/>
    <mergeCell ref="C142:C143"/>
    <mergeCell ref="D142:D143"/>
    <mergeCell ref="C155:C156"/>
    <mergeCell ref="D155:D156"/>
    <mergeCell ref="C157:C158"/>
    <mergeCell ref="D157:D158"/>
    <mergeCell ref="C159:C160"/>
    <mergeCell ref="D159:D160"/>
    <mergeCell ref="C145:C146"/>
    <mergeCell ref="D145:D146"/>
    <mergeCell ref="C147:C148"/>
    <mergeCell ref="D147:D148"/>
    <mergeCell ref="C149:C150"/>
    <mergeCell ref="D149:D150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K15" sqref="K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44743</v>
      </c>
      <c r="C7" s="29">
        <f>SUMIF(SUSS!H:H,'Control de pagos'!K1,SUSS!I:I)</f>
        <v>42824.45</v>
      </c>
      <c r="D7" s="29">
        <f>'Control de pagos'!K2</f>
        <v>1348.7232000000001</v>
      </c>
      <c r="E7" s="42">
        <f>C7+D7</f>
        <v>44173.173199999997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D3" sqref="D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43922</v>
      </c>
      <c r="E3" s="61">
        <v>44286</v>
      </c>
      <c r="F3" s="62"/>
      <c r="G3" s="63" t="str">
        <f>"&gt;="&amp;D3</f>
        <v>&gt;=43922</v>
      </c>
      <c r="H3" s="63" t="str">
        <f>"&lt;="&amp;E3</f>
        <v>&lt;=44286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N089123</v>
      </c>
      <c r="C7" s="70">
        <f>SUMIFS('Control de pagos'!N:N,'Control de pagos'!$B:$B,'Audit Contable'!$B7,'Control de pagos'!$I:$I,'Audit Contable'!$G$3,'Control de pagos'!$I:$I,'Audit Contable'!$H$3)</f>
        <v>97610.33</v>
      </c>
      <c r="D7" s="70">
        <f>SUMIFS('Control de pagos'!E:E,'Control de pagos'!$B:$B,'Audit Contable'!$B7,'Control de pagos'!$I:$I,'Audit Contable'!$G$3,'Control de pagos'!$I:$I,'Audit Contable'!$H$3)</f>
        <v>9678.0700000000015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9678.0700000000015</v>
      </c>
      <c r="G7" s="70">
        <f>C7+F7</f>
        <v>107288.40000000001</v>
      </c>
    </row>
    <row r="8" spans="2:8">
      <c r="B8" s="67" t="str">
        <f>Descripción!B19</f>
        <v>N989152</v>
      </c>
      <c r="C8" s="70">
        <f>SUMIFS('Control de pagos'!N:N,'Control de pagos'!$B:$B,'Audit Contable'!$B8,'Control de pagos'!$I:$I,'Audit Contable'!$G$3,'Control de pagos'!$I:$I,'Audit Contable'!$H$3)</f>
        <v>48363.31</v>
      </c>
      <c r="D8" s="70">
        <f>SUMIFS('Control de pagos'!E:E,'Control de pagos'!$B:$B,'Audit Contable'!$B8,'Control de pagos'!$I:$I,'Audit Contable'!$G$3,'Control de pagos'!$I:$I,'Audit Contable'!$H$3)</f>
        <v>2817.33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2817.33</v>
      </c>
      <c r="G8" s="70">
        <f>C8+F8</f>
        <v>51180.639999999999</v>
      </c>
    </row>
    <row r="9" spans="2:8">
      <c r="B9" s="67" t="str">
        <f>Descripción!B32</f>
        <v>N989145</v>
      </c>
      <c r="C9" s="70">
        <f>SUMIFS('Control de pagos'!N:N,'Control de pagos'!$B:$B,'Audit Contable'!$B9,'Control de pagos'!$I:$I,'Audit Contable'!$G$3,'Control de pagos'!$I:$I,'Audit Contable'!$H$3)</f>
        <v>52147.820000000007</v>
      </c>
      <c r="D9" s="70">
        <f>SUMIFS('Control de pagos'!E:E,'Control de pagos'!$B:$B,'Audit Contable'!$B9,'Control de pagos'!$I:$I,'Audit Contable'!$G$3,'Control de pagos'!$I:$I,'Audit Contable'!$H$3)</f>
        <v>3037.8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3037.8</v>
      </c>
      <c r="G9" s="70">
        <f t="shared" ref="G9:G28" si="1">C9+F9</f>
        <v>55185.62000000001</v>
      </c>
    </row>
    <row r="10" spans="2:8">
      <c r="B10" s="67" t="str">
        <f>Descripción!B45</f>
        <v>O702873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P103359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198121.46000000002</v>
      </c>
      <c r="D29" s="71">
        <f t="shared" ref="D29:G29" si="2">SUM(D7:D28)</f>
        <v>15533.2</v>
      </c>
      <c r="E29" s="71">
        <f t="shared" si="2"/>
        <v>0</v>
      </c>
      <c r="F29" s="71">
        <f t="shared" si="2"/>
        <v>15533.2</v>
      </c>
      <c r="G29" s="71">
        <f t="shared" si="2"/>
        <v>213654.66000000003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2022-08-17T11:44:14Z</dcterms:modified>
</cp:coreProperties>
</file>