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10" i="2"/>
  <c r="L12" i="2"/>
  <c r="L14" i="2"/>
  <c r="L16" i="2"/>
  <c r="L18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5" i="2"/>
  <c r="L57" i="2"/>
  <c r="L59" i="2"/>
  <c r="L61" i="2"/>
  <c r="L63" i="2"/>
  <c r="L65" i="2"/>
  <c r="L66" i="2"/>
  <c r="L68" i="2"/>
  <c r="L70" i="2"/>
  <c r="L72" i="2"/>
  <c r="L74" i="2"/>
  <c r="L76" i="2"/>
  <c r="L78" i="2"/>
  <c r="L79" i="2"/>
  <c r="L81" i="2"/>
  <c r="L84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G27" i="7" l="1"/>
  <c r="G21" i="7"/>
  <c r="G16" i="7"/>
  <c r="G20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0" i="3" l="1"/>
  <c r="R29" i="3"/>
  <c r="F29" i="7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L67" i="2" s="1"/>
  <c r="A68" i="2"/>
  <c r="A69" i="2"/>
  <c r="L69" i="2" s="1"/>
  <c r="A70" i="2"/>
  <c r="A71" i="2"/>
  <c r="L71" i="2" s="1"/>
  <c r="A72" i="2"/>
  <c r="A73" i="2"/>
  <c r="L73" i="2" s="1"/>
  <c r="A74" i="2"/>
  <c r="A75" i="2"/>
  <c r="L75" i="2" s="1"/>
  <c r="A76" i="2"/>
  <c r="A77" i="2"/>
  <c r="L77" i="2" s="1"/>
  <c r="A78" i="2"/>
  <c r="A79" i="2"/>
  <c r="A80" i="2"/>
  <c r="L80" i="2" s="1"/>
  <c r="A81" i="2"/>
  <c r="A82" i="2"/>
  <c r="L82" i="2" s="1"/>
  <c r="A83" i="2"/>
  <c r="L83" i="2" s="1"/>
  <c r="A84" i="2"/>
  <c r="A85" i="2"/>
  <c r="L85" i="2" s="1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 s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 s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 s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AC172" i="1"/>
  <c r="AD172" i="1"/>
  <c r="AE172" i="1"/>
  <c r="AF172" i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 s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 s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 s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 s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 s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AO343" i="1"/>
  <c r="AP343" i="1" s="1"/>
  <c r="AO339" i="1"/>
  <c r="AP339" i="1" s="1"/>
  <c r="AO319" i="1"/>
  <c r="AP319" i="1" s="1"/>
  <c r="AO329" i="1"/>
  <c r="AP329" i="1" s="1"/>
  <c r="AO309" i="1"/>
  <c r="AP309" i="1" s="1"/>
  <c r="AO294" i="1"/>
  <c r="AN294" i="1" s="1"/>
  <c r="AO290" i="1"/>
  <c r="AN290" i="1" s="1"/>
  <c r="AO285" i="1"/>
  <c r="AO280" i="1"/>
  <c r="AN280" i="1" s="1"/>
  <c r="AO275" i="1"/>
  <c r="AO265" i="1"/>
  <c r="AO241" i="1"/>
  <c r="AO212" i="1"/>
  <c r="AN212" i="1" s="1"/>
  <c r="AO205" i="1"/>
  <c r="AO185" i="1"/>
  <c r="AO172" i="1"/>
  <c r="AO150" i="1"/>
  <c r="AO219" i="1"/>
  <c r="AO198" i="1"/>
  <c r="AO191" i="1"/>
  <c r="AO179" i="1"/>
  <c r="AO165" i="1"/>
  <c r="AN165" i="1" s="1"/>
  <c r="AO157" i="1"/>
  <c r="AN157" i="1" s="1"/>
  <c r="AO136" i="1"/>
  <c r="BA1217" i="1"/>
  <c r="BA1216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BA3659" i="1"/>
  <c r="BA3658" i="1"/>
  <c r="BA3655" i="1"/>
  <c r="BA3654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AX592" i="1"/>
  <c r="BC592" i="1"/>
  <c r="AX589" i="1"/>
  <c r="AX588" i="1"/>
  <c r="AX585" i="1"/>
  <c r="BC585" i="1"/>
  <c r="AX584" i="1"/>
  <c r="AX582" i="1"/>
  <c r="BC582" i="1"/>
  <c r="AX581" i="1"/>
  <c r="AX578" i="1"/>
  <c r="BC578" i="1"/>
  <c r="AX577" i="1"/>
  <c r="AX574" i="1"/>
  <c r="AX573" i="1"/>
  <c r="BC573" i="1"/>
  <c r="AX570" i="1"/>
  <c r="BC570" i="1"/>
  <c r="AX569" i="1"/>
  <c r="AX566" i="1"/>
  <c r="AX565" i="1"/>
  <c r="BC565" i="1"/>
  <c r="AX562" i="1"/>
  <c r="BC562" i="1"/>
  <c r="AX561" i="1"/>
  <c r="AX558" i="1"/>
  <c r="BC558" i="1"/>
  <c r="AX557" i="1"/>
  <c r="AX554" i="1"/>
  <c r="AX553" i="1"/>
  <c r="AX550" i="1"/>
  <c r="BC550" i="1"/>
  <c r="AX549" i="1"/>
  <c r="AX546" i="1"/>
  <c r="BC546" i="1"/>
  <c r="AX545" i="1"/>
  <c r="AX542" i="1"/>
  <c r="BC542" i="1"/>
  <c r="AX541" i="1"/>
  <c r="AX538" i="1"/>
  <c r="AX537" i="1"/>
  <c r="AX534" i="1"/>
  <c r="AX533" i="1"/>
  <c r="BC533" i="1"/>
  <c r="AX530" i="1"/>
  <c r="BC530" i="1"/>
  <c r="AX529" i="1"/>
  <c r="AX526" i="1"/>
  <c r="BC526" i="1"/>
  <c r="AX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AX590" i="1"/>
  <c r="BC590" i="1"/>
  <c r="AX587" i="1"/>
  <c r="BC587" i="1"/>
  <c r="AX586" i="1"/>
  <c r="AX583" i="1"/>
  <c r="BC583" i="1"/>
  <c r="AX580" i="1"/>
  <c r="BC580" i="1"/>
  <c r="AX579" i="1"/>
  <c r="AX576" i="1"/>
  <c r="AX575" i="1"/>
  <c r="BC575" i="1"/>
  <c r="AX572" i="1"/>
  <c r="BC572" i="1"/>
  <c r="AX571" i="1"/>
  <c r="AX568" i="1"/>
  <c r="BC568" i="1"/>
  <c r="AX567" i="1"/>
  <c r="AX564" i="1"/>
  <c r="AX563" i="1"/>
  <c r="BC563" i="1"/>
  <c r="AX560" i="1"/>
  <c r="BC560" i="1"/>
  <c r="AX559" i="1"/>
  <c r="AX556" i="1"/>
  <c r="AX555" i="1"/>
  <c r="BC555" i="1"/>
  <c r="AX552" i="1"/>
  <c r="BC552" i="1"/>
  <c r="AX551" i="1"/>
  <c r="AX548" i="1"/>
  <c r="BC548" i="1"/>
  <c r="AX547" i="1"/>
  <c r="AX544" i="1"/>
  <c r="BC544" i="1"/>
  <c r="AX543" i="1"/>
  <c r="AX540" i="1"/>
  <c r="AX539" i="1"/>
  <c r="BC539" i="1"/>
  <c r="AX536" i="1"/>
  <c r="BC536" i="1"/>
  <c r="AX535" i="1"/>
  <c r="AX532" i="1"/>
  <c r="AX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AX489" i="1"/>
  <c r="BC489" i="1"/>
  <c r="AX488" i="1"/>
  <c r="BC488" i="1"/>
  <c r="AX487" i="1"/>
  <c r="AX486" i="1"/>
  <c r="AX485" i="1"/>
  <c r="BC485" i="1"/>
  <c r="AX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AX424" i="1"/>
  <c r="BC424" i="1"/>
  <c r="AX423" i="1"/>
  <c r="BC423" i="1"/>
  <c r="AX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BC407" i="1"/>
  <c r="AX404" i="1"/>
  <c r="BC404" i="1"/>
  <c r="AX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AX384" i="1"/>
  <c r="BC384" i="1"/>
  <c r="AX383" i="1"/>
  <c r="BC383" i="1"/>
  <c r="AX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AX340" i="1"/>
  <c r="BC340" i="1"/>
  <c r="AX339" i="1"/>
  <c r="AX338" i="1"/>
  <c r="AX337" i="1"/>
  <c r="AX336" i="1"/>
  <c r="BC336" i="1"/>
  <c r="AX335" i="1"/>
  <c r="BC335" i="1"/>
  <c r="AX321" i="1"/>
  <c r="AX320" i="1"/>
  <c r="BC320" i="1"/>
  <c r="AX319" i="1"/>
  <c r="AX318" i="1"/>
  <c r="AX317" i="1"/>
  <c r="AX316" i="1"/>
  <c r="BC316" i="1"/>
  <c r="AX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AX232" i="1"/>
  <c r="BC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93" i="1" l="1"/>
  <c r="BB401" i="1"/>
  <c r="BB425" i="1"/>
  <c r="BB466" i="1"/>
  <c r="BB486" i="1"/>
  <c r="BB518" i="1"/>
  <c r="BB537" i="1"/>
  <c r="BB553" i="1"/>
  <c r="BB561" i="1"/>
  <c r="BB569" i="1"/>
  <c r="BB347" i="1"/>
  <c r="BB367" i="1"/>
  <c r="BB403" i="1"/>
  <c r="BB427" i="1"/>
  <c r="BB484" i="1"/>
  <c r="BB531" i="1"/>
  <c r="BB547" i="1"/>
  <c r="BB559" i="1"/>
  <c r="BB576" i="1"/>
  <c r="BB581" i="1"/>
  <c r="BB591" i="1"/>
  <c r="BB380" i="1"/>
  <c r="BB420" i="1"/>
  <c r="BB446" i="1"/>
  <c r="BB470" i="1"/>
  <c r="BB490" i="1"/>
  <c r="BB534" i="1"/>
  <c r="BB540" i="1"/>
  <c r="BB556" i="1"/>
  <c r="BB566" i="1"/>
  <c r="BB586" i="1"/>
  <c r="BB360" i="1"/>
  <c r="BB387" i="1"/>
  <c r="BB408" i="1"/>
  <c r="BB464" i="1"/>
  <c r="BB525" i="1"/>
  <c r="BB543" i="1"/>
  <c r="BB551" i="1"/>
  <c r="BB571" i="1"/>
  <c r="BB579" i="1"/>
  <c r="BB588" i="1"/>
  <c r="AP198" i="1"/>
  <c r="AN198" i="1"/>
  <c r="BB511" i="1"/>
  <c r="N3" i="3"/>
  <c r="BB429" i="1"/>
  <c r="BB445" i="1"/>
  <c r="BB451" i="1"/>
  <c r="BB459" i="1"/>
  <c r="BB496" i="1"/>
  <c r="BB504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89" i="1" l="1"/>
  <c r="AO81" i="1"/>
  <c r="AO73" i="1"/>
  <c r="AO65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8" i="2" l="1"/>
  <c r="L3" i="2"/>
  <c r="L6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BC525" i="1" s="1"/>
  <c r="AY100" i="1"/>
  <c r="AZ100" i="1" s="1"/>
  <c r="AY108" i="1"/>
  <c r="AZ108" i="1" s="1"/>
  <c r="AY116" i="1"/>
  <c r="AZ116" i="1" s="1"/>
  <c r="AY132" i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BC584" i="1" s="1"/>
  <c r="AY575" i="1"/>
  <c r="AZ575" i="1" s="1"/>
  <c r="AY567" i="1"/>
  <c r="AZ567" i="1" s="1"/>
  <c r="BC567" i="1" s="1"/>
  <c r="AY559" i="1"/>
  <c r="AZ559" i="1" s="1"/>
  <c r="BC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BC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BC554" i="1" s="1"/>
  <c r="AY546" i="1"/>
  <c r="AZ546" i="1" s="1"/>
  <c r="AY538" i="1"/>
  <c r="AZ538" i="1" s="1"/>
  <c r="BC538" i="1" s="1"/>
  <c r="AY530" i="1"/>
  <c r="AZ530" i="1" s="1"/>
  <c r="AY518" i="1"/>
  <c r="AZ518" i="1" s="1"/>
  <c r="BC518" i="1" s="1"/>
  <c r="AY502" i="1"/>
  <c r="AZ502" i="1" s="1"/>
  <c r="AY486" i="1"/>
  <c r="AZ486" i="1" s="1"/>
  <c r="BC486" i="1" s="1"/>
  <c r="AY470" i="1"/>
  <c r="AZ470" i="1" s="1"/>
  <c r="BC470" i="1" s="1"/>
  <c r="AY457" i="1"/>
  <c r="AZ457" i="1" s="1"/>
  <c r="AY449" i="1"/>
  <c r="AZ449" i="1" s="1"/>
  <c r="AY433" i="1"/>
  <c r="AZ433" i="1" s="1"/>
  <c r="AY425" i="1"/>
  <c r="AZ425" i="1" s="1"/>
  <c r="BC425" i="1" s="1"/>
  <c r="AY417" i="1"/>
  <c r="AZ417" i="1" s="1"/>
  <c r="AY409" i="1"/>
  <c r="AZ409" i="1" s="1"/>
  <c r="AY401" i="1"/>
  <c r="AZ401" i="1" s="1"/>
  <c r="BC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Y227" i="1"/>
  <c r="AZ227" i="1" s="1"/>
  <c r="AY211" i="1"/>
  <c r="AY203" i="1"/>
  <c r="AZ203" i="1" s="1"/>
  <c r="AY195" i="1"/>
  <c r="AZ195" i="1" s="1"/>
  <c r="AY163" i="1"/>
  <c r="AZ163" i="1" s="1"/>
  <c r="AY147" i="1"/>
  <c r="AY131" i="1"/>
  <c r="AZ131" i="1" s="1"/>
  <c r="AY99" i="1"/>
  <c r="AZ99" i="1" s="1"/>
  <c r="AY551" i="1"/>
  <c r="AZ551" i="1" s="1"/>
  <c r="BC551" i="1" s="1"/>
  <c r="AY543" i="1"/>
  <c r="AZ543" i="1" s="1"/>
  <c r="BC543" i="1" s="1"/>
  <c r="AY535" i="1"/>
  <c r="AZ535" i="1" s="1"/>
  <c r="BC535" i="1" s="1"/>
  <c r="AY527" i="1"/>
  <c r="AZ527" i="1" s="1"/>
  <c r="AY512" i="1"/>
  <c r="AZ512" i="1" s="1"/>
  <c r="AY480" i="1"/>
  <c r="AZ480" i="1" s="1"/>
  <c r="AY464" i="1"/>
  <c r="AZ464" i="1" s="1"/>
  <c r="BC464" i="1" s="1"/>
  <c r="AY454" i="1"/>
  <c r="AZ454" i="1" s="1"/>
  <c r="AY446" i="1"/>
  <c r="AZ446" i="1" s="1"/>
  <c r="BC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BC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BC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BC541" i="1" s="1"/>
  <c r="AY549" i="1"/>
  <c r="AZ549" i="1" s="1"/>
  <c r="BC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Y305" i="1"/>
  <c r="AZ305" i="1" s="1"/>
  <c r="AY320" i="1"/>
  <c r="AZ320" i="1" s="1"/>
  <c r="AY335" i="1"/>
  <c r="AZ335" i="1" s="1"/>
  <c r="AY343" i="1"/>
  <c r="AY351" i="1"/>
  <c r="AZ351" i="1" s="1"/>
  <c r="AY359" i="1"/>
  <c r="AZ359" i="1" s="1"/>
  <c r="AY367" i="1"/>
  <c r="AZ367" i="1" s="1"/>
  <c r="BC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BC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BC576" i="1" s="1"/>
  <c r="AY583" i="1"/>
  <c r="AZ583" i="1" s="1"/>
  <c r="AY591" i="1"/>
  <c r="AZ591" i="1" s="1"/>
  <c r="BC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BC557" i="1" s="1"/>
  <c r="AY565" i="1"/>
  <c r="AZ565" i="1" s="1"/>
  <c r="AY573" i="1"/>
  <c r="AZ573" i="1" s="1"/>
  <c r="AY581" i="1"/>
  <c r="AZ581" i="1" s="1"/>
  <c r="BC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BC534" i="1" s="1"/>
  <c r="AY550" i="1"/>
  <c r="AZ550" i="1" s="1"/>
  <c r="AY566" i="1"/>
  <c r="AZ566" i="1" s="1"/>
  <c r="BC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BC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Z360" i="1" s="1"/>
  <c r="BC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BC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BC484" i="1" s="1"/>
  <c r="AY516" i="1"/>
  <c r="AZ516" i="1" s="1"/>
  <c r="AY529" i="1"/>
  <c r="AZ529" i="1" s="1"/>
  <c r="BC529" i="1" s="1"/>
  <c r="AY537" i="1"/>
  <c r="AZ537" i="1" s="1"/>
  <c r="BC537" i="1" s="1"/>
  <c r="AY545" i="1"/>
  <c r="AZ545" i="1" s="1"/>
  <c r="BC545" i="1" s="1"/>
  <c r="AY553" i="1"/>
  <c r="AZ553" i="1" s="1"/>
  <c r="BC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Y347" i="1"/>
  <c r="AZ347" i="1" s="1"/>
  <c r="BC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BC387" i="1" s="1"/>
  <c r="AY395" i="1"/>
  <c r="AZ395" i="1" s="1"/>
  <c r="AY403" i="1"/>
  <c r="AZ403" i="1" s="1"/>
  <c r="BC403" i="1" s="1"/>
  <c r="AY411" i="1"/>
  <c r="AZ411" i="1" s="1"/>
  <c r="AY419" i="1"/>
  <c r="AZ419" i="1" s="1"/>
  <c r="AY427" i="1"/>
  <c r="AZ427" i="1" s="1"/>
  <c r="BC427" i="1" s="1"/>
  <c r="AY435" i="1"/>
  <c r="AZ435" i="1" s="1"/>
  <c r="AY443" i="1"/>
  <c r="AZ443" i="1" s="1"/>
  <c r="AY474" i="1"/>
  <c r="AZ474" i="1" s="1"/>
  <c r="AY490" i="1"/>
  <c r="AZ490" i="1" s="1"/>
  <c r="BC490" i="1" s="1"/>
  <c r="AY506" i="1"/>
  <c r="AZ506" i="1" s="1"/>
  <c r="AY522" i="1"/>
  <c r="AZ522" i="1" s="1"/>
  <c r="AY532" i="1"/>
  <c r="AZ532" i="1" s="1"/>
  <c r="BC532" i="1" s="1"/>
  <c r="AY540" i="1"/>
  <c r="AZ540" i="1" s="1"/>
  <c r="BC540" i="1" s="1"/>
  <c r="AY548" i="1"/>
  <c r="AZ548" i="1" s="1"/>
  <c r="AY556" i="1"/>
  <c r="AZ556" i="1" s="1"/>
  <c r="BC556" i="1" s="1"/>
  <c r="AY564" i="1"/>
  <c r="AZ564" i="1" s="1"/>
  <c r="BC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BC561" i="1" s="1"/>
  <c r="AY569" i="1"/>
  <c r="AZ569" i="1" s="1"/>
  <c r="BC569" i="1" s="1"/>
  <c r="AY577" i="1"/>
  <c r="AZ577" i="1" s="1"/>
  <c r="BC577" i="1" s="1"/>
  <c r="AY586" i="1"/>
  <c r="AZ586" i="1" s="1"/>
  <c r="BC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Y230" i="1"/>
  <c r="AY246" i="1"/>
  <c r="AZ246" i="1" s="1"/>
  <c r="AY262" i="1"/>
  <c r="AY450" i="1"/>
  <c r="AZ450" i="1" s="1"/>
  <c r="AY472" i="1"/>
  <c r="AZ472" i="1" s="1"/>
  <c r="AY531" i="1"/>
  <c r="AZ531" i="1" s="1"/>
  <c r="BC531" i="1" s="1"/>
  <c r="L54" i="2" s="1"/>
  <c r="AY547" i="1"/>
  <c r="AZ547" i="1" s="1"/>
  <c r="BC547" i="1" s="1"/>
  <c r="AY107" i="1"/>
  <c r="AZ107" i="1" s="1"/>
  <c r="AY139" i="1"/>
  <c r="AZ139" i="1" s="1"/>
  <c r="AY171" i="1"/>
  <c r="AY191" i="1"/>
  <c r="AZ191" i="1" s="1"/>
  <c r="AY207" i="1"/>
  <c r="AZ207" i="1" s="1"/>
  <c r="AY223" i="1"/>
  <c r="AY239" i="1"/>
  <c r="AZ239" i="1" s="1"/>
  <c r="AY255" i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BC574" i="1" s="1"/>
  <c r="AY589" i="1"/>
  <c r="AZ589" i="1" s="1"/>
  <c r="BC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BC571" i="1" s="1"/>
  <c r="AY588" i="1"/>
  <c r="AZ588" i="1" s="1"/>
  <c r="BC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Y51" i="1"/>
  <c r="AZ51" i="1" s="1"/>
  <c r="AY55" i="1"/>
  <c r="AZ55" i="1" s="1"/>
  <c r="AY59" i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Y77" i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64" i="2" l="1"/>
  <c r="L62" i="2"/>
  <c r="L60" i="2"/>
  <c r="L58" i="2"/>
  <c r="L56" i="2"/>
  <c r="AZ93" i="1"/>
  <c r="BB93" i="1"/>
  <c r="BC93" i="1" s="1"/>
  <c r="AZ77" i="1"/>
  <c r="BB77" i="1"/>
  <c r="BC77" i="1" s="1"/>
  <c r="AZ28" i="1"/>
  <c r="BB28" i="1"/>
  <c r="BC28" i="1" s="1"/>
  <c r="AZ43" i="1"/>
  <c r="BB43" i="1"/>
  <c r="BC43" i="1" s="1"/>
  <c r="AZ255" i="1"/>
  <c r="BB255" i="1"/>
  <c r="BC255" i="1" s="1"/>
  <c r="AZ230" i="1"/>
  <c r="BB230" i="1"/>
  <c r="BC230" i="1" s="1"/>
  <c r="AZ339" i="1"/>
  <c r="BB339" i="1"/>
  <c r="BC339" i="1" s="1"/>
  <c r="AZ276" i="1"/>
  <c r="BB276" i="1"/>
  <c r="BC276" i="1" s="1"/>
  <c r="AZ132" i="1"/>
  <c r="BB132" i="1"/>
  <c r="BC132" i="1" s="1"/>
  <c r="AZ168" i="1"/>
  <c r="BB168" i="1"/>
  <c r="BC168" i="1" s="1"/>
  <c r="AZ112" i="1"/>
  <c r="BB112" i="1"/>
  <c r="BC112" i="1" s="1"/>
  <c r="AZ319" i="1"/>
  <c r="BB319" i="1"/>
  <c r="BC319" i="1" s="1"/>
  <c r="AZ38" i="1"/>
  <c r="BB38" i="1"/>
  <c r="BC38" i="1" s="1"/>
  <c r="L5" i="2" s="1"/>
  <c r="AZ73" i="1"/>
  <c r="BB73" i="1"/>
  <c r="BC73" i="1" s="1"/>
  <c r="L9" i="2" s="1"/>
  <c r="AZ59" i="1"/>
  <c r="BB59" i="1"/>
  <c r="BC59" i="1" s="1"/>
  <c r="AZ171" i="1"/>
  <c r="BB171" i="1"/>
  <c r="BC171" i="1" s="1"/>
  <c r="AZ214" i="1"/>
  <c r="BB214" i="1"/>
  <c r="BC214" i="1" s="1"/>
  <c r="AZ300" i="1"/>
  <c r="BB300" i="1"/>
  <c r="BC300" i="1" s="1"/>
  <c r="AZ252" i="1"/>
  <c r="BB252" i="1"/>
  <c r="BC252" i="1" s="1"/>
  <c r="AZ341" i="1"/>
  <c r="BB341" i="1"/>
  <c r="BC341" i="1" s="1"/>
  <c r="AZ231" i="1"/>
  <c r="BB231" i="1"/>
  <c r="BC231" i="1" s="1"/>
  <c r="AZ190" i="1"/>
  <c r="BB190" i="1"/>
  <c r="BC190" i="1" s="1"/>
  <c r="AZ343" i="1"/>
  <c r="BB343" i="1"/>
  <c r="BC343" i="1" s="1"/>
  <c r="AZ297" i="1"/>
  <c r="BB297" i="1"/>
  <c r="BC297" i="1" s="1"/>
  <c r="AZ127" i="1"/>
  <c r="BB127" i="1"/>
  <c r="BC127" i="1" s="1"/>
  <c r="AZ296" i="1"/>
  <c r="BB296" i="1"/>
  <c r="BC296" i="1" s="1"/>
  <c r="AZ173" i="1"/>
  <c r="BB173" i="1"/>
  <c r="BC173" i="1" s="1"/>
  <c r="AZ210" i="1"/>
  <c r="BB210" i="1"/>
  <c r="BC210" i="1" s="1"/>
  <c r="AZ147" i="1"/>
  <c r="BB147" i="1"/>
  <c r="BC147" i="1" s="1"/>
  <c r="AZ211" i="1"/>
  <c r="BB211" i="1"/>
  <c r="BC211" i="1" s="1"/>
  <c r="AZ235" i="1"/>
  <c r="BB235" i="1"/>
  <c r="BC235" i="1" s="1"/>
  <c r="AZ337" i="1"/>
  <c r="BB337" i="1"/>
  <c r="BC337" i="1" s="1"/>
  <c r="AZ317" i="1"/>
  <c r="BB317" i="1"/>
  <c r="BC317" i="1" s="1"/>
  <c r="AZ315" i="1"/>
  <c r="BB315" i="1"/>
  <c r="BC315" i="1" s="1"/>
  <c r="AZ321" i="1"/>
  <c r="BB321" i="1"/>
  <c r="BC321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AZ272" i="1" l="1"/>
  <c r="BB272" i="1"/>
  <c r="AZ274" i="1"/>
  <c r="BB274" i="1"/>
  <c r="BC31" i="1"/>
  <c r="BC15" i="1"/>
  <c r="BC141" i="1"/>
  <c r="BC192" i="1"/>
  <c r="L20" i="2" s="1"/>
  <c r="BC208" i="1"/>
  <c r="BC233" i="1"/>
  <c r="BC249" i="1"/>
  <c r="BC169" i="1"/>
  <c r="L19" i="2" s="1"/>
  <c r="BC98" i="1"/>
  <c r="BC128" i="1"/>
  <c r="L15" i="2" s="1"/>
  <c r="BC110" i="1"/>
  <c r="L13" i="2" s="1"/>
  <c r="BC219" i="1"/>
  <c r="BC179" i="1"/>
  <c r="BC218" i="1"/>
  <c r="BC145" i="1"/>
  <c r="BC149" i="1"/>
  <c r="L17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L7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L11" i="2" s="1"/>
  <c r="BC40" i="1"/>
  <c r="BC82" i="1"/>
  <c r="BC23" i="1"/>
  <c r="BC54" i="1"/>
  <c r="BC70" i="1"/>
  <c r="BC86" i="1"/>
  <c r="BC19" i="1"/>
  <c r="BC35" i="1"/>
  <c r="BC62" i="1"/>
  <c r="BC78" i="1"/>
  <c r="BC27" i="1"/>
  <c r="BC274" i="1" l="1"/>
  <c r="BC272" i="1"/>
  <c r="C7" i="5"/>
  <c r="K2" i="2"/>
  <c r="D7" i="5" s="1"/>
  <c r="E7" i="5" l="1"/>
</calcChain>
</file>

<file path=xl/sharedStrings.xml><?xml version="1.0" encoding="utf-8"?>
<sst xmlns="http://schemas.openxmlformats.org/spreadsheetml/2006/main" count="6251" uniqueCount="163">
  <si>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</si>
  <si>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</si>
  <si>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</si>
  <si>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</si>
  <si>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</si>
  <si>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</si>
  <si>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</si>
  <si>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</si>
  <si>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</si>
  <si>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</si>
  <si>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</si>
  <si>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</si>
  <si>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</si>
  <si>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</si>
  <si>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</si>
  <si>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</si>
  <si>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</si>
  <si>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</si>
  <si>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</si>
  <si>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</si>
  <si>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</si>
  <si>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</si>
  <si>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</si>
  <si>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</si>
  <si>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</si>
  <si>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</si>
  <si>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</si>
  <si>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</si>
  <si>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</si>
  <si>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</si>
  <si>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</si>
  <si>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</si>
  <si>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</si>
  <si>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</si>
  <si>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</si>
  <si>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</si>
  <si>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</si>
  <si>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</si>
  <si>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</si>
  <si>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</si>
  <si>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</si>
  <si>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</si>
  <si>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</si>
  <si>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</si>
  <si>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</si>
  <si>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</si>
  <si>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</si>
  <si>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</si>
  <si>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</si>
  <si>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</si>
  <si>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</si>
  <si>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</si>
  <si>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</si>
  <si>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</si>
  <si>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</si>
  <si>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</si>
  <si>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</si>
  <si>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</si>
  <si>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</si>
  <si>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</si>
  <si>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</si>
  <si>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</si>
  <si>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</si>
  <si>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</si>
  <si>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</si>
  <si>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</si>
  <si>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</si>
  <si>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</si>
  <si>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</si>
  <si>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</si>
  <si>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</si>
  <si>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</si>
  <si>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</si>
  <si>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</si>
  <si>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</si>
  <si>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Detalle de Obligaciones Regularizadas - Obligaciones Impositivas</t>
  </si>
  <si>
    <t>Q193947</t>
  </si>
  <si>
    <t>JUAREZ, HERME OSCAR ORLANDO</t>
  </si>
  <si>
    <t>24-06177559-1</t>
  </si>
  <si>
    <t>00703596-20000000681786</t>
  </si>
  <si>
    <t>Bonificación</t>
  </si>
  <si>
    <t>$ 1.163.999,92</t>
  </si>
  <si>
    <t>$ 7.290.817,16</t>
  </si>
  <si>
    <t>$ 0,00</t>
  </si>
  <si>
    <t>$ 8.454.817,08</t>
  </si>
  <si>
    <t>Pago a Cuenta</t>
  </si>
  <si>
    <t>-</t>
  </si>
  <si>
    <t>Ganancias Personas Fisicas</t>
  </si>
  <si>
    <t>Intereses Resarcitorios</t>
  </si>
  <si>
    <t>Sicore-Impto.A Las Ganancias</t>
  </si>
  <si>
    <t>Impto.S/Bienes Personales</t>
  </si>
  <si>
    <t>Presentac. Dj Ret. Y/O Percep</t>
  </si>
  <si>
    <t>Multa Automatica</t>
  </si>
  <si>
    <t>Ret Art 79 Ley Gcias Inc A,Byc</t>
  </si>
  <si>
    <t>Iva</t>
  </si>
  <si>
    <t>Cedulares- Valores O Depositos</t>
  </si>
  <si>
    <t>Obligaciones Previsionales</t>
  </si>
  <si>
    <t>Empleador-Aportes Seg. Social</t>
  </si>
  <si>
    <t>Contrib.Seg.Social Autonomos</t>
  </si>
  <si>
    <t>Autonomo Desde 07/1994</t>
  </si>
  <si>
    <t>Aportes Seg.Social Autonomos</t>
  </si>
  <si>
    <t>2003/8</t>
  </si>
  <si>
    <t>Pagado</t>
  </si>
  <si>
    <t>2006/0</t>
  </si>
  <si>
    <t>2013/10</t>
  </si>
  <si>
    <t>2015/0</t>
  </si>
  <si>
    <t>2016/3</t>
  </si>
  <si>
    <t>2018/9</t>
  </si>
  <si>
    <t>2019/0</t>
  </si>
  <si>
    <t>2019/2</t>
  </si>
  <si>
    <t>2019/7</t>
  </si>
  <si>
    <t>2019/8</t>
  </si>
  <si>
    <t>2019/9</t>
  </si>
  <si>
    <t>2019/10</t>
  </si>
  <si>
    <t>2019/11</t>
  </si>
  <si>
    <t>2019/12</t>
  </si>
  <si>
    <t>Pendiente</t>
  </si>
  <si>
    <t>2020/1</t>
  </si>
  <si>
    <t>2020/2</t>
  </si>
  <si>
    <t>2020/3</t>
  </si>
  <si>
    <t>2020/4</t>
  </si>
  <si>
    <t>2020/5</t>
  </si>
  <si>
    <t>2020/6</t>
  </si>
  <si>
    <t>2020/0</t>
  </si>
  <si>
    <t>2020/7</t>
  </si>
  <si>
    <t>2020/8</t>
  </si>
  <si>
    <t>2020/10</t>
  </si>
  <si>
    <t>2020/9</t>
  </si>
  <si>
    <t>2020/12</t>
  </si>
  <si>
    <t>2020/11</t>
  </si>
  <si>
    <t>2021/1</t>
  </si>
  <si>
    <t>2021/2</t>
  </si>
  <si>
    <t>2021/3</t>
  </si>
  <si>
    <t>2021/4</t>
  </si>
  <si>
    <t>2021/6</t>
  </si>
  <si>
    <t>2021/5</t>
  </si>
  <si>
    <t>2021/7</t>
  </si>
  <si>
    <t>2014/6</t>
  </si>
  <si>
    <t>Q273697</t>
  </si>
  <si>
    <t>$ 1.000,00</t>
  </si>
  <si>
    <t>$ 1.684.207,15</t>
  </si>
  <si>
    <t>$ 1.685.207,15</t>
  </si>
  <si>
    <t>2021/8</t>
  </si>
  <si>
    <t>2021/9</t>
  </si>
  <si>
    <t>2021/12</t>
  </si>
  <si>
    <t>2021/10</t>
  </si>
  <si>
    <t>2021/11</t>
  </si>
  <si>
    <t>2022/1</t>
  </si>
  <si>
    <t>2022/2</t>
  </si>
  <si>
    <t>2022/3</t>
  </si>
  <si>
    <t>Q651953</t>
  </si>
  <si>
    <t>00703596-30004035618215</t>
  </si>
  <si>
    <t>$ 21.582.286,10</t>
  </si>
  <si>
    <t>Q892922</t>
  </si>
  <si>
    <t>$ 471.236,44</t>
  </si>
  <si>
    <t>Aportes De La Seguridad Social (Autonomos)</t>
  </si>
  <si>
    <t>Contribuciones De La Seguridad Social Autonomos</t>
  </si>
  <si>
    <t>2022/4</t>
  </si>
  <si>
    <t>2022/5</t>
  </si>
  <si>
    <t>2022/6</t>
  </si>
  <si>
    <t>2022/7</t>
  </si>
  <si>
    <t>2022/8</t>
  </si>
  <si>
    <t>HERME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</si>
</sst>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9"/>
      <color rgb="FF333333"/>
      <name val="Arial"/>
      <family val="2"/>
    </font>
    <font>
      <sz val="12"/>
      <color rgb="FF333333"/>
      <name val="Inherit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4" fontId="8" fillId="0" borderId="0" xfId="0" applyNumberFormat="1" applyFont="1" applyAlignment="1">
      <alignment horizontal="left" vertical="center" wrapText="1" indent="1"/>
    </xf>
    <xf numFmtId="0" fontId="13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0" fontId="13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4" fontId="13" fillId="17" borderId="2" xfId="0" applyNumberFormat="1" applyFont="1" applyFill="1" applyBorder="1" applyAlignment="1">
      <alignment horizontal="right" vertical="top" wrapText="1"/>
    </xf>
    <xf numFmtId="0" fontId="13" fillId="17" borderId="2" xfId="0" applyFont="1" applyFill="1" applyBorder="1" applyAlignment="1">
      <alignment horizontal="center" vertical="top" wrapText="1"/>
    </xf>
    <xf numFmtId="14" fontId="13" fillId="17" borderId="2" xfId="0" applyNumberFormat="1" applyFont="1" applyFill="1" applyBorder="1" applyAlignment="1">
      <alignment horizontal="center" vertical="top" wrapText="1"/>
    </xf>
    <xf numFmtId="14" fontId="13" fillId="17" borderId="1" xfId="0" applyNumberFormat="1" applyFont="1" applyFill="1" applyBorder="1" applyAlignment="1">
      <alignment horizontal="center" vertical="top" wrapText="1"/>
    </xf>
    <xf numFmtId="0" fontId="13" fillId="17" borderId="1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" fontId="13" fillId="17" borderId="1" xfId="0" applyNumberFormat="1" applyFont="1" applyFill="1" applyBorder="1" applyAlignment="1">
      <alignment horizontal="right" vertical="top" wrapText="1"/>
    </xf>
    <xf numFmtId="4" fontId="13" fillId="16" borderId="2" xfId="0" applyNumberFormat="1" applyFont="1" applyFill="1" applyBorder="1" applyAlignment="1">
      <alignment horizontal="right" vertical="top" wrapText="1"/>
    </xf>
    <xf numFmtId="14" fontId="13" fillId="16" borderId="2" xfId="0" applyNumberFormat="1" applyFont="1" applyFill="1" applyBorder="1" applyAlignment="1">
      <alignment horizontal="center" vertical="top" wrapText="1"/>
    </xf>
    <xf numFmtId="4" fontId="13" fillId="16" borderId="2" xfId="0" applyNumberFormat="1" applyFont="1" applyFill="1" applyBorder="1" applyAlignment="1" applyProtection="1">
      <alignment horizontal="right" vertical="top" wrapText="1"/>
    </xf>
    <xf numFmtId="14" fontId="13" fillId="16" borderId="2" xfId="0" applyNumberFormat="1" applyFont="1" applyFill="1" applyBorder="1" applyAlignment="1" applyProtection="1">
      <alignment horizontal="center" vertical="top" wrapText="1"/>
    </xf>
    <xf numFmtId="0" fontId="13" fillId="16" borderId="2" xfId="0" applyFont="1" applyFill="1" applyBorder="1" applyAlignment="1">
      <alignment horizontal="right" vertical="top" wrapText="1"/>
    </xf>
    <xf numFmtId="0" fontId="13" fillId="16" borderId="2" xfId="0" applyFont="1" applyFill="1" applyBorder="1" applyAlignment="1" applyProtection="1">
      <alignment horizontal="righ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10" fontId="13" fillId="17" borderId="1" xfId="0" applyNumberFormat="1" applyFont="1" applyFill="1" applyBorder="1" applyAlignment="1">
      <alignment horizontal="center" vertical="center" wrapText="1"/>
    </xf>
    <xf numFmtId="10" fontId="13" fillId="17" borderId="15" xfId="0" applyNumberFormat="1" applyFont="1" applyFill="1" applyBorder="1" applyAlignment="1">
      <alignment horizontal="center" vertical="center" wrapText="1"/>
    </xf>
    <xf numFmtId="10" fontId="13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3" fillId="16" borderId="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4" fontId="13" fillId="16" borderId="1" xfId="0" applyNumberFormat="1" applyFont="1" applyFill="1" applyBorder="1" applyAlignment="1">
      <alignment horizontal="right" vertical="center" wrapText="1"/>
    </xf>
    <xf numFmtId="4" fontId="13" fillId="16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 applyProtection="1">
      <alignment horizontal="center" vertical="center" wrapText="1"/>
    </xf>
    <xf numFmtId="0" fontId="13" fillId="16" borderId="12" xfId="0" applyFont="1" applyFill="1" applyBorder="1" applyAlignment="1" applyProtection="1">
      <alignment horizontal="center" vertical="center" wrapText="1"/>
    </xf>
    <xf numFmtId="4" fontId="13" fillId="16" borderId="1" xfId="0" applyNumberFormat="1" applyFont="1" applyFill="1" applyBorder="1" applyAlignment="1" applyProtection="1">
      <alignment horizontal="right" vertical="center" wrapText="1"/>
    </xf>
    <xf numFmtId="4" fontId="13" fillId="16" borderId="12" xfId="0" applyNumberFormat="1" applyFont="1" applyFill="1" applyBorder="1" applyAlignment="1" applyProtection="1">
      <alignment horizontal="right" vertical="center" wrapText="1"/>
    </xf>
    <xf numFmtId="4" fontId="13" fillId="17" borderId="1" xfId="0" applyNumberFormat="1" applyFont="1" applyFill="1" applyBorder="1" applyAlignment="1">
      <alignment horizontal="right" vertical="center" wrapText="1"/>
    </xf>
    <xf numFmtId="4" fontId="13" fillId="17" borderId="12" xfId="0" applyNumberFormat="1" applyFont="1" applyFill="1" applyBorder="1" applyAlignment="1">
      <alignment horizontal="right" vertical="center" wrapText="1"/>
    </xf>
    <xf numFmtId="0" fontId="13" fillId="18" borderId="1" xfId="0" applyFont="1" applyFill="1" applyBorder="1" applyAlignment="1">
      <alignment horizontal="center" vertical="center" wrapText="1"/>
    </xf>
    <xf numFmtId="0" fontId="13" fillId="18" borderId="12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E12" sqref="E1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12" t="s">
        <v>31</v>
      </c>
      <c r="C2" s="114" t="s">
        <v>60</v>
      </c>
      <c r="D2" s="114" t="s">
        <v>61</v>
      </c>
      <c r="E2" s="112" t="s">
        <v>39</v>
      </c>
      <c r="F2" s="112" t="s">
        <v>58</v>
      </c>
      <c r="G2" s="112" t="s">
        <v>62</v>
      </c>
      <c r="H2" s="116" t="s">
        <v>34</v>
      </c>
      <c r="I2" s="110" t="s">
        <v>32</v>
      </c>
      <c r="J2" s="118" t="s">
        <v>59</v>
      </c>
      <c r="L2" s="106" t="s">
        <v>40</v>
      </c>
      <c r="M2" s="108">
        <v>0.25</v>
      </c>
      <c r="N2" s="8" t="s">
        <v>43</v>
      </c>
    </row>
    <row r="3" spans="2:19" ht="15.75" thickBot="1">
      <c r="B3" s="113"/>
      <c r="C3" s="115"/>
      <c r="D3" s="115"/>
      <c r="E3" s="113"/>
      <c r="F3" s="113"/>
      <c r="G3" s="113"/>
      <c r="H3" s="117"/>
      <c r="I3" s="111"/>
      <c r="J3" s="119"/>
      <c r="L3" s="107"/>
      <c r="M3" s="109"/>
      <c r="N3" s="9">
        <f>AVERAGEIF(O:O,P1,O:O)</f>
        <v>0.14895456878132804</v>
      </c>
    </row>
    <row r="4" spans="2:19">
      <c r="B4" s="31">
        <v>44805</v>
      </c>
      <c r="C4" s="34">
        <v>136968.71</v>
      </c>
      <c r="D4" s="35">
        <v>20373.859275000003</v>
      </c>
      <c r="E4" s="7">
        <v>44840</v>
      </c>
      <c r="F4" s="5">
        <v>136968.71</v>
      </c>
      <c r="G4" s="5"/>
      <c r="H4" s="73">
        <f>IFERROR(IF(DAY(E4)&lt;21,EDATE(E4,-1)-DAY(E4)+1,(EDATE(E4,0)-DAY(E4)+1)),"")</f>
        <v>44805</v>
      </c>
      <c r="I4" s="36">
        <f>IFERROR((D4/C4)*F4,"")</f>
        <v>20373.859275000003</v>
      </c>
      <c r="J4" s="37">
        <f>C4-F4-G4</f>
        <v>0</v>
      </c>
      <c r="K4" s="3"/>
      <c r="L4" s="3"/>
      <c r="M4" s="3"/>
      <c r="N4" s="27"/>
      <c r="O4" s="12">
        <f>IFERROR(+D4/C4,0)</f>
        <v>0.14874827451466838</v>
      </c>
      <c r="P4" s="11">
        <f t="shared" ref="P4:P28" si="0">YEAR(B4)</f>
        <v>2022</v>
      </c>
      <c r="Q4" s="11">
        <f t="shared" ref="Q4:Q28" si="1">MONTH(B4)</f>
        <v>9</v>
      </c>
      <c r="R4" s="11" t="str">
        <f>P4&amp;"/"&amp;Q4</f>
        <v>2022/9</v>
      </c>
      <c r="S4" s="13">
        <f>D4</f>
        <v>20373.859275000003</v>
      </c>
    </row>
    <row r="5" spans="2:19">
      <c r="B5" s="31">
        <v>44835</v>
      </c>
      <c r="C5" s="34">
        <v>156705.65</v>
      </c>
      <c r="D5" s="35">
        <v>23340.334919549994</v>
      </c>
      <c r="E5" s="7">
        <v>44866</v>
      </c>
      <c r="F5" s="5">
        <v>156705.65</v>
      </c>
      <c r="G5" s="6"/>
      <c r="H5" s="73">
        <f t="shared" ref="H5:H42" si="2">IFERROR(IF(DAY(E5)&lt;21,EDATE(E5,-1)-DAY(E5)+1,(EDATE(E5,0)-DAY(E5)+1)),"")</f>
        <v>44835</v>
      </c>
      <c r="I5" s="36">
        <f t="shared" ref="I5:I42" si="3">IFERROR((D5/C5)*F5,"")</f>
        <v>23340.33491954999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0.14894379953466894</v>
      </c>
      <c r="P5" s="11">
        <f t="shared" si="0"/>
        <v>2022</v>
      </c>
      <c r="Q5" s="11">
        <f t="shared" si="1"/>
        <v>10</v>
      </c>
      <c r="R5" s="11" t="str">
        <f t="shared" ref="R5:R28" si="6">P5&amp;"/"&amp;Q5</f>
        <v>2022/10</v>
      </c>
      <c r="S5" s="13">
        <f t="shared" ref="S5:S28" si="7">D5</f>
        <v>23340.334919549994</v>
      </c>
    </row>
    <row r="6" spans="2:19">
      <c r="B6" s="31">
        <v>44866</v>
      </c>
      <c r="C6" s="34">
        <v>151361.32</v>
      </c>
      <c r="D6" s="35">
        <v>22537.0769415</v>
      </c>
      <c r="E6" s="7">
        <v>44896</v>
      </c>
      <c r="F6" s="5">
        <v>151361.32</v>
      </c>
      <c r="G6" s="6"/>
      <c r="H6" s="73">
        <f t="shared" si="2"/>
        <v>44866</v>
      </c>
      <c r="I6" s="36">
        <f t="shared" si="3"/>
        <v>22537.0769415</v>
      </c>
      <c r="J6" s="37">
        <f t="shared" si="4"/>
        <v>0</v>
      </c>
      <c r="K6" s="3"/>
      <c r="L6" s="3"/>
      <c r="M6" s="3"/>
      <c r="N6" s="27"/>
      <c r="O6" s="12">
        <f t="shared" si="5"/>
        <v>0.14889588001412776</v>
      </c>
      <c r="P6" s="11">
        <f t="shared" si="0"/>
        <v>2022</v>
      </c>
      <c r="Q6" s="11">
        <f t="shared" si="1"/>
        <v>11</v>
      </c>
      <c r="R6" s="11" t="str">
        <f t="shared" si="6"/>
        <v>2022/11</v>
      </c>
      <c r="S6" s="13">
        <f t="shared" si="7"/>
        <v>22537.0769415</v>
      </c>
    </row>
    <row r="7" spans="2:19">
      <c r="B7" s="31">
        <v>44896</v>
      </c>
      <c r="C7" s="34">
        <v>266483.53000000003</v>
      </c>
      <c r="D7" s="35">
        <v>39748.431636000001</v>
      </c>
      <c r="E7" s="7">
        <v>44932</v>
      </c>
      <c r="F7" s="5">
        <v>266483.53000000003</v>
      </c>
      <c r="G7" s="6"/>
      <c r="H7" s="73">
        <f t="shared" si="2"/>
        <v>44896</v>
      </c>
      <c r="I7" s="36">
        <f t="shared" si="3"/>
        <v>39748.431636000001</v>
      </c>
      <c r="J7" s="37">
        <f t="shared" si="4"/>
        <v>0</v>
      </c>
      <c r="K7" s="3"/>
      <c r="L7" s="3"/>
      <c r="M7" s="3"/>
      <c r="N7" s="27"/>
      <c r="O7" s="12">
        <f t="shared" si="5"/>
        <v>0.14915905548083966</v>
      </c>
      <c r="P7" s="11">
        <f t="shared" si="0"/>
        <v>2022</v>
      </c>
      <c r="Q7" s="11">
        <f t="shared" si="1"/>
        <v>12</v>
      </c>
      <c r="R7" s="11" t="str">
        <f t="shared" si="6"/>
        <v>2022/12</v>
      </c>
      <c r="S7" s="13">
        <f t="shared" si="7"/>
        <v>39748.431636000001</v>
      </c>
    </row>
    <row r="8" spans="2:19">
      <c r="B8" s="31">
        <v>44927</v>
      </c>
      <c r="C8" s="34">
        <v>156253.34</v>
      </c>
      <c r="D8" s="35">
        <v>23272.350847500005</v>
      </c>
      <c r="E8" s="7">
        <v>44965</v>
      </c>
      <c r="F8" s="5">
        <v>156253.34</v>
      </c>
      <c r="G8" s="6"/>
      <c r="H8" s="73">
        <f t="shared" si="2"/>
        <v>44927</v>
      </c>
      <c r="I8" s="36">
        <f t="shared" si="3"/>
        <v>23272.350847500005</v>
      </c>
      <c r="J8" s="37">
        <f t="shared" si="4"/>
        <v>0</v>
      </c>
      <c r="K8" s="3"/>
      <c r="L8" s="3"/>
      <c r="M8" s="3"/>
      <c r="N8" s="27"/>
      <c r="O8" s="12">
        <f t="shared" si="5"/>
        <v>0.14893986168551665</v>
      </c>
      <c r="P8" s="11">
        <f t="shared" si="0"/>
        <v>2023</v>
      </c>
      <c r="Q8" s="11">
        <f t="shared" si="1"/>
        <v>1</v>
      </c>
      <c r="R8" s="11" t="str">
        <f t="shared" si="6"/>
        <v>2023/1</v>
      </c>
      <c r="S8" s="13">
        <f t="shared" si="7"/>
        <v>23272.350847500005</v>
      </c>
    </row>
    <row r="9" spans="2:19">
      <c r="B9" s="31">
        <v>44958</v>
      </c>
      <c r="C9" s="34">
        <v>163201.20000000001</v>
      </c>
      <c r="D9" s="35">
        <v>24323.595214619338</v>
      </c>
      <c r="E9" s="7">
        <v>44988</v>
      </c>
      <c r="F9" s="5">
        <v>163201.20000000001</v>
      </c>
      <c r="G9" s="6"/>
      <c r="H9" s="73">
        <f t="shared" si="2"/>
        <v>44958</v>
      </c>
      <c r="I9" s="36">
        <f t="shared" si="3"/>
        <v>24323.595214619338</v>
      </c>
      <c r="J9" s="37">
        <f t="shared" si="4"/>
        <v>0</v>
      </c>
      <c r="K9" s="3"/>
      <c r="L9" s="3"/>
      <c r="M9" s="3"/>
      <c r="N9" s="27"/>
      <c r="O9" s="12">
        <f t="shared" si="5"/>
        <v>0.14904054145814696</v>
      </c>
      <c r="P9" s="11">
        <f t="shared" si="0"/>
        <v>2023</v>
      </c>
      <c r="Q9" s="11">
        <f t="shared" si="1"/>
        <v>2</v>
      </c>
      <c r="R9" s="11" t="str">
        <f t="shared" si="6"/>
        <v>2023/2</v>
      </c>
      <c r="S9" s="13">
        <f t="shared" si="7"/>
        <v>24323.595214619338</v>
      </c>
    </row>
    <row r="10" spans="2:19">
      <c r="B10" s="31">
        <v>44986</v>
      </c>
      <c r="C10" s="34"/>
      <c r="D10" s="35"/>
      <c r="E10" s="7"/>
      <c r="F10" s="5"/>
      <c r="G10" s="6"/>
      <c r="H10" s="73" t="str">
        <f t="shared" si="2"/>
        <v/>
      </c>
      <c r="I10" s="36" t="str">
        <f t="shared" si="3"/>
        <v/>
      </c>
      <c r="J10" s="37">
        <f t="shared" si="4"/>
        <v>0</v>
      </c>
      <c r="K10" s="3"/>
      <c r="L10" s="3"/>
      <c r="M10" s="3"/>
      <c r="N10" s="27"/>
      <c r="O10" s="12">
        <f t="shared" si="5"/>
        <v>0</v>
      </c>
      <c r="P10" s="11">
        <f t="shared" si="0"/>
        <v>2023</v>
      </c>
      <c r="Q10" s="11">
        <f t="shared" si="1"/>
        <v>3</v>
      </c>
      <c r="R10" s="11" t="str">
        <f t="shared" si="6"/>
        <v>2023/3</v>
      </c>
      <c r="S10" s="13">
        <f t="shared" si="7"/>
        <v>0</v>
      </c>
    </row>
    <row r="11" spans="2:19">
      <c r="B11" s="31">
        <v>45017</v>
      </c>
      <c r="C11" s="34"/>
      <c r="D11" s="35"/>
      <c r="E11" s="7"/>
      <c r="F11" s="5"/>
      <c r="G11" s="6"/>
      <c r="H11" s="73" t="str">
        <f t="shared" si="2"/>
        <v/>
      </c>
      <c r="I11" s="36" t="str">
        <f t="shared" si="3"/>
        <v/>
      </c>
      <c r="J11" s="37">
        <f t="shared" si="4"/>
        <v>0</v>
      </c>
      <c r="K11" s="3"/>
      <c r="L11" s="3"/>
      <c r="M11" s="3"/>
      <c r="N11" s="27"/>
      <c r="O11" s="12">
        <f t="shared" si="5"/>
        <v>0</v>
      </c>
      <c r="P11" s="11">
        <f t="shared" si="0"/>
        <v>2023</v>
      </c>
      <c r="Q11" s="11">
        <f t="shared" si="1"/>
        <v>4</v>
      </c>
      <c r="R11" s="11" t="str">
        <f t="shared" si="6"/>
        <v>2023/4</v>
      </c>
      <c r="S11" s="13">
        <f t="shared" si="7"/>
        <v>0</v>
      </c>
    </row>
    <row r="12" spans="2:19">
      <c r="B12" s="31">
        <v>45047</v>
      </c>
      <c r="C12" s="34"/>
      <c r="D12" s="35"/>
      <c r="E12" s="7"/>
      <c r="F12" s="5"/>
      <c r="G12" s="6"/>
      <c r="H12" s="73" t="str">
        <f t="shared" si="2"/>
        <v/>
      </c>
      <c r="I12" s="36" t="str">
        <f t="shared" si="3"/>
        <v/>
      </c>
      <c r="J12" s="37">
        <f t="shared" si="4"/>
        <v>0</v>
      </c>
      <c r="K12" s="3"/>
      <c r="L12" s="3"/>
      <c r="M12" s="3"/>
      <c r="N12" s="27"/>
      <c r="O12" s="12">
        <f t="shared" si="5"/>
        <v>0</v>
      </c>
      <c r="P12" s="11">
        <f t="shared" si="0"/>
        <v>2023</v>
      </c>
      <c r="Q12" s="11">
        <f t="shared" si="1"/>
        <v>5</v>
      </c>
      <c r="R12" s="11" t="str">
        <f t="shared" si="6"/>
        <v>2023/5</v>
      </c>
      <c r="S12" s="13">
        <f t="shared" si="7"/>
        <v>0</v>
      </c>
    </row>
    <row r="13" spans="2:19">
      <c r="B13" s="31">
        <v>45078</v>
      </c>
      <c r="C13" s="34"/>
      <c r="D13" s="35"/>
      <c r="E13" s="7"/>
      <c r="F13" s="5"/>
      <c r="G13" s="6"/>
      <c r="H13" s="73" t="str">
        <f t="shared" si="2"/>
        <v/>
      </c>
      <c r="I13" s="36" t="str">
        <f t="shared" si="3"/>
        <v/>
      </c>
      <c r="J13" s="37">
        <f t="shared" si="4"/>
        <v>0</v>
      </c>
      <c r="K13" s="3"/>
      <c r="L13" s="3"/>
      <c r="M13" s="3"/>
      <c r="N13" s="27"/>
      <c r="O13" s="12">
        <f t="shared" si="5"/>
        <v>0</v>
      </c>
      <c r="P13" s="11">
        <f t="shared" si="0"/>
        <v>2023</v>
      </c>
      <c r="Q13" s="11">
        <f t="shared" si="1"/>
        <v>6</v>
      </c>
      <c r="R13" s="11" t="str">
        <f t="shared" si="6"/>
        <v>2023/6</v>
      </c>
      <c r="S13" s="13">
        <f t="shared" si="7"/>
        <v>0</v>
      </c>
    </row>
    <row r="14" spans="2:19">
      <c r="B14" s="31">
        <v>45108</v>
      </c>
      <c r="C14" s="34"/>
      <c r="D14" s="35"/>
      <c r="E14" s="7"/>
      <c r="F14" s="5"/>
      <c r="G14" s="6"/>
      <c r="H14" s="73" t="str">
        <f t="shared" si="2"/>
        <v/>
      </c>
      <c r="I14" s="36" t="str">
        <f t="shared" si="3"/>
        <v/>
      </c>
      <c r="J14" s="37">
        <f t="shared" si="4"/>
        <v>0</v>
      </c>
      <c r="K14" s="3"/>
      <c r="L14" s="3"/>
      <c r="M14" s="3"/>
      <c r="N14" s="27"/>
      <c r="O14" s="12">
        <f t="shared" si="5"/>
        <v>0</v>
      </c>
      <c r="P14" s="11">
        <f t="shared" si="0"/>
        <v>2023</v>
      </c>
      <c r="Q14" s="11">
        <f t="shared" si="1"/>
        <v>7</v>
      </c>
      <c r="R14" s="11" t="str">
        <f t="shared" si="6"/>
        <v>2023/7</v>
      </c>
      <c r="S14" s="13">
        <f t="shared" si="7"/>
        <v>0</v>
      </c>
    </row>
    <row r="15" spans="2:19">
      <c r="B15" s="31">
        <v>45139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2023</v>
      </c>
      <c r="Q15" s="11">
        <f t="shared" si="1"/>
        <v>8</v>
      </c>
      <c r="R15" s="11" t="str">
        <f t="shared" si="6"/>
        <v>2023/8</v>
      </c>
      <c r="S15" s="13">
        <f t="shared" si="7"/>
        <v>0</v>
      </c>
    </row>
    <row r="16" spans="2:19">
      <c r="B16" s="31">
        <v>45170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9</v>
      </c>
      <c r="R16" s="11" t="str">
        <f t="shared" si="6"/>
        <v>2023/9</v>
      </c>
      <c r="S16" s="13">
        <f t="shared" si="7"/>
        <v>0</v>
      </c>
    </row>
    <row r="17" spans="2:19">
      <c r="B17" s="31">
        <v>45200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10</v>
      </c>
      <c r="R17" s="11" t="str">
        <f t="shared" si="6"/>
        <v>2023/10</v>
      </c>
      <c r="S17" s="13">
        <f t="shared" si="7"/>
        <v>0</v>
      </c>
    </row>
    <row r="18" spans="2:19">
      <c r="B18" s="31">
        <v>45231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11</v>
      </c>
      <c r="R18" s="11" t="str">
        <f t="shared" si="6"/>
        <v>2023/11</v>
      </c>
      <c r="S18" s="13">
        <f t="shared" si="7"/>
        <v>0</v>
      </c>
    </row>
    <row r="19" spans="2:19">
      <c r="B19" s="31">
        <v>45261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2023</v>
      </c>
      <c r="Q19" s="11">
        <f t="shared" si="1"/>
        <v>12</v>
      </c>
      <c r="R19" s="11" t="str">
        <f t="shared" si="6"/>
        <v>2023/12</v>
      </c>
      <c r="S19" s="13">
        <f t="shared" si="7"/>
        <v>0</v>
      </c>
    </row>
    <row r="20" spans="2:19">
      <c r="B20" s="31">
        <v>45292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1</v>
      </c>
      <c r="R20" s="11" t="str">
        <f t="shared" si="6"/>
        <v>2024/1</v>
      </c>
      <c r="S20" s="13">
        <f t="shared" si="7"/>
        <v>0</v>
      </c>
    </row>
    <row r="21" spans="2:19">
      <c r="B21" s="31">
        <v>45323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2</v>
      </c>
      <c r="R21" s="11" t="str">
        <f t="shared" si="6"/>
        <v>2024/2</v>
      </c>
      <c r="S21" s="13">
        <f t="shared" si="7"/>
        <v>0</v>
      </c>
    </row>
    <row r="22" spans="2:19">
      <c r="B22" s="31">
        <v>45352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3</v>
      </c>
      <c r="R22" s="11" t="str">
        <f t="shared" si="6"/>
        <v>2024/3</v>
      </c>
      <c r="S22" s="13">
        <f t="shared" si="7"/>
        <v>0</v>
      </c>
    </row>
    <row r="23" spans="2:19">
      <c r="B23" s="31">
        <v>45383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4</v>
      </c>
      <c r="R23" s="11" t="str">
        <f t="shared" si="6"/>
        <v>2024/4</v>
      </c>
      <c r="S23" s="13">
        <f t="shared" si="7"/>
        <v>0</v>
      </c>
    </row>
    <row r="24" spans="2:19">
      <c r="B24" s="31">
        <v>45413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5</v>
      </c>
      <c r="R24" s="11" t="str">
        <f t="shared" si="6"/>
        <v>2024/5</v>
      </c>
      <c r="S24" s="13">
        <f t="shared" si="7"/>
        <v>0</v>
      </c>
    </row>
    <row r="25" spans="2:19">
      <c r="B25" s="31">
        <v>45444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6</v>
      </c>
      <c r="R25" s="11" t="str">
        <f t="shared" si="6"/>
        <v>2024/6</v>
      </c>
      <c r="S25" s="13">
        <f t="shared" si="7"/>
        <v>0</v>
      </c>
    </row>
    <row r="26" spans="2:19">
      <c r="B26" s="31">
        <v>45474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7</v>
      </c>
      <c r="R26" s="11" t="str">
        <f t="shared" si="6"/>
        <v>2024/7</v>
      </c>
      <c r="S26" s="13">
        <f t="shared" si="7"/>
        <v>0</v>
      </c>
    </row>
    <row r="27" spans="2:19">
      <c r="B27" s="31">
        <v>45505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8</v>
      </c>
      <c r="R27" s="11" t="str">
        <f t="shared" si="6"/>
        <v>2024/8</v>
      </c>
      <c r="S27" s="13">
        <f t="shared" si="7"/>
        <v>0</v>
      </c>
    </row>
    <row r="28" spans="2:19">
      <c r="B28" s="31">
        <v>45536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9</v>
      </c>
      <c r="R28" s="11" t="str">
        <f t="shared" si="6"/>
        <v>2024/9</v>
      </c>
      <c r="S28" s="13">
        <f t="shared" si="7"/>
        <v>0</v>
      </c>
    </row>
    <row r="29" spans="2:19">
      <c r="B29" s="31">
        <v>45566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10</v>
      </c>
      <c r="R29" s="11" t="str">
        <f t="shared" ref="R29:R42" si="11">P29&amp;"/"&amp;Q29</f>
        <v>2024/10</v>
      </c>
      <c r="S29" s="13">
        <f t="shared" ref="S29:S42" si="12">D29</f>
        <v>0</v>
      </c>
    </row>
    <row r="30" spans="2:19">
      <c r="B30" s="31">
        <v>45597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11</v>
      </c>
      <c r="R30" s="11" t="str">
        <f t="shared" si="11"/>
        <v>2024/11</v>
      </c>
      <c r="S30" s="13">
        <f t="shared" si="12"/>
        <v>0</v>
      </c>
    </row>
    <row r="31" spans="2:19">
      <c r="B31" s="31">
        <v>45627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2024</v>
      </c>
      <c r="Q31" s="11">
        <f t="shared" si="10"/>
        <v>12</v>
      </c>
      <c r="R31" s="11" t="str">
        <f t="shared" si="11"/>
        <v>2024/12</v>
      </c>
      <c r="S31" s="13">
        <f t="shared" si="12"/>
        <v>0</v>
      </c>
    </row>
    <row r="32" spans="2:19">
      <c r="B32" s="31">
        <v>45658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1</v>
      </c>
      <c r="R32" s="11" t="str">
        <f t="shared" si="11"/>
        <v>2025/1</v>
      </c>
      <c r="S32" s="13">
        <f t="shared" si="12"/>
        <v>0</v>
      </c>
    </row>
    <row r="33" spans="2:19">
      <c r="B33" s="31">
        <v>45689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2</v>
      </c>
      <c r="R33" s="11" t="str">
        <f t="shared" si="11"/>
        <v>2025/2</v>
      </c>
      <c r="S33" s="13">
        <f t="shared" si="12"/>
        <v>0</v>
      </c>
    </row>
    <row r="34" spans="2:19">
      <c r="B34" s="31">
        <v>45717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3</v>
      </c>
      <c r="R34" s="11" t="str">
        <f t="shared" si="11"/>
        <v>2025/3</v>
      </c>
      <c r="S34" s="13">
        <f t="shared" si="12"/>
        <v>0</v>
      </c>
    </row>
    <row r="35" spans="2:19">
      <c r="B35" s="31">
        <v>45748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4</v>
      </c>
      <c r="R35" s="11" t="str">
        <f t="shared" si="11"/>
        <v>2025/4</v>
      </c>
      <c r="S35" s="13">
        <f t="shared" si="12"/>
        <v>0</v>
      </c>
    </row>
    <row r="36" spans="2:19">
      <c r="B36" s="31">
        <v>45778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5</v>
      </c>
      <c r="R36" s="11" t="str">
        <f t="shared" si="11"/>
        <v>2025/5</v>
      </c>
      <c r="S36" s="13">
        <f t="shared" si="12"/>
        <v>0</v>
      </c>
    </row>
    <row r="37" spans="2:19">
      <c r="B37" s="31">
        <v>45809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6</v>
      </c>
      <c r="R37" s="11" t="str">
        <f t="shared" si="11"/>
        <v>2025/6</v>
      </c>
      <c r="S37" s="13">
        <f t="shared" si="12"/>
        <v>0</v>
      </c>
    </row>
    <row r="38" spans="2:19">
      <c r="B38" s="31">
        <v>45839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7</v>
      </c>
      <c r="R38" s="11" t="str">
        <f t="shared" si="11"/>
        <v>2025/7</v>
      </c>
      <c r="S38" s="13">
        <f t="shared" si="12"/>
        <v>0</v>
      </c>
    </row>
    <row r="39" spans="2:19">
      <c r="B39" s="31">
        <v>45870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8</v>
      </c>
      <c r="R39" s="11" t="str">
        <f t="shared" si="11"/>
        <v>2025/8</v>
      </c>
      <c r="S39" s="13">
        <f t="shared" si="12"/>
        <v>0</v>
      </c>
    </row>
    <row r="40" spans="2:19">
      <c r="B40" s="31">
        <v>45901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9</v>
      </c>
      <c r="R40" s="11" t="str">
        <f t="shared" si="11"/>
        <v>2025/9</v>
      </c>
      <c r="S40" s="13">
        <f t="shared" si="12"/>
        <v>0</v>
      </c>
    </row>
    <row r="41" spans="2:19">
      <c r="B41" s="31">
        <v>45931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10</v>
      </c>
      <c r="R41" s="11" t="str">
        <f t="shared" si="11"/>
        <v>2025/10</v>
      </c>
      <c r="S41" s="13">
        <f t="shared" si="12"/>
        <v>0</v>
      </c>
    </row>
    <row r="42" spans="2:19">
      <c r="B42" s="31">
        <v>45962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11</v>
      </c>
      <c r="R42" s="11" t="str">
        <f t="shared" si="11"/>
        <v>2025/11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6" activePane="bottomLeft" state="frozen"/>
      <selection pane="bottomLeft" activeCell="G53" sqref="G5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20" t="s">
        <v>76</v>
      </c>
      <c r="C6" s="120"/>
      <c r="D6" s="120"/>
      <c r="E6" s="120"/>
      <c r="G6" s="58">
        <f>IF(A6="Plan",SUMIF('Control de pagos'!B:B,Descripción!B6,'Control de pagos'!D:D),"")</f>
        <v>8454817.0799999982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8454817.0799999982</v>
      </c>
    </row>
    <row r="7" spans="1:11">
      <c r="A7" s="45" t="s">
        <v>57</v>
      </c>
      <c r="B7" s="84">
        <v>44678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77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78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79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21" t="s">
        <v>48</v>
      </c>
      <c r="B12" s="121" t="s">
        <v>49</v>
      </c>
      <c r="C12" s="121" t="s">
        <v>50</v>
      </c>
      <c r="D12" s="123" t="s">
        <v>51</v>
      </c>
      <c r="E12" s="124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22"/>
      <c r="B13" s="122"/>
      <c r="C13" s="122"/>
      <c r="D13" s="85" t="s">
        <v>52</v>
      </c>
      <c r="E13" s="85" t="s">
        <v>80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86" t="s">
        <v>53</v>
      </c>
      <c r="B14" s="87" t="s">
        <v>81</v>
      </c>
      <c r="C14" s="125">
        <v>25</v>
      </c>
      <c r="D14" s="128">
        <v>0.03</v>
      </c>
      <c r="E14" s="128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86" t="s">
        <v>54</v>
      </c>
      <c r="B15" s="87" t="s">
        <v>82</v>
      </c>
      <c r="C15" s="126"/>
      <c r="D15" s="129"/>
      <c r="E15" s="12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86" t="s">
        <v>55</v>
      </c>
      <c r="B16" s="87" t="s">
        <v>83</v>
      </c>
      <c r="C16" s="126"/>
      <c r="D16" s="129"/>
      <c r="E16" s="12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86" t="s">
        <v>56</v>
      </c>
      <c r="B17" s="88" t="s">
        <v>84</v>
      </c>
      <c r="C17" s="126"/>
      <c r="D17" s="129"/>
      <c r="E17" s="12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89"/>
      <c r="B18" s="90"/>
      <c r="C18" s="127"/>
      <c r="D18" s="130"/>
      <c r="E18" s="130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20" t="s">
        <v>138</v>
      </c>
      <c r="C19" s="120"/>
      <c r="D19" s="120"/>
      <c r="E19" s="120"/>
      <c r="G19" s="58">
        <f>IF(A19="Plan",SUMIF('Control de pagos'!B:B,Descripción!B19,'Control de pagos'!D:D),"")</f>
        <v>1685207.1500000001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1685207.1500000001</v>
      </c>
    </row>
    <row r="20" spans="1:9">
      <c r="A20" s="45" t="s">
        <v>57</v>
      </c>
      <c r="B20" s="46">
        <v>44684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77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78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79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1" t="s">
        <v>48</v>
      </c>
      <c r="B25" s="121" t="s">
        <v>49</v>
      </c>
      <c r="C25" s="121" t="s">
        <v>50</v>
      </c>
      <c r="D25" s="123" t="s">
        <v>51</v>
      </c>
      <c r="E25" s="124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2"/>
      <c r="B26" s="122"/>
      <c r="C26" s="122"/>
      <c r="D26" s="85" t="s">
        <v>52</v>
      </c>
      <c r="E26" s="85" t="s">
        <v>80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86" t="s">
        <v>53</v>
      </c>
      <c r="B27" s="87" t="s">
        <v>139</v>
      </c>
      <c r="C27" s="125">
        <v>6</v>
      </c>
      <c r="D27" s="128">
        <v>3.7199999999999997E-2</v>
      </c>
      <c r="E27" s="128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86" t="s">
        <v>54</v>
      </c>
      <c r="B28" s="87" t="s">
        <v>140</v>
      </c>
      <c r="C28" s="126"/>
      <c r="D28" s="129"/>
      <c r="E28" s="12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86" t="s">
        <v>55</v>
      </c>
      <c r="B29" s="87" t="s">
        <v>83</v>
      </c>
      <c r="C29" s="126"/>
      <c r="D29" s="129"/>
      <c r="E29" s="12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86" t="s">
        <v>56</v>
      </c>
      <c r="B30" s="88" t="s">
        <v>141</v>
      </c>
      <c r="C30" s="126"/>
      <c r="D30" s="129"/>
      <c r="E30" s="12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89"/>
      <c r="B31" s="90"/>
      <c r="C31" s="127"/>
      <c r="D31" s="130"/>
      <c r="E31" s="130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20" t="s">
        <v>150</v>
      </c>
      <c r="C32" s="120"/>
      <c r="D32" s="120"/>
      <c r="E32" s="120"/>
      <c r="G32" s="58">
        <f>IF(A32="Plan",SUMIF('Control de pagos'!B:B,Descripción!B32,'Control de pagos'!D:D),"")</f>
        <v>21582286.100000001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21582286.100000001</v>
      </c>
    </row>
    <row r="33" spans="1:9">
      <c r="A33" s="45" t="s">
        <v>57</v>
      </c>
      <c r="B33" s="46">
        <v>44767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77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 t="s">
        <v>78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 t="s">
        <v>151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21" t="s">
        <v>48</v>
      </c>
      <c r="B38" s="121" t="s">
        <v>49</v>
      </c>
      <c r="C38" s="121" t="s">
        <v>50</v>
      </c>
      <c r="D38" s="123" t="s">
        <v>51</v>
      </c>
      <c r="E38" s="124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22"/>
      <c r="B39" s="122"/>
      <c r="C39" s="122"/>
      <c r="D39" s="85" t="s">
        <v>52</v>
      </c>
      <c r="E39" s="85" t="s">
        <v>80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24.75" thickBot="1">
      <c r="A40" s="86" t="s">
        <v>53</v>
      </c>
      <c r="B40" s="87" t="s">
        <v>152</v>
      </c>
      <c r="C40" s="125">
        <v>6</v>
      </c>
      <c r="D40" s="128">
        <v>4.0800000000000003E-2</v>
      </c>
      <c r="E40" s="128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86" t="s">
        <v>54</v>
      </c>
      <c r="B41" s="87" t="s">
        <v>83</v>
      </c>
      <c r="C41" s="126"/>
      <c r="D41" s="129"/>
      <c r="E41" s="12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86" t="s">
        <v>55</v>
      </c>
      <c r="B42" s="87" t="s">
        <v>83</v>
      </c>
      <c r="C42" s="126"/>
      <c r="D42" s="129"/>
      <c r="E42" s="12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24.75" thickBot="1">
      <c r="A43" s="86" t="s">
        <v>56</v>
      </c>
      <c r="B43" s="88" t="s">
        <v>152</v>
      </c>
      <c r="C43" s="126"/>
      <c r="D43" s="129"/>
      <c r="E43" s="12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89"/>
      <c r="B44" s="90"/>
      <c r="C44" s="127"/>
      <c r="D44" s="130"/>
      <c r="E44" s="130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20" t="s">
        <v>153</v>
      </c>
      <c r="C45" s="120"/>
      <c r="D45" s="120"/>
      <c r="E45" s="120"/>
      <c r="G45" s="58">
        <f>IF(A45="Plan",SUMIF('Control de pagos'!B:B,Descripción!B45,'Control de pagos'!D:D),"")</f>
        <v>471236.44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471236.44</v>
      </c>
    </row>
    <row r="46" spans="1:9">
      <c r="A46" s="45" t="s">
        <v>57</v>
      </c>
      <c r="B46" s="46">
        <v>44839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77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 t="s">
        <v>78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 t="s">
        <v>151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21" t="s">
        <v>48</v>
      </c>
      <c r="B51" s="121" t="s">
        <v>49</v>
      </c>
      <c r="C51" s="121" t="s">
        <v>50</v>
      </c>
      <c r="D51" s="123" t="s">
        <v>51</v>
      </c>
      <c r="E51" s="124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22"/>
      <c r="B52" s="122"/>
      <c r="C52" s="122"/>
      <c r="D52" s="85" t="s">
        <v>52</v>
      </c>
      <c r="E52" s="85" t="s">
        <v>80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86" t="s">
        <v>53</v>
      </c>
      <c r="B53" s="87" t="s">
        <v>83</v>
      </c>
      <c r="C53" s="125">
        <v>20</v>
      </c>
      <c r="D53" s="128">
        <v>5.57E-2</v>
      </c>
      <c r="E53" s="128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86" t="s">
        <v>54</v>
      </c>
      <c r="B54" s="87" t="s">
        <v>154</v>
      </c>
      <c r="C54" s="126"/>
      <c r="D54" s="129"/>
      <c r="E54" s="12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86" t="s">
        <v>55</v>
      </c>
      <c r="B55" s="87" t="s">
        <v>83</v>
      </c>
      <c r="C55" s="126"/>
      <c r="D55" s="129"/>
      <c r="E55" s="12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86" t="s">
        <v>56</v>
      </c>
      <c r="B56" s="88" t="s">
        <v>154</v>
      </c>
      <c r="C56" s="126"/>
      <c r="D56" s="129"/>
      <c r="E56" s="12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89"/>
      <c r="B57" s="90"/>
      <c r="C57" s="127"/>
      <c r="D57" s="130"/>
      <c r="E57" s="130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20"/>
      <c r="C58" s="120"/>
      <c r="D58" s="120"/>
      <c r="E58" s="120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20"/>
      <c r="C71" s="120"/>
      <c r="D71" s="120"/>
      <c r="E71" s="120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20"/>
      <c r="C84" s="120"/>
      <c r="D84" s="120"/>
      <c r="E84" s="120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20"/>
      <c r="C97" s="120"/>
      <c r="D97" s="120"/>
      <c r="E97" s="120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20"/>
      <c r="C110" s="120"/>
      <c r="D110" s="120"/>
      <c r="E110" s="120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20"/>
      <c r="C123" s="120"/>
      <c r="D123" s="120"/>
      <c r="E123" s="120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20"/>
      <c r="C136" s="120"/>
      <c r="D136" s="120"/>
      <c r="E136" s="120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20"/>
      <c r="C149" s="120"/>
      <c r="D149" s="120"/>
      <c r="E149" s="120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40">
    <mergeCell ref="A51:A52"/>
    <mergeCell ref="B51:B52"/>
    <mergeCell ref="C51:C52"/>
    <mergeCell ref="D51:E51"/>
    <mergeCell ref="C53:C57"/>
    <mergeCell ref="D53:D57"/>
    <mergeCell ref="E53:E57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85" zoomScaleNormal="85" workbookViewId="0">
      <pane ySplit="3" topLeftCell="A552" activePane="bottomLeft" state="frozen"/>
      <selection pane="bottomLeft" activeCell="N715" sqref="N71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31" t="s">
        <v>12</v>
      </c>
      <c r="C1" s="131"/>
      <c r="D1" s="131"/>
      <c r="E1" s="131"/>
      <c r="F1" s="131"/>
      <c r="G1" s="131"/>
      <c r="H1" s="131"/>
      <c r="I1" s="131"/>
      <c r="J1" s="131"/>
      <c r="K1" s="131"/>
      <c r="O1" s="132" t="s">
        <v>17</v>
      </c>
      <c r="P1" s="132"/>
      <c r="Q1" s="132"/>
      <c r="R1" s="132"/>
      <c r="S1" s="132"/>
      <c r="T1" s="132"/>
      <c r="U1" s="132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B4" s="74" t="s">
        <v>75</v>
      </c>
      <c r="C4"/>
      <c r="D4"/>
      <c r="E4"/>
      <c r="F4"/>
      <c r="G4"/>
      <c r="H4"/>
      <c r="I4"/>
      <c r="J4"/>
      <c r="K4"/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B6" s="79"/>
      <c r="C6" s="79"/>
      <c r="D6" s="79"/>
      <c r="E6" s="80"/>
      <c r="F6" s="80"/>
      <c r="G6" s="80"/>
      <c r="H6" s="81"/>
      <c r="I6" s="82"/>
      <c r="J6" s="83"/>
      <c r="K6" s="82"/>
      <c r="O6" s="75"/>
      <c r="P6" s="77"/>
      <c r="Q6" s="76"/>
      <c r="R6" s="76"/>
      <c r="S6" s="76"/>
      <c r="T6" s="75"/>
      <c r="U6" s="75"/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A7" s="3" t="s">
        <v>76</v>
      </c>
      <c r="B7" s="96" t="s">
        <v>75</v>
      </c>
      <c r="C7"/>
      <c r="D7"/>
      <c r="E7"/>
      <c r="F7"/>
      <c r="G7"/>
      <c r="H7"/>
      <c r="I7"/>
      <c r="J7"/>
      <c r="K7"/>
      <c r="O7" s="79"/>
      <c r="P7" s="82"/>
      <c r="Q7" s="80"/>
      <c r="R7" s="80"/>
      <c r="S7" s="80"/>
      <c r="T7" s="79"/>
      <c r="U7" s="79"/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76</v>
      </c>
      <c r="B8" s="78" t="s">
        <v>0</v>
      </c>
      <c r="C8" s="78" t="s">
        <v>1</v>
      </c>
      <c r="D8" s="78" t="s">
        <v>2</v>
      </c>
      <c r="E8" s="78" t="s">
        <v>3</v>
      </c>
      <c r="F8" s="78" t="s">
        <v>4</v>
      </c>
      <c r="G8" s="78" t="s">
        <v>5</v>
      </c>
      <c r="H8" s="78" t="s">
        <v>6</v>
      </c>
      <c r="I8" s="78" t="s">
        <v>7</v>
      </c>
      <c r="J8" s="78" t="s">
        <v>8</v>
      </c>
      <c r="K8" s="78" t="s">
        <v>9</v>
      </c>
      <c r="O8" s="79"/>
      <c r="P8" s="82"/>
      <c r="Q8" s="80"/>
      <c r="R8" s="80"/>
      <c r="S8" s="80"/>
      <c r="T8" s="79"/>
      <c r="U8" s="79"/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76</v>
      </c>
      <c r="B9" s="75">
        <v>2006</v>
      </c>
      <c r="C9" s="75"/>
      <c r="D9" s="75"/>
      <c r="E9" s="76" t="s">
        <v>87</v>
      </c>
      <c r="F9" s="76" t="s">
        <v>10</v>
      </c>
      <c r="G9" s="76" t="s">
        <v>10</v>
      </c>
      <c r="H9" s="97">
        <v>39226</v>
      </c>
      <c r="I9" s="98">
        <v>0.1</v>
      </c>
      <c r="J9" s="98">
        <v>0</v>
      </c>
      <c r="K9" s="98">
        <v>0.1</v>
      </c>
      <c r="O9" s="79"/>
      <c r="P9" s="82"/>
      <c r="Q9" s="80"/>
      <c r="R9" s="80"/>
      <c r="S9" s="80"/>
      <c r="T9" s="79"/>
      <c r="U9" s="79"/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76</v>
      </c>
      <c r="B10" s="79">
        <v>2006</v>
      </c>
      <c r="C10" s="79"/>
      <c r="D10" s="79"/>
      <c r="E10" s="80" t="s">
        <v>87</v>
      </c>
      <c r="F10" s="80" t="s">
        <v>10</v>
      </c>
      <c r="G10" s="80" t="s">
        <v>88</v>
      </c>
      <c r="H10" s="81">
        <v>44678</v>
      </c>
      <c r="I10" s="83">
        <v>0.52</v>
      </c>
      <c r="J10" s="83">
        <v>0.44</v>
      </c>
      <c r="K10" s="83">
        <v>0.08</v>
      </c>
      <c r="N10" s="3" t="s">
        <v>76</v>
      </c>
      <c r="O10" s="96" t="s">
        <v>17</v>
      </c>
      <c r="P10"/>
      <c r="Q10"/>
      <c r="R10"/>
      <c r="S10"/>
      <c r="T10"/>
      <c r="U10"/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A11" s="3" t="s">
        <v>76</v>
      </c>
      <c r="B11" s="79">
        <v>2013</v>
      </c>
      <c r="C11" s="79">
        <v>10</v>
      </c>
      <c r="D11" s="79"/>
      <c r="E11" s="80" t="s">
        <v>89</v>
      </c>
      <c r="F11" s="80" t="s">
        <v>10</v>
      </c>
      <c r="G11" s="80" t="s">
        <v>10</v>
      </c>
      <c r="H11" s="81">
        <v>41589</v>
      </c>
      <c r="I11" s="83">
        <v>761.43</v>
      </c>
      <c r="J11" s="83">
        <v>0</v>
      </c>
      <c r="K11" s="83">
        <v>761.43</v>
      </c>
      <c r="N11" s="3" t="s">
        <v>76</v>
      </c>
      <c r="O11" s="78" t="s">
        <v>13</v>
      </c>
      <c r="P11" s="78" t="s">
        <v>14</v>
      </c>
      <c r="Q11" s="78" t="s">
        <v>3</v>
      </c>
      <c r="R11" s="78" t="s">
        <v>4</v>
      </c>
      <c r="S11" s="78" t="s">
        <v>5</v>
      </c>
      <c r="T11" s="78" t="s">
        <v>15</v>
      </c>
      <c r="U11" s="78" t="s">
        <v>16</v>
      </c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76</v>
      </c>
      <c r="B12" s="79">
        <v>2013</v>
      </c>
      <c r="C12" s="79">
        <v>10</v>
      </c>
      <c r="D12" s="79"/>
      <c r="E12" s="80" t="s">
        <v>89</v>
      </c>
      <c r="F12" s="80" t="s">
        <v>10</v>
      </c>
      <c r="G12" s="80" t="s">
        <v>88</v>
      </c>
      <c r="H12" s="81">
        <v>44678</v>
      </c>
      <c r="I12" s="82">
        <v>2487.2600000000002</v>
      </c>
      <c r="J12" s="82">
        <v>1916.19</v>
      </c>
      <c r="K12" s="83">
        <v>571.07000000000005</v>
      </c>
      <c r="N12" s="3" t="s">
        <v>76</v>
      </c>
      <c r="O12" s="75" t="s">
        <v>85</v>
      </c>
      <c r="P12" s="98">
        <v>2.84</v>
      </c>
      <c r="Q12" s="76" t="s">
        <v>97</v>
      </c>
      <c r="R12" s="76" t="s">
        <v>10</v>
      </c>
      <c r="S12" s="76" t="s">
        <v>10</v>
      </c>
      <c r="T12" s="75" t="s">
        <v>101</v>
      </c>
      <c r="U12" s="75" t="s">
        <v>102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76</v>
      </c>
      <c r="B13" s="79">
        <v>2014</v>
      </c>
      <c r="C13" s="79">
        <v>6</v>
      </c>
      <c r="D13" s="79"/>
      <c r="E13" s="80" t="s">
        <v>89</v>
      </c>
      <c r="F13" s="80" t="s">
        <v>10</v>
      </c>
      <c r="G13" s="80" t="s">
        <v>10</v>
      </c>
      <c r="H13" s="81">
        <v>41830</v>
      </c>
      <c r="I13" s="83">
        <v>0.06</v>
      </c>
      <c r="J13" s="83">
        <v>0</v>
      </c>
      <c r="K13" s="83">
        <v>0.06</v>
      </c>
      <c r="N13" s="3" t="s">
        <v>76</v>
      </c>
      <c r="O13" s="79" t="s">
        <v>85</v>
      </c>
      <c r="P13" s="83">
        <v>168.82</v>
      </c>
      <c r="Q13" s="80" t="s">
        <v>97</v>
      </c>
      <c r="R13" s="80" t="s">
        <v>10</v>
      </c>
      <c r="S13" s="80" t="s">
        <v>92</v>
      </c>
      <c r="T13" s="79" t="s">
        <v>101</v>
      </c>
      <c r="U13" s="79" t="s">
        <v>102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76</v>
      </c>
      <c r="B14" s="79">
        <v>2014</v>
      </c>
      <c r="C14" s="79">
        <v>6</v>
      </c>
      <c r="D14" s="79"/>
      <c r="E14" s="80" t="s">
        <v>89</v>
      </c>
      <c r="F14" s="80" t="s">
        <v>10</v>
      </c>
      <c r="G14" s="80" t="s">
        <v>88</v>
      </c>
      <c r="H14" s="81">
        <v>44678</v>
      </c>
      <c r="I14" s="83">
        <v>0.18</v>
      </c>
      <c r="J14" s="83">
        <v>0.13</v>
      </c>
      <c r="K14" s="83">
        <v>0.05</v>
      </c>
      <c r="N14" s="3" t="s">
        <v>76</v>
      </c>
      <c r="O14" s="79" t="s">
        <v>85</v>
      </c>
      <c r="P14" s="83">
        <v>2.13</v>
      </c>
      <c r="Q14" s="80" t="s">
        <v>97</v>
      </c>
      <c r="R14" s="80" t="s">
        <v>10</v>
      </c>
      <c r="S14" s="80" t="s">
        <v>88</v>
      </c>
      <c r="T14" s="79" t="s">
        <v>101</v>
      </c>
      <c r="U14" s="79" t="s">
        <v>102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A15" s="3" t="s">
        <v>76</v>
      </c>
      <c r="B15" s="79">
        <v>2015</v>
      </c>
      <c r="C15" s="79"/>
      <c r="D15" s="79"/>
      <c r="E15" s="80" t="s">
        <v>87</v>
      </c>
      <c r="F15" s="80" t="s">
        <v>10</v>
      </c>
      <c r="G15" s="80" t="s">
        <v>10</v>
      </c>
      <c r="H15" s="81">
        <v>42507</v>
      </c>
      <c r="I15" s="82">
        <v>559742.39</v>
      </c>
      <c r="J15" s="83">
        <v>0</v>
      </c>
      <c r="K15" s="82">
        <v>559742.39</v>
      </c>
      <c r="N15" s="3" t="s">
        <v>76</v>
      </c>
      <c r="O15" s="79" t="s">
        <v>85</v>
      </c>
      <c r="P15" s="83">
        <v>0.1</v>
      </c>
      <c r="Q15" s="80" t="s">
        <v>87</v>
      </c>
      <c r="R15" s="80" t="s">
        <v>10</v>
      </c>
      <c r="S15" s="80" t="s">
        <v>10</v>
      </c>
      <c r="T15" s="79" t="s">
        <v>103</v>
      </c>
      <c r="U15" s="79" t="s">
        <v>102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76</v>
      </c>
      <c r="B16" s="79">
        <v>2015</v>
      </c>
      <c r="C16" s="79"/>
      <c r="D16" s="79"/>
      <c r="E16" s="80" t="s">
        <v>87</v>
      </c>
      <c r="F16" s="80" t="s">
        <v>10</v>
      </c>
      <c r="G16" s="80" t="s">
        <v>88</v>
      </c>
      <c r="H16" s="81">
        <v>44678</v>
      </c>
      <c r="I16" s="82">
        <v>1321309.23</v>
      </c>
      <c r="J16" s="82">
        <v>901502.44</v>
      </c>
      <c r="K16" s="82">
        <v>419806.79</v>
      </c>
      <c r="N16" s="3" t="s">
        <v>76</v>
      </c>
      <c r="O16" s="79" t="s">
        <v>85</v>
      </c>
      <c r="P16" s="83">
        <v>0.08</v>
      </c>
      <c r="Q16" s="80" t="s">
        <v>87</v>
      </c>
      <c r="R16" s="80" t="s">
        <v>10</v>
      </c>
      <c r="S16" s="80" t="s">
        <v>88</v>
      </c>
      <c r="T16" s="79" t="s">
        <v>103</v>
      </c>
      <c r="U16" s="79" t="s">
        <v>102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76</v>
      </c>
      <c r="B17" s="79">
        <v>2015</v>
      </c>
      <c r="C17" s="79"/>
      <c r="D17" s="79"/>
      <c r="E17" s="80" t="s">
        <v>90</v>
      </c>
      <c r="F17" s="80" t="s">
        <v>10</v>
      </c>
      <c r="G17" s="80" t="s">
        <v>10</v>
      </c>
      <c r="H17" s="81">
        <v>42507</v>
      </c>
      <c r="I17" s="82">
        <v>91202.5</v>
      </c>
      <c r="J17" s="83">
        <v>0</v>
      </c>
      <c r="K17" s="82">
        <v>91202.5</v>
      </c>
      <c r="N17" s="3" t="s">
        <v>76</v>
      </c>
      <c r="O17" s="79" t="s">
        <v>85</v>
      </c>
      <c r="P17" s="83">
        <v>53.3</v>
      </c>
      <c r="Q17" s="80" t="s">
        <v>89</v>
      </c>
      <c r="R17" s="80" t="s">
        <v>10</v>
      </c>
      <c r="S17" s="80" t="s">
        <v>10</v>
      </c>
      <c r="T17" s="79" t="s">
        <v>104</v>
      </c>
      <c r="U17" s="79" t="s">
        <v>102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76</v>
      </c>
      <c r="B18" s="79">
        <v>2015</v>
      </c>
      <c r="C18" s="79"/>
      <c r="D18" s="79"/>
      <c r="E18" s="80" t="s">
        <v>90</v>
      </c>
      <c r="F18" s="80" t="s">
        <v>10</v>
      </c>
      <c r="G18" s="80" t="s">
        <v>88</v>
      </c>
      <c r="H18" s="81">
        <v>44678</v>
      </c>
      <c r="I18" s="82">
        <v>215289.58</v>
      </c>
      <c r="J18" s="82">
        <v>146887.70000000001</v>
      </c>
      <c r="K18" s="82">
        <v>68401.88</v>
      </c>
      <c r="N18" s="3" t="s">
        <v>76</v>
      </c>
      <c r="O18" s="79" t="s">
        <v>85</v>
      </c>
      <c r="P18" s="82">
        <v>39197.79</v>
      </c>
      <c r="Q18" s="80" t="s">
        <v>87</v>
      </c>
      <c r="R18" s="80" t="s">
        <v>10</v>
      </c>
      <c r="S18" s="80" t="s">
        <v>10</v>
      </c>
      <c r="T18" s="79" t="s">
        <v>105</v>
      </c>
      <c r="U18" s="79" t="s">
        <v>102</v>
      </c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A19" s="3" t="s">
        <v>76</v>
      </c>
      <c r="B19" s="79">
        <v>2018</v>
      </c>
      <c r="C19" s="79">
        <v>9</v>
      </c>
      <c r="D19" s="79"/>
      <c r="E19" s="80" t="s">
        <v>91</v>
      </c>
      <c r="F19" s="80" t="s">
        <v>10</v>
      </c>
      <c r="G19" s="80" t="s">
        <v>92</v>
      </c>
      <c r="H19" s="81">
        <v>43382</v>
      </c>
      <c r="I19" s="83">
        <v>200</v>
      </c>
      <c r="J19" s="83">
        <v>0</v>
      </c>
      <c r="K19" s="83">
        <v>200</v>
      </c>
      <c r="N19" s="3" t="s">
        <v>76</v>
      </c>
      <c r="O19" s="79" t="s">
        <v>85</v>
      </c>
      <c r="P19" s="82">
        <v>6400.18</v>
      </c>
      <c r="Q19" s="80" t="s">
        <v>90</v>
      </c>
      <c r="R19" s="80" t="s">
        <v>10</v>
      </c>
      <c r="S19" s="80" t="s">
        <v>10</v>
      </c>
      <c r="T19" s="79" t="s">
        <v>105</v>
      </c>
      <c r="U19" s="79" t="s">
        <v>102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A20" s="3" t="s">
        <v>76</v>
      </c>
      <c r="B20" s="79">
        <v>2019</v>
      </c>
      <c r="C20" s="79">
        <v>2</v>
      </c>
      <c r="D20" s="79"/>
      <c r="E20" s="80" t="s">
        <v>93</v>
      </c>
      <c r="F20" s="80" t="s">
        <v>10</v>
      </c>
      <c r="G20" s="80" t="s">
        <v>10</v>
      </c>
      <c r="H20" s="81">
        <v>43535</v>
      </c>
      <c r="I20" s="82">
        <v>9893.4699999999993</v>
      </c>
      <c r="J20" s="83">
        <v>0</v>
      </c>
      <c r="K20" s="82">
        <v>9893.4699999999993</v>
      </c>
      <c r="N20" s="3" t="s">
        <v>76</v>
      </c>
      <c r="O20" s="79" t="s">
        <v>85</v>
      </c>
      <c r="P20" s="83">
        <v>0.01</v>
      </c>
      <c r="Q20" s="80" t="s">
        <v>98</v>
      </c>
      <c r="R20" s="80" t="s">
        <v>10</v>
      </c>
      <c r="S20" s="80" t="s">
        <v>10</v>
      </c>
      <c r="T20" s="79" t="s">
        <v>106</v>
      </c>
      <c r="U20" s="79" t="s">
        <v>102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A21" s="3" t="s">
        <v>76</v>
      </c>
      <c r="B21" s="79">
        <v>2019</v>
      </c>
      <c r="C21" s="79">
        <v>2</v>
      </c>
      <c r="D21" s="79"/>
      <c r="E21" s="80" t="s">
        <v>93</v>
      </c>
      <c r="F21" s="80" t="s">
        <v>10</v>
      </c>
      <c r="G21" s="80" t="s">
        <v>88</v>
      </c>
      <c r="H21" s="81">
        <v>44678</v>
      </c>
      <c r="I21" s="82">
        <v>13257.91</v>
      </c>
      <c r="J21" s="82">
        <v>5837.81</v>
      </c>
      <c r="K21" s="82">
        <v>7420.1</v>
      </c>
      <c r="N21" s="3" t="s">
        <v>76</v>
      </c>
      <c r="O21" s="79" t="s">
        <v>85</v>
      </c>
      <c r="P21" s="83">
        <v>0.01</v>
      </c>
      <c r="Q21" s="80" t="s">
        <v>98</v>
      </c>
      <c r="R21" s="80" t="s">
        <v>10</v>
      </c>
      <c r="S21" s="80" t="s">
        <v>88</v>
      </c>
      <c r="T21" s="79" t="s">
        <v>106</v>
      </c>
      <c r="U21" s="79" t="s">
        <v>102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A22" s="3" t="s">
        <v>76</v>
      </c>
      <c r="B22" s="79">
        <v>2019</v>
      </c>
      <c r="C22" s="79">
        <v>7</v>
      </c>
      <c r="D22" s="79"/>
      <c r="E22" s="80" t="s">
        <v>94</v>
      </c>
      <c r="F22" s="80" t="s">
        <v>10</v>
      </c>
      <c r="G22" s="80" t="s">
        <v>92</v>
      </c>
      <c r="H22" s="81">
        <v>43697</v>
      </c>
      <c r="I22" s="83">
        <v>200</v>
      </c>
      <c r="J22" s="83">
        <v>0</v>
      </c>
      <c r="K22" s="83">
        <v>200</v>
      </c>
      <c r="N22" s="3" t="s">
        <v>76</v>
      </c>
      <c r="O22" s="79" t="s">
        <v>85</v>
      </c>
      <c r="P22" s="83">
        <v>40</v>
      </c>
      <c r="Q22" s="80" t="s">
        <v>91</v>
      </c>
      <c r="R22" s="80" t="s">
        <v>10</v>
      </c>
      <c r="S22" s="80" t="s">
        <v>92</v>
      </c>
      <c r="T22" s="79" t="s">
        <v>107</v>
      </c>
      <c r="U22" s="79" t="s">
        <v>102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A23" s="3" t="s">
        <v>76</v>
      </c>
      <c r="B23" s="79">
        <v>2019</v>
      </c>
      <c r="C23" s="79">
        <v>8</v>
      </c>
      <c r="D23" s="79"/>
      <c r="E23" s="80" t="s">
        <v>94</v>
      </c>
      <c r="F23" s="80" t="s">
        <v>10</v>
      </c>
      <c r="G23" s="80" t="s">
        <v>92</v>
      </c>
      <c r="H23" s="81">
        <v>43726</v>
      </c>
      <c r="I23" s="83">
        <v>200</v>
      </c>
      <c r="J23" s="83">
        <v>0</v>
      </c>
      <c r="K23" s="83">
        <v>200</v>
      </c>
      <c r="N23" s="3" t="s">
        <v>76</v>
      </c>
      <c r="O23" s="79" t="s">
        <v>85</v>
      </c>
      <c r="P23" s="83">
        <v>16</v>
      </c>
      <c r="Q23" s="80" t="s">
        <v>95</v>
      </c>
      <c r="R23" s="80" t="s">
        <v>10</v>
      </c>
      <c r="S23" s="80" t="s">
        <v>92</v>
      </c>
      <c r="T23" s="79" t="s">
        <v>108</v>
      </c>
      <c r="U23" s="79" t="s">
        <v>102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 thickBot="1">
      <c r="A24" s="3" t="s">
        <v>76</v>
      </c>
      <c r="B24" s="79">
        <v>2019</v>
      </c>
      <c r="C24" s="79">
        <v>9</v>
      </c>
      <c r="D24" s="79"/>
      <c r="E24" s="80" t="s">
        <v>94</v>
      </c>
      <c r="F24" s="80" t="s">
        <v>10</v>
      </c>
      <c r="G24" s="80" t="s">
        <v>92</v>
      </c>
      <c r="H24" s="81">
        <v>43756</v>
      </c>
      <c r="I24" s="83">
        <v>200</v>
      </c>
      <c r="J24" s="83">
        <v>0</v>
      </c>
      <c r="K24" s="83">
        <v>200</v>
      </c>
      <c r="N24" s="3" t="s">
        <v>76</v>
      </c>
      <c r="O24" s="79" t="s">
        <v>85</v>
      </c>
      <c r="P24" s="83">
        <v>692.54</v>
      </c>
      <c r="Q24" s="80" t="s">
        <v>93</v>
      </c>
      <c r="R24" s="80" t="s">
        <v>10</v>
      </c>
      <c r="S24" s="80" t="s">
        <v>10</v>
      </c>
      <c r="T24" s="79" t="s">
        <v>109</v>
      </c>
      <c r="U24" s="79" t="s">
        <v>102</v>
      </c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A25" s="3" t="s">
        <v>76</v>
      </c>
      <c r="B25" s="79">
        <v>2019</v>
      </c>
      <c r="C25" s="79">
        <v>10</v>
      </c>
      <c r="D25" s="79"/>
      <c r="E25" s="80" t="s">
        <v>94</v>
      </c>
      <c r="F25" s="80" t="s">
        <v>10</v>
      </c>
      <c r="G25" s="80" t="s">
        <v>92</v>
      </c>
      <c r="H25" s="81">
        <v>43788</v>
      </c>
      <c r="I25" s="83">
        <v>200</v>
      </c>
      <c r="J25" s="83">
        <v>0</v>
      </c>
      <c r="K25" s="83">
        <v>200</v>
      </c>
      <c r="N25" s="3" t="s">
        <v>76</v>
      </c>
      <c r="O25" s="79" t="s">
        <v>85</v>
      </c>
      <c r="P25" s="82">
        <v>16924.150000000001</v>
      </c>
      <c r="Q25" s="80" t="s">
        <v>98</v>
      </c>
      <c r="R25" s="80" t="s">
        <v>10</v>
      </c>
      <c r="S25" s="80" t="s">
        <v>10</v>
      </c>
      <c r="T25" s="79" t="s">
        <v>110</v>
      </c>
      <c r="U25" s="79" t="s">
        <v>102</v>
      </c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A26" s="3" t="s">
        <v>76</v>
      </c>
      <c r="B26" s="79">
        <v>2019</v>
      </c>
      <c r="C26" s="79">
        <v>11</v>
      </c>
      <c r="D26" s="79"/>
      <c r="E26" s="80" t="s">
        <v>94</v>
      </c>
      <c r="F26" s="80" t="s">
        <v>10</v>
      </c>
      <c r="G26" s="80" t="s">
        <v>92</v>
      </c>
      <c r="H26" s="81">
        <v>43817</v>
      </c>
      <c r="I26" s="83">
        <v>200</v>
      </c>
      <c r="J26" s="83">
        <v>0</v>
      </c>
      <c r="K26" s="83">
        <v>200</v>
      </c>
      <c r="N26" s="3" t="s">
        <v>76</v>
      </c>
      <c r="O26" s="79" t="s">
        <v>85</v>
      </c>
      <c r="P26" s="82">
        <v>8865.0300000000007</v>
      </c>
      <c r="Q26" s="80" t="s">
        <v>100</v>
      </c>
      <c r="R26" s="80" t="s">
        <v>10</v>
      </c>
      <c r="S26" s="80" t="s">
        <v>10</v>
      </c>
      <c r="T26" s="79" t="s">
        <v>110</v>
      </c>
      <c r="U26" s="79" t="s">
        <v>102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A27" s="3" t="s">
        <v>76</v>
      </c>
      <c r="B27" s="79">
        <v>2019</v>
      </c>
      <c r="C27" s="79">
        <v>12</v>
      </c>
      <c r="D27" s="79"/>
      <c r="E27" s="80" t="s">
        <v>94</v>
      </c>
      <c r="F27" s="80" t="s">
        <v>10</v>
      </c>
      <c r="G27" s="80" t="s">
        <v>92</v>
      </c>
      <c r="H27" s="81">
        <v>43850</v>
      </c>
      <c r="I27" s="83">
        <v>200</v>
      </c>
      <c r="J27" s="83">
        <v>0</v>
      </c>
      <c r="K27" s="83">
        <v>200</v>
      </c>
      <c r="N27" s="3" t="s">
        <v>76</v>
      </c>
      <c r="O27" s="79" t="s">
        <v>85</v>
      </c>
      <c r="P27" s="82">
        <v>118572.84</v>
      </c>
      <c r="Q27" s="80" t="s">
        <v>97</v>
      </c>
      <c r="R27" s="80" t="s">
        <v>10</v>
      </c>
      <c r="S27" s="80" t="s">
        <v>10</v>
      </c>
      <c r="T27" s="79" t="s">
        <v>110</v>
      </c>
      <c r="U27" s="79" t="s">
        <v>102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A28" s="3" t="s">
        <v>76</v>
      </c>
      <c r="B28" s="79">
        <v>2019</v>
      </c>
      <c r="C28" s="79">
        <v>12</v>
      </c>
      <c r="D28" s="79"/>
      <c r="E28" s="80" t="s">
        <v>91</v>
      </c>
      <c r="F28" s="80" t="s">
        <v>10</v>
      </c>
      <c r="G28" s="80" t="s">
        <v>92</v>
      </c>
      <c r="H28" s="81">
        <v>43839</v>
      </c>
      <c r="I28" s="83">
        <v>200</v>
      </c>
      <c r="J28" s="83">
        <v>0</v>
      </c>
      <c r="K28" s="83">
        <v>200</v>
      </c>
      <c r="N28" s="3" t="s">
        <v>76</v>
      </c>
      <c r="O28" s="79" t="s">
        <v>85</v>
      </c>
      <c r="P28" s="82">
        <v>142664.04</v>
      </c>
      <c r="Q28" s="80" t="s">
        <v>11</v>
      </c>
      <c r="R28" s="80" t="s">
        <v>10</v>
      </c>
      <c r="S28" s="80" t="s">
        <v>10</v>
      </c>
      <c r="T28" s="79" t="s">
        <v>110</v>
      </c>
      <c r="U28" s="79" t="s">
        <v>102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>Q193947</v>
      </c>
      <c r="AU28" s="10" t="str">
        <f t="shared" si="17"/>
        <v>Pago a Cuenta</v>
      </c>
      <c r="AV28" s="10">
        <f t="shared" si="18"/>
        <v>142664.04</v>
      </c>
      <c r="AW28" s="10" t="str">
        <f t="shared" si="19"/>
        <v>2019/7</v>
      </c>
      <c r="AX28" s="10" t="str">
        <f t="shared" si="21"/>
        <v>2019/7 Contribuciones Seg. Social</v>
      </c>
      <c r="AY28" s="10">
        <f t="shared" si="10"/>
        <v>182756.4</v>
      </c>
      <c r="AZ28" s="10">
        <f t="shared" si="11"/>
        <v>0.78062404380913619</v>
      </c>
      <c r="BA28" s="10" t="str">
        <f t="shared" si="22"/>
        <v>Q193947 Pago a Cuenta</v>
      </c>
      <c r="BB28" s="10">
        <f>IFERROR(IF(AW28="","",VLOOKUP(AW28,SUSS!R:S,2,FALSE)),AY28*SUSS!$M$2)</f>
        <v>45689.1</v>
      </c>
      <c r="BC28" s="10">
        <f t="shared" si="20"/>
        <v>35666.01</v>
      </c>
    </row>
    <row r="29" spans="1:55" ht="20.100000000000001" customHeight="1" thickBot="1">
      <c r="A29" s="3" t="s">
        <v>76</v>
      </c>
      <c r="B29" s="79">
        <v>2019</v>
      </c>
      <c r="C29" s="79"/>
      <c r="D29" s="79"/>
      <c r="E29" s="80" t="s">
        <v>87</v>
      </c>
      <c r="F29" s="80" t="s">
        <v>10</v>
      </c>
      <c r="G29" s="80" t="s">
        <v>92</v>
      </c>
      <c r="H29" s="81">
        <v>44055</v>
      </c>
      <c r="I29" s="83">
        <v>200</v>
      </c>
      <c r="J29" s="83">
        <v>0</v>
      </c>
      <c r="K29" s="83">
        <v>200</v>
      </c>
      <c r="N29" s="3" t="s">
        <v>76</v>
      </c>
      <c r="O29" s="79" t="s">
        <v>85</v>
      </c>
      <c r="P29" s="82">
        <v>2909.03</v>
      </c>
      <c r="Q29" s="80" t="s">
        <v>98</v>
      </c>
      <c r="R29" s="80" t="s">
        <v>10</v>
      </c>
      <c r="S29" s="80" t="s">
        <v>88</v>
      </c>
      <c r="T29" s="79" t="s">
        <v>110</v>
      </c>
      <c r="U29" s="79" t="s">
        <v>102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A30" s="3" t="s">
        <v>76</v>
      </c>
      <c r="B30" s="79">
        <v>2019</v>
      </c>
      <c r="C30" s="79"/>
      <c r="D30" s="79"/>
      <c r="E30" s="80" t="s">
        <v>90</v>
      </c>
      <c r="F30" s="80" t="s">
        <v>10</v>
      </c>
      <c r="G30" s="80" t="s">
        <v>92</v>
      </c>
      <c r="H30" s="81">
        <v>44055</v>
      </c>
      <c r="I30" s="83">
        <v>200</v>
      </c>
      <c r="J30" s="83">
        <v>0</v>
      </c>
      <c r="K30" s="83">
        <v>200</v>
      </c>
      <c r="N30" s="3" t="s">
        <v>76</v>
      </c>
      <c r="O30" s="79" t="s">
        <v>85</v>
      </c>
      <c r="P30" s="82">
        <v>1523.79</v>
      </c>
      <c r="Q30" s="80" t="s">
        <v>100</v>
      </c>
      <c r="R30" s="80" t="s">
        <v>10</v>
      </c>
      <c r="S30" s="80" t="s">
        <v>88</v>
      </c>
      <c r="T30" s="79" t="s">
        <v>110</v>
      </c>
      <c r="U30" s="79" t="s">
        <v>102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 thickBot="1">
      <c r="A31" s="3" t="s">
        <v>76</v>
      </c>
      <c r="B31" s="79">
        <v>2019</v>
      </c>
      <c r="C31" s="79"/>
      <c r="D31" s="79"/>
      <c r="E31" s="80" t="s">
        <v>95</v>
      </c>
      <c r="F31" s="80" t="s">
        <v>10</v>
      </c>
      <c r="G31" s="80" t="s">
        <v>92</v>
      </c>
      <c r="H31" s="81">
        <v>44055</v>
      </c>
      <c r="I31" s="83">
        <v>200</v>
      </c>
      <c r="J31" s="83">
        <v>0</v>
      </c>
      <c r="K31" s="83">
        <v>200</v>
      </c>
      <c r="N31" s="3" t="s">
        <v>76</v>
      </c>
      <c r="O31" s="79" t="s">
        <v>85</v>
      </c>
      <c r="P31" s="83">
        <v>160</v>
      </c>
      <c r="Q31" s="80" t="s">
        <v>94</v>
      </c>
      <c r="R31" s="80" t="s">
        <v>10</v>
      </c>
      <c r="S31" s="80" t="s">
        <v>92</v>
      </c>
      <c r="T31" s="79" t="s">
        <v>110</v>
      </c>
      <c r="U31" s="79" t="s">
        <v>102</v>
      </c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 thickBot="1">
      <c r="A32" s="3" t="s">
        <v>76</v>
      </c>
      <c r="B32" s="79">
        <v>2020</v>
      </c>
      <c r="C32" s="79">
        <v>1</v>
      </c>
      <c r="D32" s="79"/>
      <c r="E32" s="80" t="s">
        <v>94</v>
      </c>
      <c r="F32" s="80" t="s">
        <v>10</v>
      </c>
      <c r="G32" s="80" t="s">
        <v>92</v>
      </c>
      <c r="H32" s="81">
        <v>43879</v>
      </c>
      <c r="I32" s="83">
        <v>200</v>
      </c>
      <c r="J32" s="83">
        <v>0</v>
      </c>
      <c r="K32" s="83">
        <v>200</v>
      </c>
      <c r="N32" s="3" t="s">
        <v>76</v>
      </c>
      <c r="O32" s="79">
        <v>1</v>
      </c>
      <c r="P32" s="83">
        <v>53.3</v>
      </c>
      <c r="Q32" s="80" t="s">
        <v>89</v>
      </c>
      <c r="R32" s="80" t="s">
        <v>10</v>
      </c>
      <c r="S32" s="80" t="s">
        <v>10</v>
      </c>
      <c r="T32" s="79" t="s">
        <v>104</v>
      </c>
      <c r="U32" s="79" t="s">
        <v>102</v>
      </c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1:55" ht="20.100000000000001" customHeight="1" thickBot="1">
      <c r="A33" s="3" t="s">
        <v>76</v>
      </c>
      <c r="B33" s="79">
        <v>2020</v>
      </c>
      <c r="C33" s="79">
        <v>2</v>
      </c>
      <c r="D33" s="79"/>
      <c r="E33" s="80" t="s">
        <v>94</v>
      </c>
      <c r="F33" s="80" t="s">
        <v>10</v>
      </c>
      <c r="G33" s="80" t="s">
        <v>92</v>
      </c>
      <c r="H33" s="81">
        <v>43908</v>
      </c>
      <c r="I33" s="83">
        <v>200</v>
      </c>
      <c r="J33" s="83">
        <v>0</v>
      </c>
      <c r="K33" s="83">
        <v>200</v>
      </c>
      <c r="N33" s="3" t="s">
        <v>76</v>
      </c>
      <c r="O33" s="79">
        <v>1</v>
      </c>
      <c r="P33" s="82">
        <v>39197.97</v>
      </c>
      <c r="Q33" s="80" t="s">
        <v>87</v>
      </c>
      <c r="R33" s="80" t="s">
        <v>10</v>
      </c>
      <c r="S33" s="80" t="s">
        <v>10</v>
      </c>
      <c r="T33" s="79" t="s">
        <v>105</v>
      </c>
      <c r="U33" s="79" t="s">
        <v>102</v>
      </c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1:55" ht="20.100000000000001" customHeight="1" thickBot="1">
      <c r="A34" s="3" t="s">
        <v>76</v>
      </c>
      <c r="B34" s="79">
        <v>2020</v>
      </c>
      <c r="C34" s="79">
        <v>3</v>
      </c>
      <c r="D34" s="79"/>
      <c r="E34" s="80" t="s">
        <v>94</v>
      </c>
      <c r="F34" s="80" t="s">
        <v>10</v>
      </c>
      <c r="G34" s="80" t="s">
        <v>92</v>
      </c>
      <c r="H34" s="81">
        <v>43941</v>
      </c>
      <c r="I34" s="83">
        <v>200</v>
      </c>
      <c r="J34" s="83">
        <v>0</v>
      </c>
      <c r="K34" s="83">
        <v>200</v>
      </c>
      <c r="N34" s="3" t="s">
        <v>76</v>
      </c>
      <c r="O34" s="79">
        <v>1</v>
      </c>
      <c r="P34" s="82">
        <v>6400.18</v>
      </c>
      <c r="Q34" s="80" t="s">
        <v>90</v>
      </c>
      <c r="R34" s="80" t="s">
        <v>10</v>
      </c>
      <c r="S34" s="80" t="s">
        <v>10</v>
      </c>
      <c r="T34" s="79" t="s">
        <v>105</v>
      </c>
      <c r="U34" s="79" t="s">
        <v>102</v>
      </c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1:55" ht="20.100000000000001" customHeight="1" thickBot="1">
      <c r="A35" s="3" t="s">
        <v>76</v>
      </c>
      <c r="B35" s="79">
        <v>2020</v>
      </c>
      <c r="C35" s="79">
        <v>4</v>
      </c>
      <c r="D35" s="79"/>
      <c r="E35" s="80" t="s">
        <v>94</v>
      </c>
      <c r="F35" s="80" t="s">
        <v>10</v>
      </c>
      <c r="G35" s="80" t="s">
        <v>92</v>
      </c>
      <c r="H35" s="81">
        <v>43971</v>
      </c>
      <c r="I35" s="83">
        <v>200</v>
      </c>
      <c r="J35" s="83">
        <v>0</v>
      </c>
      <c r="K35" s="83">
        <v>200</v>
      </c>
      <c r="N35" s="3" t="s">
        <v>76</v>
      </c>
      <c r="O35" s="79">
        <v>1</v>
      </c>
      <c r="P35" s="83">
        <v>40</v>
      </c>
      <c r="Q35" s="80" t="s">
        <v>91</v>
      </c>
      <c r="R35" s="80" t="s">
        <v>10</v>
      </c>
      <c r="S35" s="80" t="s">
        <v>92</v>
      </c>
      <c r="T35" s="79" t="s">
        <v>107</v>
      </c>
      <c r="U35" s="79" t="s">
        <v>102</v>
      </c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1:55" ht="20.100000000000001" customHeight="1" thickBot="1">
      <c r="A36" s="3" t="s">
        <v>76</v>
      </c>
      <c r="B36" s="79">
        <v>2020</v>
      </c>
      <c r="C36" s="79">
        <v>6</v>
      </c>
      <c r="D36" s="79"/>
      <c r="E36" s="80" t="s">
        <v>91</v>
      </c>
      <c r="F36" s="80" t="s">
        <v>10</v>
      </c>
      <c r="G36" s="80" t="s">
        <v>92</v>
      </c>
      <c r="H36" s="81">
        <v>44025</v>
      </c>
      <c r="I36" s="83">
        <v>200</v>
      </c>
      <c r="J36" s="83">
        <v>0</v>
      </c>
      <c r="K36" s="83">
        <v>200</v>
      </c>
      <c r="N36" s="3" t="s">
        <v>76</v>
      </c>
      <c r="O36" s="79">
        <v>1</v>
      </c>
      <c r="P36" s="83">
        <v>16</v>
      </c>
      <c r="Q36" s="80" t="s">
        <v>95</v>
      </c>
      <c r="R36" s="80" t="s">
        <v>10</v>
      </c>
      <c r="S36" s="80" t="s">
        <v>92</v>
      </c>
      <c r="T36" s="79" t="s">
        <v>108</v>
      </c>
      <c r="U36" s="79" t="s">
        <v>102</v>
      </c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1:55" ht="20.100000000000001" customHeight="1" thickBot="1">
      <c r="A37" s="3" t="s">
        <v>76</v>
      </c>
      <c r="B37" s="79">
        <v>2020</v>
      </c>
      <c r="C37" s="79">
        <v>8</v>
      </c>
      <c r="D37" s="79"/>
      <c r="E37" s="80" t="s">
        <v>94</v>
      </c>
      <c r="F37" s="80" t="s">
        <v>10</v>
      </c>
      <c r="G37" s="80" t="s">
        <v>92</v>
      </c>
      <c r="H37" s="81">
        <v>44092</v>
      </c>
      <c r="I37" s="83">
        <v>200</v>
      </c>
      <c r="J37" s="83">
        <v>0</v>
      </c>
      <c r="K37" s="83">
        <v>200</v>
      </c>
      <c r="N37" s="3" t="s">
        <v>76</v>
      </c>
      <c r="O37" s="79">
        <v>1</v>
      </c>
      <c r="P37" s="83">
        <v>692.54</v>
      </c>
      <c r="Q37" s="80" t="s">
        <v>93</v>
      </c>
      <c r="R37" s="80" t="s">
        <v>10</v>
      </c>
      <c r="S37" s="80" t="s">
        <v>10</v>
      </c>
      <c r="T37" s="79" t="s">
        <v>109</v>
      </c>
      <c r="U37" s="79" t="s">
        <v>102</v>
      </c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1:55" ht="20.100000000000001" customHeight="1" thickBot="1">
      <c r="A38" s="3" t="s">
        <v>76</v>
      </c>
      <c r="B38" s="79">
        <v>2020</v>
      </c>
      <c r="C38" s="79">
        <v>10</v>
      </c>
      <c r="D38" s="79"/>
      <c r="E38" s="80" t="s">
        <v>94</v>
      </c>
      <c r="F38" s="80" t="s">
        <v>10</v>
      </c>
      <c r="G38" s="80" t="s">
        <v>92</v>
      </c>
      <c r="H38" s="81">
        <v>44153</v>
      </c>
      <c r="I38" s="83">
        <v>200</v>
      </c>
      <c r="J38" s="83">
        <v>0</v>
      </c>
      <c r="K38" s="83">
        <v>200</v>
      </c>
      <c r="N38" s="3" t="s">
        <v>76</v>
      </c>
      <c r="O38" s="79">
        <v>1</v>
      </c>
      <c r="P38" s="82">
        <v>40092.36</v>
      </c>
      <c r="Q38" s="80" t="s">
        <v>11</v>
      </c>
      <c r="R38" s="80" t="s">
        <v>10</v>
      </c>
      <c r="S38" s="80" t="s">
        <v>10</v>
      </c>
      <c r="T38" s="79" t="s">
        <v>110</v>
      </c>
      <c r="U38" s="79" t="s">
        <v>102</v>
      </c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>Q193947</v>
      </c>
      <c r="AU38" s="10">
        <f t="shared" si="17"/>
        <v>1</v>
      </c>
      <c r="AV38" s="10">
        <f t="shared" si="18"/>
        <v>40092.36</v>
      </c>
      <c r="AW38" s="10" t="str">
        <f t="shared" si="19"/>
        <v>2019/7</v>
      </c>
      <c r="AX38" s="10" t="str">
        <f t="shared" si="21"/>
        <v>2019/7 Contribuciones Seg. Social</v>
      </c>
      <c r="AY38" s="10">
        <f t="shared" si="10"/>
        <v>182756.4</v>
      </c>
      <c r="AZ38" s="10">
        <f t="shared" si="11"/>
        <v>0.21937595619086392</v>
      </c>
      <c r="BA38" s="10" t="str">
        <f t="shared" si="22"/>
        <v>Q193947 1</v>
      </c>
      <c r="BB38" s="10">
        <f>IFERROR(IF(AW38="","",VLOOKUP(AW38,SUSS!R:S,2,FALSE)),AY38*SUSS!$M$2)</f>
        <v>45689.1</v>
      </c>
      <c r="BC38" s="10">
        <f t="shared" si="20"/>
        <v>10023.09</v>
      </c>
    </row>
    <row r="39" spans="1:55" ht="20.100000000000001" customHeight="1" thickBot="1">
      <c r="A39" s="3" t="s">
        <v>76</v>
      </c>
      <c r="B39" s="79">
        <v>2020</v>
      </c>
      <c r="C39" s="79">
        <v>12</v>
      </c>
      <c r="D39" s="79"/>
      <c r="E39" s="80" t="s">
        <v>94</v>
      </c>
      <c r="F39" s="80" t="s">
        <v>10</v>
      </c>
      <c r="G39" s="80" t="s">
        <v>92</v>
      </c>
      <c r="H39" s="81">
        <v>44214</v>
      </c>
      <c r="I39" s="83">
        <v>200</v>
      </c>
      <c r="J39" s="83">
        <v>0</v>
      </c>
      <c r="K39" s="83">
        <v>200</v>
      </c>
      <c r="N39" s="3" t="s">
        <v>76</v>
      </c>
      <c r="O39" s="79">
        <v>1</v>
      </c>
      <c r="P39" s="82">
        <v>19834.21</v>
      </c>
      <c r="Q39" s="80" t="s">
        <v>97</v>
      </c>
      <c r="R39" s="80" t="s">
        <v>10</v>
      </c>
      <c r="S39" s="80" t="s">
        <v>10</v>
      </c>
      <c r="T39" s="79" t="s">
        <v>110</v>
      </c>
      <c r="U39" s="79" t="s">
        <v>102</v>
      </c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1:55" ht="20.100000000000001" customHeight="1" thickBot="1">
      <c r="A40" s="3" t="s">
        <v>76</v>
      </c>
      <c r="B40" s="79">
        <v>2020</v>
      </c>
      <c r="C40" s="79">
        <v>12</v>
      </c>
      <c r="D40" s="79"/>
      <c r="E40" s="80" t="s">
        <v>91</v>
      </c>
      <c r="F40" s="80" t="s">
        <v>10</v>
      </c>
      <c r="G40" s="80" t="s">
        <v>92</v>
      </c>
      <c r="H40" s="81">
        <v>44207</v>
      </c>
      <c r="I40" s="83">
        <v>200</v>
      </c>
      <c r="J40" s="83">
        <v>0</v>
      </c>
      <c r="K40" s="83">
        <v>200</v>
      </c>
      <c r="N40" s="3" t="s">
        <v>76</v>
      </c>
      <c r="O40" s="79">
        <v>1</v>
      </c>
      <c r="P40" s="83">
        <v>200</v>
      </c>
      <c r="Q40" s="80" t="s">
        <v>97</v>
      </c>
      <c r="R40" s="80" t="s">
        <v>10</v>
      </c>
      <c r="S40" s="80" t="s">
        <v>92</v>
      </c>
      <c r="T40" s="79" t="s">
        <v>110</v>
      </c>
      <c r="U40" s="79" t="s">
        <v>102</v>
      </c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1:55" ht="20.100000000000001" customHeight="1" thickBot="1">
      <c r="A41" s="3" t="s">
        <v>76</v>
      </c>
      <c r="B41" s="79">
        <v>2020</v>
      </c>
      <c r="C41" s="79"/>
      <c r="D41" s="79"/>
      <c r="E41" s="80" t="s">
        <v>87</v>
      </c>
      <c r="F41" s="80" t="s">
        <v>10</v>
      </c>
      <c r="G41" s="80" t="s">
        <v>92</v>
      </c>
      <c r="H41" s="81">
        <v>44418</v>
      </c>
      <c r="I41" s="83">
        <v>200</v>
      </c>
      <c r="J41" s="83">
        <v>0</v>
      </c>
      <c r="K41" s="83">
        <v>200</v>
      </c>
      <c r="N41" s="3" t="s">
        <v>76</v>
      </c>
      <c r="O41" s="79">
        <v>1</v>
      </c>
      <c r="P41" s="82">
        <v>1689.04</v>
      </c>
      <c r="Q41" s="80" t="s">
        <v>98</v>
      </c>
      <c r="R41" s="80" t="s">
        <v>10</v>
      </c>
      <c r="S41" s="80" t="s">
        <v>88</v>
      </c>
      <c r="T41" s="79" t="s">
        <v>110</v>
      </c>
      <c r="U41" s="79" t="s">
        <v>102</v>
      </c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1:55" ht="20.100000000000001" customHeight="1" thickBot="1">
      <c r="A42" s="3" t="s">
        <v>76</v>
      </c>
      <c r="B42" s="79">
        <v>2020</v>
      </c>
      <c r="C42" s="79"/>
      <c r="D42" s="79"/>
      <c r="E42" s="80" t="s">
        <v>90</v>
      </c>
      <c r="F42" s="80" t="s">
        <v>10</v>
      </c>
      <c r="G42" s="80" t="s">
        <v>92</v>
      </c>
      <c r="H42" s="81">
        <v>44418</v>
      </c>
      <c r="I42" s="83">
        <v>200</v>
      </c>
      <c r="J42" s="83">
        <v>0</v>
      </c>
      <c r="K42" s="83">
        <v>200</v>
      </c>
      <c r="N42" s="3" t="s">
        <v>76</v>
      </c>
      <c r="O42" s="79">
        <v>1</v>
      </c>
      <c r="P42" s="83">
        <v>884.72</v>
      </c>
      <c r="Q42" s="80" t="s">
        <v>100</v>
      </c>
      <c r="R42" s="80" t="s">
        <v>10</v>
      </c>
      <c r="S42" s="80" t="s">
        <v>88</v>
      </c>
      <c r="T42" s="79" t="s">
        <v>110</v>
      </c>
      <c r="U42" s="79" t="s">
        <v>102</v>
      </c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1:55" ht="20.100000000000001" customHeight="1" thickBot="1">
      <c r="A43" s="3" t="s">
        <v>76</v>
      </c>
      <c r="B43" s="79">
        <v>2020</v>
      </c>
      <c r="C43" s="79"/>
      <c r="D43" s="79"/>
      <c r="E43" s="80" t="s">
        <v>95</v>
      </c>
      <c r="F43" s="80" t="s">
        <v>10</v>
      </c>
      <c r="G43" s="80" t="s">
        <v>92</v>
      </c>
      <c r="H43" s="81">
        <v>44418</v>
      </c>
      <c r="I43" s="83">
        <v>200</v>
      </c>
      <c r="J43" s="83">
        <v>0</v>
      </c>
      <c r="K43" s="83">
        <v>200</v>
      </c>
      <c r="N43" s="3" t="s">
        <v>76</v>
      </c>
      <c r="O43" s="79">
        <v>1</v>
      </c>
      <c r="P43" s="82">
        <v>102571.68</v>
      </c>
      <c r="Q43" s="80" t="s">
        <v>11</v>
      </c>
      <c r="R43" s="80" t="s">
        <v>10</v>
      </c>
      <c r="S43" s="80" t="s">
        <v>88</v>
      </c>
      <c r="T43" s="79" t="s">
        <v>110</v>
      </c>
      <c r="U43" s="79" t="s">
        <v>102</v>
      </c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>Q193947</v>
      </c>
      <c r="AU43" s="10">
        <f t="shared" si="17"/>
        <v>1</v>
      </c>
      <c r="AV43" s="10">
        <f t="shared" si="18"/>
        <v>102571.68</v>
      </c>
      <c r="AW43" s="10" t="str">
        <f t="shared" si="19"/>
        <v>2019/7</v>
      </c>
      <c r="AX43" s="10" t="str">
        <f t="shared" si="21"/>
        <v>2019/7 Contribuciones Seg. Social</v>
      </c>
      <c r="AY43" s="10">
        <f t="shared" si="10"/>
        <v>182756.4</v>
      </c>
      <c r="AZ43" s="10">
        <f t="shared" si="11"/>
        <v>0.56124808761827216</v>
      </c>
      <c r="BA43" s="10" t="str">
        <f t="shared" si="22"/>
        <v>Q193947 1</v>
      </c>
      <c r="BB43" s="10">
        <f>IFERROR(IF(AW43="","",VLOOKUP(AW43,SUSS!R:S,2,FALSE)),AY43*SUSS!$M$2)</f>
        <v>45689.1</v>
      </c>
      <c r="BC43" s="10">
        <f t="shared" si="20"/>
        <v>25642.92</v>
      </c>
    </row>
    <row r="44" spans="1:55" ht="20.100000000000001" customHeight="1" thickBot="1">
      <c r="A44" s="3" t="s">
        <v>76</v>
      </c>
      <c r="B44" s="79">
        <v>2021</v>
      </c>
      <c r="C44" s="79">
        <v>1</v>
      </c>
      <c r="D44" s="79"/>
      <c r="E44" s="80" t="s">
        <v>94</v>
      </c>
      <c r="F44" s="80" t="s">
        <v>10</v>
      </c>
      <c r="G44" s="80" t="s">
        <v>92</v>
      </c>
      <c r="H44" s="81">
        <v>44245</v>
      </c>
      <c r="I44" s="83">
        <v>200</v>
      </c>
      <c r="J44" s="83">
        <v>0</v>
      </c>
      <c r="K44" s="83">
        <v>200</v>
      </c>
      <c r="N44" s="3" t="s">
        <v>76</v>
      </c>
      <c r="O44" s="79">
        <v>1</v>
      </c>
      <c r="P44" s="82">
        <v>98712.41</v>
      </c>
      <c r="Q44" s="80" t="s">
        <v>97</v>
      </c>
      <c r="R44" s="80" t="s">
        <v>10</v>
      </c>
      <c r="S44" s="80" t="s">
        <v>88</v>
      </c>
      <c r="T44" s="79" t="s">
        <v>110</v>
      </c>
      <c r="U44" s="79" t="s">
        <v>102</v>
      </c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1:55" ht="20.100000000000001" customHeight="1" thickBot="1">
      <c r="A45" s="3" t="s">
        <v>76</v>
      </c>
      <c r="B45" s="79">
        <v>2021</v>
      </c>
      <c r="C45" s="79">
        <v>2</v>
      </c>
      <c r="D45" s="79"/>
      <c r="E45" s="80" t="s">
        <v>94</v>
      </c>
      <c r="F45" s="80" t="s">
        <v>10</v>
      </c>
      <c r="G45" s="80" t="s">
        <v>92</v>
      </c>
      <c r="H45" s="81">
        <v>44273</v>
      </c>
      <c r="I45" s="83">
        <v>200</v>
      </c>
      <c r="J45" s="83">
        <v>0</v>
      </c>
      <c r="K45" s="83">
        <v>200</v>
      </c>
      <c r="N45" s="3" t="s">
        <v>76</v>
      </c>
      <c r="O45" s="79">
        <v>1</v>
      </c>
      <c r="P45" s="83">
        <v>40</v>
      </c>
      <c r="Q45" s="80" t="s">
        <v>94</v>
      </c>
      <c r="R45" s="80" t="s">
        <v>10</v>
      </c>
      <c r="S45" s="80" t="s">
        <v>92</v>
      </c>
      <c r="T45" s="79" t="s">
        <v>110</v>
      </c>
      <c r="U45" s="79" t="s">
        <v>102</v>
      </c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1:55" ht="20.100000000000001" customHeight="1" thickBot="1">
      <c r="A46" s="3" t="s">
        <v>76</v>
      </c>
      <c r="B46" s="79">
        <v>2021</v>
      </c>
      <c r="C46" s="79">
        <v>3</v>
      </c>
      <c r="D46" s="79"/>
      <c r="E46" s="80" t="s">
        <v>94</v>
      </c>
      <c r="F46" s="80" t="s">
        <v>10</v>
      </c>
      <c r="G46" s="80" t="s">
        <v>92</v>
      </c>
      <c r="H46" s="81">
        <v>44305</v>
      </c>
      <c r="I46" s="83">
        <v>200</v>
      </c>
      <c r="J46" s="83">
        <v>0</v>
      </c>
      <c r="K46" s="83">
        <v>200</v>
      </c>
      <c r="N46" s="3" t="s">
        <v>76</v>
      </c>
      <c r="O46" s="79">
        <v>1</v>
      </c>
      <c r="P46" s="82">
        <v>16924.150000000001</v>
      </c>
      <c r="Q46" s="80" t="s">
        <v>98</v>
      </c>
      <c r="R46" s="80" t="s">
        <v>10</v>
      </c>
      <c r="S46" s="80" t="s">
        <v>10</v>
      </c>
      <c r="T46" s="79" t="s">
        <v>111</v>
      </c>
      <c r="U46" s="79" t="s">
        <v>102</v>
      </c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1:55" ht="20.100000000000001" customHeight="1" thickBot="1">
      <c r="A47" s="3" t="s">
        <v>76</v>
      </c>
      <c r="B47" s="79">
        <v>2021</v>
      </c>
      <c r="C47" s="79">
        <v>4</v>
      </c>
      <c r="D47" s="79"/>
      <c r="E47" s="80" t="s">
        <v>94</v>
      </c>
      <c r="F47" s="80" t="s">
        <v>10</v>
      </c>
      <c r="G47" s="80" t="s">
        <v>92</v>
      </c>
      <c r="H47" s="81">
        <v>44334</v>
      </c>
      <c r="I47" s="83">
        <v>200</v>
      </c>
      <c r="J47" s="83">
        <v>0</v>
      </c>
      <c r="K47" s="83">
        <v>200</v>
      </c>
      <c r="N47" s="3" t="s">
        <v>76</v>
      </c>
      <c r="O47" s="79">
        <v>1</v>
      </c>
      <c r="P47" s="82">
        <v>8865.0300000000007</v>
      </c>
      <c r="Q47" s="80" t="s">
        <v>100</v>
      </c>
      <c r="R47" s="80" t="s">
        <v>10</v>
      </c>
      <c r="S47" s="80" t="s">
        <v>10</v>
      </c>
      <c r="T47" s="79" t="s">
        <v>111</v>
      </c>
      <c r="U47" s="79" t="s">
        <v>102</v>
      </c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1:55" ht="20.100000000000001" customHeight="1" thickBot="1">
      <c r="A48" s="3" t="s">
        <v>76</v>
      </c>
      <c r="B48" s="79">
        <v>2021</v>
      </c>
      <c r="C48" s="79">
        <v>5</v>
      </c>
      <c r="D48" s="79"/>
      <c r="E48" s="80" t="s">
        <v>94</v>
      </c>
      <c r="F48" s="80" t="s">
        <v>10</v>
      </c>
      <c r="G48" s="80" t="s">
        <v>92</v>
      </c>
      <c r="H48" s="81">
        <v>44365</v>
      </c>
      <c r="I48" s="83">
        <v>200</v>
      </c>
      <c r="J48" s="83">
        <v>0</v>
      </c>
      <c r="K48" s="83">
        <v>200</v>
      </c>
      <c r="N48" s="3" t="s">
        <v>76</v>
      </c>
      <c r="O48" s="79">
        <v>1</v>
      </c>
      <c r="P48" s="82">
        <v>1220.01</v>
      </c>
      <c r="Q48" s="80" t="s">
        <v>98</v>
      </c>
      <c r="R48" s="80" t="s">
        <v>10</v>
      </c>
      <c r="S48" s="80" t="s">
        <v>88</v>
      </c>
      <c r="T48" s="79" t="s">
        <v>111</v>
      </c>
      <c r="U48" s="79" t="s">
        <v>102</v>
      </c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1:55" ht="20.100000000000001" customHeight="1" thickBot="1">
      <c r="A49" s="3" t="s">
        <v>76</v>
      </c>
      <c r="B49" s="79">
        <v>2021</v>
      </c>
      <c r="C49" s="79">
        <v>6</v>
      </c>
      <c r="D49" s="79"/>
      <c r="E49" s="80" t="s">
        <v>94</v>
      </c>
      <c r="F49" s="80" t="s">
        <v>10</v>
      </c>
      <c r="G49" s="80" t="s">
        <v>92</v>
      </c>
      <c r="H49" s="81">
        <v>44396</v>
      </c>
      <c r="I49" s="83">
        <v>200</v>
      </c>
      <c r="J49" s="83">
        <v>0</v>
      </c>
      <c r="K49" s="83">
        <v>200</v>
      </c>
      <c r="N49" s="3" t="s">
        <v>76</v>
      </c>
      <c r="O49" s="79">
        <v>1</v>
      </c>
      <c r="P49" s="83">
        <v>639.07000000000005</v>
      </c>
      <c r="Q49" s="80" t="s">
        <v>100</v>
      </c>
      <c r="R49" s="80" t="s">
        <v>10</v>
      </c>
      <c r="S49" s="80" t="s">
        <v>88</v>
      </c>
      <c r="T49" s="79" t="s">
        <v>111</v>
      </c>
      <c r="U49" s="79" t="s">
        <v>102</v>
      </c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1:55" ht="20.100000000000001" customHeight="1" thickBot="1">
      <c r="A50" s="3" t="s">
        <v>76</v>
      </c>
      <c r="B50" s="79">
        <v>2021</v>
      </c>
      <c r="C50" s="79">
        <v>6</v>
      </c>
      <c r="D50" s="79"/>
      <c r="E50" s="80" t="s">
        <v>91</v>
      </c>
      <c r="F50" s="80" t="s">
        <v>10</v>
      </c>
      <c r="G50" s="80" t="s">
        <v>92</v>
      </c>
      <c r="H50" s="81">
        <v>44389</v>
      </c>
      <c r="I50" s="83">
        <v>200</v>
      </c>
      <c r="J50" s="83">
        <v>0</v>
      </c>
      <c r="K50" s="83">
        <v>200</v>
      </c>
      <c r="N50" s="3" t="s">
        <v>76</v>
      </c>
      <c r="O50" s="79">
        <v>1</v>
      </c>
      <c r="P50" s="83">
        <v>120</v>
      </c>
      <c r="Q50" s="80" t="s">
        <v>94</v>
      </c>
      <c r="R50" s="80" t="s">
        <v>10</v>
      </c>
      <c r="S50" s="80" t="s">
        <v>92</v>
      </c>
      <c r="T50" s="79" t="s">
        <v>111</v>
      </c>
      <c r="U50" s="79" t="s">
        <v>102</v>
      </c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1:55" ht="20.100000000000001" customHeight="1" thickBot="1">
      <c r="A51" s="3" t="s">
        <v>76</v>
      </c>
      <c r="B51" s="79">
        <v>2021</v>
      </c>
      <c r="C51" s="79">
        <v>7</v>
      </c>
      <c r="D51" s="79"/>
      <c r="E51" s="80" t="s">
        <v>94</v>
      </c>
      <c r="F51" s="80" t="s">
        <v>10</v>
      </c>
      <c r="G51" s="80" t="s">
        <v>92</v>
      </c>
      <c r="H51" s="81">
        <v>44426</v>
      </c>
      <c r="I51" s="83">
        <v>200</v>
      </c>
      <c r="J51" s="83">
        <v>0</v>
      </c>
      <c r="K51" s="83">
        <v>200</v>
      </c>
      <c r="N51" s="3" t="s">
        <v>76</v>
      </c>
      <c r="O51" s="79">
        <v>2</v>
      </c>
      <c r="P51" s="83">
        <v>53.3</v>
      </c>
      <c r="Q51" s="80" t="s">
        <v>89</v>
      </c>
      <c r="R51" s="80" t="s">
        <v>10</v>
      </c>
      <c r="S51" s="80" t="s">
        <v>10</v>
      </c>
      <c r="T51" s="79" t="s">
        <v>104</v>
      </c>
      <c r="U51" s="79" t="s">
        <v>102</v>
      </c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1:55" ht="20.100000000000001" customHeight="1" thickBot="1">
      <c r="N52" s="3" t="s">
        <v>76</v>
      </c>
      <c r="O52" s="79">
        <v>2</v>
      </c>
      <c r="P52" s="82">
        <v>39197.97</v>
      </c>
      <c r="Q52" s="80" t="s">
        <v>87</v>
      </c>
      <c r="R52" s="80" t="s">
        <v>10</v>
      </c>
      <c r="S52" s="80" t="s">
        <v>10</v>
      </c>
      <c r="T52" s="79" t="s">
        <v>105</v>
      </c>
      <c r="U52" s="79" t="s">
        <v>102</v>
      </c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1:55" ht="20.100000000000001" customHeight="1" thickBot="1">
      <c r="N53" s="3" t="s">
        <v>76</v>
      </c>
      <c r="O53" s="79">
        <v>2</v>
      </c>
      <c r="P53" s="82">
        <v>6400.18</v>
      </c>
      <c r="Q53" s="80" t="s">
        <v>90</v>
      </c>
      <c r="R53" s="80" t="s">
        <v>10</v>
      </c>
      <c r="S53" s="80" t="s">
        <v>10</v>
      </c>
      <c r="T53" s="79" t="s">
        <v>105</v>
      </c>
      <c r="U53" s="79" t="s">
        <v>102</v>
      </c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1:55" ht="20.100000000000001" customHeight="1" thickBot="1">
      <c r="A54" s="3" t="s">
        <v>76</v>
      </c>
      <c r="B54" s="96" t="s">
        <v>96</v>
      </c>
      <c r="C54"/>
      <c r="D54"/>
      <c r="E54"/>
      <c r="F54"/>
      <c r="G54"/>
      <c r="H54"/>
      <c r="I54"/>
      <c r="J54"/>
      <c r="K54"/>
      <c r="N54" s="3" t="s">
        <v>76</v>
      </c>
      <c r="O54" s="79">
        <v>2</v>
      </c>
      <c r="P54" s="83">
        <v>40</v>
      </c>
      <c r="Q54" s="80" t="s">
        <v>91</v>
      </c>
      <c r="R54" s="80" t="s">
        <v>10</v>
      </c>
      <c r="S54" s="80" t="s">
        <v>92</v>
      </c>
      <c r="T54" s="79" t="s">
        <v>107</v>
      </c>
      <c r="U54" s="79" t="s">
        <v>102</v>
      </c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1:55" ht="20.100000000000001" customHeight="1" thickBot="1">
      <c r="A55" s="3" t="s">
        <v>76</v>
      </c>
      <c r="B55" s="78" t="s">
        <v>0</v>
      </c>
      <c r="C55" s="78" t="s">
        <v>1</v>
      </c>
      <c r="D55" s="78" t="s">
        <v>2</v>
      </c>
      <c r="E55" s="78" t="s">
        <v>3</v>
      </c>
      <c r="F55" s="78" t="s">
        <v>4</v>
      </c>
      <c r="G55" s="78" t="s">
        <v>5</v>
      </c>
      <c r="H55" s="78" t="s">
        <v>6</v>
      </c>
      <c r="I55" s="78" t="s">
        <v>7</v>
      </c>
      <c r="J55" s="78" t="s">
        <v>8</v>
      </c>
      <c r="K55" s="78" t="s">
        <v>9</v>
      </c>
      <c r="N55" s="3" t="s">
        <v>76</v>
      </c>
      <c r="O55" s="79">
        <v>2</v>
      </c>
      <c r="P55" s="83">
        <v>16</v>
      </c>
      <c r="Q55" s="80" t="s">
        <v>95</v>
      </c>
      <c r="R55" s="80" t="s">
        <v>10</v>
      </c>
      <c r="S55" s="80" t="s">
        <v>92</v>
      </c>
      <c r="T55" s="79" t="s">
        <v>108</v>
      </c>
      <c r="U55" s="79" t="s">
        <v>102</v>
      </c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1:55" ht="20.100000000000001" customHeight="1" thickBot="1">
      <c r="A56" s="3" t="s">
        <v>76</v>
      </c>
      <c r="B56" s="75">
        <v>2003</v>
      </c>
      <c r="C56" s="75">
        <v>8</v>
      </c>
      <c r="D56" s="75"/>
      <c r="E56" s="76" t="s">
        <v>97</v>
      </c>
      <c r="F56" s="76" t="s">
        <v>10</v>
      </c>
      <c r="G56" s="76" t="s">
        <v>10</v>
      </c>
      <c r="H56" s="97">
        <v>37872</v>
      </c>
      <c r="I56" s="98">
        <v>2.84</v>
      </c>
      <c r="J56" s="98">
        <v>0</v>
      </c>
      <c r="K56" s="98">
        <v>2.84</v>
      </c>
      <c r="N56" s="3" t="s">
        <v>76</v>
      </c>
      <c r="O56" s="79">
        <v>2</v>
      </c>
      <c r="P56" s="83">
        <v>692.54</v>
      </c>
      <c r="Q56" s="80" t="s">
        <v>93</v>
      </c>
      <c r="R56" s="80" t="s">
        <v>10</v>
      </c>
      <c r="S56" s="80" t="s">
        <v>10</v>
      </c>
      <c r="T56" s="79" t="s">
        <v>109</v>
      </c>
      <c r="U56" s="79" t="s">
        <v>102</v>
      </c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1:55" ht="20.100000000000001" customHeight="1" thickBot="1">
      <c r="A57" s="3" t="s">
        <v>76</v>
      </c>
      <c r="B57" s="79">
        <v>2003</v>
      </c>
      <c r="C57" s="79">
        <v>8</v>
      </c>
      <c r="D57" s="79"/>
      <c r="E57" s="80" t="s">
        <v>97</v>
      </c>
      <c r="F57" s="80" t="s">
        <v>10</v>
      </c>
      <c r="G57" s="80" t="s">
        <v>88</v>
      </c>
      <c r="H57" s="81">
        <v>44678</v>
      </c>
      <c r="I57" s="83">
        <v>17.13</v>
      </c>
      <c r="J57" s="83">
        <v>15</v>
      </c>
      <c r="K57" s="83">
        <v>2.13</v>
      </c>
      <c r="N57" s="3" t="s">
        <v>76</v>
      </c>
      <c r="O57" s="79">
        <v>2</v>
      </c>
      <c r="P57" s="82">
        <v>5092.88</v>
      </c>
      <c r="Q57" s="80" t="s">
        <v>97</v>
      </c>
      <c r="R57" s="80" t="s">
        <v>10</v>
      </c>
      <c r="S57" s="80" t="s">
        <v>88</v>
      </c>
      <c r="T57" s="79" t="s">
        <v>110</v>
      </c>
      <c r="U57" s="79" t="s">
        <v>102</v>
      </c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1:55" ht="20.100000000000001" customHeight="1" thickBot="1">
      <c r="A58" s="3" t="s">
        <v>76</v>
      </c>
      <c r="B58" s="79">
        <v>2003</v>
      </c>
      <c r="C58" s="79">
        <v>8</v>
      </c>
      <c r="D58" s="79"/>
      <c r="E58" s="80" t="s">
        <v>97</v>
      </c>
      <c r="F58" s="80" t="s">
        <v>10</v>
      </c>
      <c r="G58" s="80" t="s">
        <v>92</v>
      </c>
      <c r="H58" s="81">
        <v>37872</v>
      </c>
      <c r="I58" s="83">
        <v>168.82</v>
      </c>
      <c r="J58" s="83">
        <v>0</v>
      </c>
      <c r="K58" s="83">
        <v>168.82</v>
      </c>
      <c r="N58" s="3" t="s">
        <v>76</v>
      </c>
      <c r="O58" s="79">
        <v>2</v>
      </c>
      <c r="P58" s="82">
        <v>34495.620000000003</v>
      </c>
      <c r="Q58" s="80" t="s">
        <v>11</v>
      </c>
      <c r="R58" s="80" t="s">
        <v>10</v>
      </c>
      <c r="S58" s="80" t="s">
        <v>88</v>
      </c>
      <c r="T58" s="79" t="s">
        <v>110</v>
      </c>
      <c r="U58" s="79" t="s">
        <v>102</v>
      </c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>Q193947</v>
      </c>
      <c r="AU58" s="10">
        <f t="shared" si="17"/>
        <v>2</v>
      </c>
      <c r="AV58" s="10">
        <f t="shared" si="18"/>
        <v>34495.620000000003</v>
      </c>
      <c r="AW58" s="10" t="str">
        <f t="shared" si="19"/>
        <v>2019/7</v>
      </c>
      <c r="AX58" s="10" t="str">
        <f t="shared" si="21"/>
        <v>2019/7 Contribuciones Seg. Social</v>
      </c>
      <c r="AY58" s="10">
        <f t="shared" si="10"/>
        <v>182756.4</v>
      </c>
      <c r="AZ58" s="10">
        <f t="shared" si="11"/>
        <v>0.18875191238172784</v>
      </c>
      <c r="BA58" s="10" t="str">
        <f t="shared" si="22"/>
        <v>Q193947 2</v>
      </c>
      <c r="BB58" s="10">
        <f>IFERROR(IF(AW58="","",VLOOKUP(AW58,SUSS!R:S,2,FALSE)),AY58*SUSS!$M$2)</f>
        <v>45689.1</v>
      </c>
      <c r="BC58" s="10">
        <f t="shared" si="20"/>
        <v>8623.9050000000007</v>
      </c>
    </row>
    <row r="59" spans="1:55" ht="20.100000000000001" customHeight="1" thickBot="1">
      <c r="A59" s="3" t="s">
        <v>76</v>
      </c>
      <c r="B59" s="79">
        <v>2016</v>
      </c>
      <c r="C59" s="79">
        <v>3</v>
      </c>
      <c r="D59" s="79"/>
      <c r="E59" s="80" t="s">
        <v>98</v>
      </c>
      <c r="F59" s="80" t="s">
        <v>10</v>
      </c>
      <c r="G59" s="80" t="s">
        <v>88</v>
      </c>
      <c r="H59" s="81">
        <v>44678</v>
      </c>
      <c r="I59" s="83">
        <v>0.02</v>
      </c>
      <c r="J59" s="83">
        <v>0.01</v>
      </c>
      <c r="K59" s="83">
        <v>0.01</v>
      </c>
      <c r="N59" s="3" t="s">
        <v>76</v>
      </c>
      <c r="O59" s="79">
        <v>2</v>
      </c>
      <c r="P59" s="82">
        <v>108168.42</v>
      </c>
      <c r="Q59" s="80" t="s">
        <v>11</v>
      </c>
      <c r="R59" s="80" t="s">
        <v>10</v>
      </c>
      <c r="S59" s="80" t="s">
        <v>10</v>
      </c>
      <c r="T59" s="79" t="s">
        <v>111</v>
      </c>
      <c r="U59" s="79" t="s">
        <v>102</v>
      </c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>Q193947</v>
      </c>
      <c r="AU59" s="10">
        <f t="shared" si="17"/>
        <v>2</v>
      </c>
      <c r="AV59" s="10">
        <f t="shared" si="18"/>
        <v>108168.42</v>
      </c>
      <c r="AW59" s="10" t="str">
        <f t="shared" si="19"/>
        <v>2019/8</v>
      </c>
      <c r="AX59" s="10" t="str">
        <f t="shared" si="21"/>
        <v>2019/8 Contribuciones Seg. Social</v>
      </c>
      <c r="AY59" s="10">
        <f t="shared" si="10"/>
        <v>186437.84</v>
      </c>
      <c r="AZ59" s="10">
        <f t="shared" si="11"/>
        <v>0.58018490237818676</v>
      </c>
      <c r="BA59" s="10" t="str">
        <f t="shared" si="22"/>
        <v>Q193947 2</v>
      </c>
      <c r="BB59" s="10">
        <f>IFERROR(IF(AW59="","",VLOOKUP(AW59,SUSS!R:S,2,FALSE)),AY59*SUSS!$M$2)</f>
        <v>46609.46</v>
      </c>
      <c r="BC59" s="10">
        <f t="shared" si="20"/>
        <v>27042.105</v>
      </c>
    </row>
    <row r="60" spans="1:55" ht="20.100000000000001" customHeight="1" thickBot="1">
      <c r="A60" s="3" t="s">
        <v>76</v>
      </c>
      <c r="B60" s="79">
        <v>2016</v>
      </c>
      <c r="C60" s="79">
        <v>3</v>
      </c>
      <c r="D60" s="79"/>
      <c r="E60" s="80" t="s">
        <v>99</v>
      </c>
      <c r="F60" s="80" t="s">
        <v>10</v>
      </c>
      <c r="G60" s="80" t="s">
        <v>10</v>
      </c>
      <c r="H60" s="81">
        <v>42464</v>
      </c>
      <c r="I60" s="83">
        <v>0.01</v>
      </c>
      <c r="J60" s="83">
        <v>0</v>
      </c>
      <c r="K60" s="83">
        <v>0.01</v>
      </c>
      <c r="N60" s="3" t="s">
        <v>76</v>
      </c>
      <c r="O60" s="79">
        <v>2</v>
      </c>
      <c r="P60" s="82">
        <v>113653.74</v>
      </c>
      <c r="Q60" s="80" t="s">
        <v>97</v>
      </c>
      <c r="R60" s="80" t="s">
        <v>10</v>
      </c>
      <c r="S60" s="80" t="s">
        <v>10</v>
      </c>
      <c r="T60" s="79" t="s">
        <v>111</v>
      </c>
      <c r="U60" s="79" t="s">
        <v>102</v>
      </c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1:55" ht="20.100000000000001" customHeight="1" thickBot="1">
      <c r="A61" s="3" t="s">
        <v>76</v>
      </c>
      <c r="B61" s="79">
        <v>2019</v>
      </c>
      <c r="C61" s="79">
        <v>7</v>
      </c>
      <c r="D61" s="79"/>
      <c r="E61" s="80" t="s">
        <v>97</v>
      </c>
      <c r="F61" s="80" t="s">
        <v>10</v>
      </c>
      <c r="G61" s="80" t="s">
        <v>10</v>
      </c>
      <c r="H61" s="81">
        <v>43686</v>
      </c>
      <c r="I61" s="82">
        <v>138407.04999999999</v>
      </c>
      <c r="J61" s="83">
        <v>0</v>
      </c>
      <c r="K61" s="82">
        <v>138407.04999999999</v>
      </c>
      <c r="N61" s="3" t="s">
        <v>76</v>
      </c>
      <c r="O61" s="79">
        <v>2</v>
      </c>
      <c r="P61" s="82">
        <v>1695.86</v>
      </c>
      <c r="Q61" s="80" t="s">
        <v>100</v>
      </c>
      <c r="R61" s="80" t="s">
        <v>10</v>
      </c>
      <c r="S61" s="80" t="s">
        <v>88</v>
      </c>
      <c r="T61" s="79" t="s">
        <v>111</v>
      </c>
      <c r="U61" s="79" t="s">
        <v>102</v>
      </c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1:55" ht="20.100000000000001" customHeight="1" thickBot="1">
      <c r="A62" s="3" t="s">
        <v>76</v>
      </c>
      <c r="B62" s="79">
        <v>2019</v>
      </c>
      <c r="C62" s="79">
        <v>7</v>
      </c>
      <c r="D62" s="79"/>
      <c r="E62" s="80" t="s">
        <v>97</v>
      </c>
      <c r="F62" s="80" t="s">
        <v>10</v>
      </c>
      <c r="G62" s="80" t="s">
        <v>88</v>
      </c>
      <c r="H62" s="81">
        <v>44678</v>
      </c>
      <c r="I62" s="82">
        <v>157199.5</v>
      </c>
      <c r="J62" s="82">
        <v>53394.21</v>
      </c>
      <c r="K62" s="82">
        <v>103805.29</v>
      </c>
      <c r="N62" s="3" t="s">
        <v>76</v>
      </c>
      <c r="O62" s="79">
        <v>2</v>
      </c>
      <c r="P62" s="82">
        <v>3237.59</v>
      </c>
      <c r="Q62" s="80" t="s">
        <v>98</v>
      </c>
      <c r="R62" s="80" t="s">
        <v>10</v>
      </c>
      <c r="S62" s="80" t="s">
        <v>88</v>
      </c>
      <c r="T62" s="79" t="s">
        <v>111</v>
      </c>
      <c r="U62" s="79" t="s">
        <v>102</v>
      </c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1:55" ht="20.100000000000001" customHeight="1" thickBot="1">
      <c r="A63" s="3" t="s">
        <v>76</v>
      </c>
      <c r="B63" s="79">
        <v>2019</v>
      </c>
      <c r="C63" s="79">
        <v>7</v>
      </c>
      <c r="D63" s="79"/>
      <c r="E63" s="80" t="s">
        <v>97</v>
      </c>
      <c r="F63" s="80" t="s">
        <v>10</v>
      </c>
      <c r="G63" s="80" t="s">
        <v>92</v>
      </c>
      <c r="H63" s="81">
        <v>43686</v>
      </c>
      <c r="I63" s="83">
        <v>200</v>
      </c>
      <c r="J63" s="83">
        <v>0</v>
      </c>
      <c r="K63" s="83">
        <v>200</v>
      </c>
      <c r="N63" s="3" t="s">
        <v>76</v>
      </c>
      <c r="O63" s="79">
        <v>2</v>
      </c>
      <c r="P63" s="83">
        <v>80</v>
      </c>
      <c r="Q63" s="80" t="s">
        <v>94</v>
      </c>
      <c r="R63" s="80" t="s">
        <v>10</v>
      </c>
      <c r="S63" s="80" t="s">
        <v>92</v>
      </c>
      <c r="T63" s="79" t="s">
        <v>111</v>
      </c>
      <c r="U63" s="79" t="s">
        <v>102</v>
      </c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1:55" ht="20.100000000000001" customHeight="1" thickBot="1">
      <c r="A64" s="3" t="s">
        <v>76</v>
      </c>
      <c r="B64" s="79">
        <v>2019</v>
      </c>
      <c r="C64" s="79">
        <v>7</v>
      </c>
      <c r="D64" s="79"/>
      <c r="E64" s="80" t="s">
        <v>100</v>
      </c>
      <c r="F64" s="80" t="s">
        <v>10</v>
      </c>
      <c r="G64" s="80" t="s">
        <v>88</v>
      </c>
      <c r="H64" s="81">
        <v>44678</v>
      </c>
      <c r="I64" s="82">
        <v>2408.5100000000002</v>
      </c>
      <c r="J64" s="83">
        <v>0</v>
      </c>
      <c r="K64" s="82">
        <v>2408.5100000000002</v>
      </c>
      <c r="N64" s="3" t="s">
        <v>76</v>
      </c>
      <c r="O64" s="79">
        <v>2</v>
      </c>
      <c r="P64" s="82">
        <v>8692.9599999999991</v>
      </c>
      <c r="Q64" s="80" t="s">
        <v>100</v>
      </c>
      <c r="R64" s="80" t="s">
        <v>10</v>
      </c>
      <c r="S64" s="80" t="s">
        <v>10</v>
      </c>
      <c r="T64" s="79" t="s">
        <v>112</v>
      </c>
      <c r="U64" s="79" t="s">
        <v>102</v>
      </c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1:55" ht="20.100000000000001" customHeight="1" thickBot="1">
      <c r="A65" s="3" t="s">
        <v>76</v>
      </c>
      <c r="B65" s="79">
        <v>2019</v>
      </c>
      <c r="C65" s="79">
        <v>7</v>
      </c>
      <c r="D65" s="79"/>
      <c r="E65" s="80" t="s">
        <v>11</v>
      </c>
      <c r="F65" s="80" t="s">
        <v>10</v>
      </c>
      <c r="G65" s="80" t="s">
        <v>10</v>
      </c>
      <c r="H65" s="81">
        <v>43686</v>
      </c>
      <c r="I65" s="82">
        <v>182756.4</v>
      </c>
      <c r="J65" s="83">
        <v>0</v>
      </c>
      <c r="K65" s="82">
        <v>182756.4</v>
      </c>
      <c r="N65" s="3" t="s">
        <v>76</v>
      </c>
      <c r="O65" s="79">
        <v>2</v>
      </c>
      <c r="P65" s="82">
        <v>16595.61</v>
      </c>
      <c r="Q65" s="80" t="s">
        <v>98</v>
      </c>
      <c r="R65" s="80" t="s">
        <v>10</v>
      </c>
      <c r="S65" s="80" t="s">
        <v>10</v>
      </c>
      <c r="T65" s="79" t="s">
        <v>112</v>
      </c>
      <c r="U65" s="79" t="s">
        <v>102</v>
      </c>
      <c r="AC65" s="10" t="str">
        <f t="shared" si="23"/>
        <v>Q193947</v>
      </c>
      <c r="AD65" s="10" t="str">
        <f t="shared" si="24"/>
        <v>Contribuciones Seg. Social</v>
      </c>
      <c r="AE65" s="10" t="str">
        <f t="shared" si="25"/>
        <v>Declaración Jurada</v>
      </c>
      <c r="AF65" s="10" t="str">
        <f t="shared" si="26"/>
        <v>Declaración Jurada</v>
      </c>
      <c r="AG65" s="10">
        <f t="shared" si="27"/>
        <v>182756.4</v>
      </c>
      <c r="AH65" s="10">
        <f t="shared" si="28"/>
        <v>0</v>
      </c>
      <c r="AI65" s="10">
        <f t="shared" si="29"/>
        <v>182756.4</v>
      </c>
      <c r="AJ65" s="10">
        <f t="shared" si="30"/>
        <v>2019</v>
      </c>
      <c r="AK65" s="10">
        <f t="shared" si="31"/>
        <v>7</v>
      </c>
      <c r="AN65" s="10" t="str">
        <f t="shared" si="13"/>
        <v xml:space="preserve">2019/7 </v>
      </c>
      <c r="AO65" s="10" t="str">
        <f t="shared" si="14"/>
        <v>2019/7 Contribuciones Seg. Social</v>
      </c>
      <c r="AP65" s="10">
        <f t="shared" si="15"/>
        <v>182756.4</v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1:55" ht="20.100000000000001" customHeight="1" thickBot="1">
      <c r="A66" s="3" t="s">
        <v>76</v>
      </c>
      <c r="B66" s="79">
        <v>2019</v>
      </c>
      <c r="C66" s="79">
        <v>7</v>
      </c>
      <c r="D66" s="79"/>
      <c r="E66" s="80" t="s">
        <v>11</v>
      </c>
      <c r="F66" s="80" t="s">
        <v>10</v>
      </c>
      <c r="G66" s="80" t="s">
        <v>88</v>
      </c>
      <c r="H66" s="81">
        <v>44678</v>
      </c>
      <c r="I66" s="82">
        <v>207570.45</v>
      </c>
      <c r="J66" s="82">
        <v>70503.149999999994</v>
      </c>
      <c r="K66" s="82">
        <v>137067.29999999999</v>
      </c>
      <c r="N66" s="3" t="s">
        <v>76</v>
      </c>
      <c r="O66" s="79">
        <v>2</v>
      </c>
      <c r="P66" s="83">
        <v>80</v>
      </c>
      <c r="Q66" s="80" t="s">
        <v>94</v>
      </c>
      <c r="R66" s="80" t="s">
        <v>10</v>
      </c>
      <c r="S66" s="80" t="s">
        <v>92</v>
      </c>
      <c r="T66" s="79" t="s">
        <v>112</v>
      </c>
      <c r="U66" s="79" t="s">
        <v>102</v>
      </c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1:55" ht="20.100000000000001" customHeight="1" thickBot="1">
      <c r="A67" s="3" t="s">
        <v>76</v>
      </c>
      <c r="B67" s="79">
        <v>2019</v>
      </c>
      <c r="C67" s="79">
        <v>7</v>
      </c>
      <c r="D67" s="79"/>
      <c r="E67" s="80" t="s">
        <v>98</v>
      </c>
      <c r="F67" s="80" t="s">
        <v>10</v>
      </c>
      <c r="G67" s="80" t="s">
        <v>88</v>
      </c>
      <c r="H67" s="81">
        <v>44678</v>
      </c>
      <c r="I67" s="82">
        <v>4598.07</v>
      </c>
      <c r="J67" s="83">
        <v>0</v>
      </c>
      <c r="K67" s="82">
        <v>4598.07</v>
      </c>
      <c r="N67" s="3" t="s">
        <v>76</v>
      </c>
      <c r="O67" s="79">
        <v>3</v>
      </c>
      <c r="P67" s="83">
        <v>53.3</v>
      </c>
      <c r="Q67" s="80" t="s">
        <v>89</v>
      </c>
      <c r="R67" s="80" t="s">
        <v>10</v>
      </c>
      <c r="S67" s="80" t="s">
        <v>10</v>
      </c>
      <c r="T67" s="79" t="s">
        <v>104</v>
      </c>
      <c r="U67" s="79" t="s">
        <v>102</v>
      </c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1:55" ht="20.100000000000001" customHeight="1" thickBot="1">
      <c r="A68" s="3" t="s">
        <v>76</v>
      </c>
      <c r="B68" s="79">
        <v>2019</v>
      </c>
      <c r="C68" s="79">
        <v>7</v>
      </c>
      <c r="D68" s="79"/>
      <c r="E68" s="80" t="s">
        <v>99</v>
      </c>
      <c r="F68" s="80" t="s">
        <v>10</v>
      </c>
      <c r="G68" s="80" t="s">
        <v>10</v>
      </c>
      <c r="H68" s="81">
        <v>43682</v>
      </c>
      <c r="I68" s="82">
        <v>25789.18</v>
      </c>
      <c r="J68" s="83">
        <v>0</v>
      </c>
      <c r="K68" s="82">
        <v>25789.18</v>
      </c>
      <c r="N68" s="3" t="s">
        <v>76</v>
      </c>
      <c r="O68" s="79">
        <v>3</v>
      </c>
      <c r="P68" s="82">
        <v>39197.97</v>
      </c>
      <c r="Q68" s="80" t="s">
        <v>87</v>
      </c>
      <c r="R68" s="80" t="s">
        <v>10</v>
      </c>
      <c r="S68" s="80" t="s">
        <v>10</v>
      </c>
      <c r="T68" s="79" t="s">
        <v>105</v>
      </c>
      <c r="U68" s="79" t="s">
        <v>102</v>
      </c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1:55" ht="20.100000000000001" customHeight="1" thickBot="1">
      <c r="A69" s="3" t="s">
        <v>76</v>
      </c>
      <c r="B69" s="79">
        <v>2019</v>
      </c>
      <c r="C69" s="79">
        <v>8</v>
      </c>
      <c r="D69" s="79"/>
      <c r="E69" s="80" t="s">
        <v>97</v>
      </c>
      <c r="F69" s="80" t="s">
        <v>10</v>
      </c>
      <c r="G69" s="80" t="s">
        <v>10</v>
      </c>
      <c r="H69" s="81">
        <v>43717</v>
      </c>
      <c r="I69" s="82">
        <v>135229.29999999999</v>
      </c>
      <c r="J69" s="83">
        <v>0</v>
      </c>
      <c r="K69" s="82">
        <v>135229.29999999999</v>
      </c>
      <c r="N69" s="3" t="s">
        <v>76</v>
      </c>
      <c r="O69" s="79">
        <v>3</v>
      </c>
      <c r="P69" s="82">
        <v>6400.18</v>
      </c>
      <c r="Q69" s="80" t="s">
        <v>90</v>
      </c>
      <c r="R69" s="80" t="s">
        <v>10</v>
      </c>
      <c r="S69" s="80" t="s">
        <v>10</v>
      </c>
      <c r="T69" s="79" t="s">
        <v>105</v>
      </c>
      <c r="U69" s="79" t="s">
        <v>102</v>
      </c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1:55" ht="20.100000000000001" customHeight="1" thickBot="1">
      <c r="A70" s="3" t="s">
        <v>76</v>
      </c>
      <c r="B70" s="79">
        <v>2019</v>
      </c>
      <c r="C70" s="79">
        <v>8</v>
      </c>
      <c r="D70" s="79"/>
      <c r="E70" s="80" t="s">
        <v>97</v>
      </c>
      <c r="F70" s="80" t="s">
        <v>10</v>
      </c>
      <c r="G70" s="80" t="s">
        <v>88</v>
      </c>
      <c r="H70" s="81">
        <v>44678</v>
      </c>
      <c r="I70" s="82">
        <v>147193.94</v>
      </c>
      <c r="J70" s="82">
        <v>45771.96</v>
      </c>
      <c r="K70" s="82">
        <v>101421.98</v>
      </c>
      <c r="N70" s="3" t="s">
        <v>76</v>
      </c>
      <c r="O70" s="79">
        <v>3</v>
      </c>
      <c r="P70" s="83">
        <v>40</v>
      </c>
      <c r="Q70" s="80" t="s">
        <v>91</v>
      </c>
      <c r="R70" s="80" t="s">
        <v>10</v>
      </c>
      <c r="S70" s="80" t="s">
        <v>92</v>
      </c>
      <c r="T70" s="79" t="s">
        <v>107</v>
      </c>
      <c r="U70" s="79" t="s">
        <v>102</v>
      </c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:55" ht="20.100000000000001" customHeight="1" thickBot="1">
      <c r="A71" s="3" t="s">
        <v>76</v>
      </c>
      <c r="B71" s="79">
        <v>2019</v>
      </c>
      <c r="C71" s="79">
        <v>8</v>
      </c>
      <c r="D71" s="79"/>
      <c r="E71" s="80" t="s">
        <v>97</v>
      </c>
      <c r="F71" s="80" t="s">
        <v>10</v>
      </c>
      <c r="G71" s="80" t="s">
        <v>92</v>
      </c>
      <c r="H71" s="81">
        <v>43717</v>
      </c>
      <c r="I71" s="83">
        <v>200</v>
      </c>
      <c r="J71" s="83">
        <v>0</v>
      </c>
      <c r="K71" s="83">
        <v>200</v>
      </c>
      <c r="N71" s="3" t="s">
        <v>76</v>
      </c>
      <c r="O71" s="79">
        <v>3</v>
      </c>
      <c r="P71" s="83">
        <v>16</v>
      </c>
      <c r="Q71" s="80" t="s">
        <v>95</v>
      </c>
      <c r="R71" s="80" t="s">
        <v>10</v>
      </c>
      <c r="S71" s="80" t="s">
        <v>92</v>
      </c>
      <c r="T71" s="79" t="s">
        <v>108</v>
      </c>
      <c r="U71" s="79" t="s">
        <v>102</v>
      </c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1:55" ht="20.100000000000001" customHeight="1" thickBot="1">
      <c r="A72" s="3" t="s">
        <v>76</v>
      </c>
      <c r="B72" s="79">
        <v>2019</v>
      </c>
      <c r="C72" s="79">
        <v>8</v>
      </c>
      <c r="D72" s="79"/>
      <c r="E72" s="80" t="s">
        <v>100</v>
      </c>
      <c r="F72" s="80" t="s">
        <v>10</v>
      </c>
      <c r="G72" s="80" t="s">
        <v>88</v>
      </c>
      <c r="H72" s="81">
        <v>44678</v>
      </c>
      <c r="I72" s="82">
        <v>2334.9299999999998</v>
      </c>
      <c r="J72" s="83">
        <v>0</v>
      </c>
      <c r="K72" s="82">
        <v>2334.9299999999998</v>
      </c>
      <c r="N72" s="3" t="s">
        <v>76</v>
      </c>
      <c r="O72" s="79">
        <v>3</v>
      </c>
      <c r="P72" s="83">
        <v>692.54</v>
      </c>
      <c r="Q72" s="80" t="s">
        <v>93</v>
      </c>
      <c r="R72" s="80" t="s">
        <v>10</v>
      </c>
      <c r="S72" s="80" t="s">
        <v>10</v>
      </c>
      <c r="T72" s="79" t="s">
        <v>109</v>
      </c>
      <c r="U72" s="79" t="s">
        <v>102</v>
      </c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:55" ht="20.100000000000001" customHeight="1" thickBot="1">
      <c r="A73" s="3" t="s">
        <v>76</v>
      </c>
      <c r="B73" s="79">
        <v>2019</v>
      </c>
      <c r="C73" s="79">
        <v>8</v>
      </c>
      <c r="D73" s="79"/>
      <c r="E73" s="80" t="s">
        <v>11</v>
      </c>
      <c r="F73" s="80" t="s">
        <v>10</v>
      </c>
      <c r="G73" s="80" t="s">
        <v>10</v>
      </c>
      <c r="H73" s="81">
        <v>43717</v>
      </c>
      <c r="I73" s="82">
        <v>186437.84</v>
      </c>
      <c r="J73" s="83">
        <v>0</v>
      </c>
      <c r="K73" s="82">
        <v>186437.84</v>
      </c>
      <c r="N73" s="3" t="s">
        <v>76</v>
      </c>
      <c r="O73" s="79">
        <v>3</v>
      </c>
      <c r="P73" s="82">
        <v>78269.42</v>
      </c>
      <c r="Q73" s="80" t="s">
        <v>11</v>
      </c>
      <c r="R73" s="80" t="s">
        <v>10</v>
      </c>
      <c r="S73" s="80" t="s">
        <v>10</v>
      </c>
      <c r="T73" s="79" t="s">
        <v>111</v>
      </c>
      <c r="U73" s="79" t="s">
        <v>102</v>
      </c>
      <c r="AC73" s="10" t="str">
        <f t="shared" si="32"/>
        <v>Q193947</v>
      </c>
      <c r="AD73" s="10" t="str">
        <f t="shared" si="33"/>
        <v>Contribuciones Seg. Social</v>
      </c>
      <c r="AE73" s="10" t="str">
        <f t="shared" si="34"/>
        <v>Declaración Jurada</v>
      </c>
      <c r="AF73" s="10" t="str">
        <f t="shared" si="35"/>
        <v>Declaración Jurada</v>
      </c>
      <c r="AG73" s="10">
        <f t="shared" si="36"/>
        <v>186437.84</v>
      </c>
      <c r="AH73" s="10">
        <f t="shared" si="37"/>
        <v>0</v>
      </c>
      <c r="AI73" s="10">
        <f t="shared" si="38"/>
        <v>186437.84</v>
      </c>
      <c r="AJ73" s="10">
        <f t="shared" si="39"/>
        <v>2019</v>
      </c>
      <c r="AK73" s="10">
        <f t="shared" si="40"/>
        <v>8</v>
      </c>
      <c r="AN73" s="10" t="str">
        <f t="shared" si="43"/>
        <v xml:space="preserve">2019/8 </v>
      </c>
      <c r="AO73" s="10" t="str">
        <f t="shared" si="44"/>
        <v>2019/8 Contribuciones Seg. Social</v>
      </c>
      <c r="AP73" s="10">
        <f t="shared" si="45"/>
        <v>186437.84</v>
      </c>
      <c r="AT73" s="10" t="str">
        <f t="shared" si="46"/>
        <v>Q193947</v>
      </c>
      <c r="AU73" s="10">
        <f t="shared" si="47"/>
        <v>3</v>
      </c>
      <c r="AV73" s="10">
        <f t="shared" si="48"/>
        <v>78269.42</v>
      </c>
      <c r="AW73" s="10" t="str">
        <f t="shared" si="49"/>
        <v>2019/8</v>
      </c>
      <c r="AX73" s="10" t="str">
        <f t="shared" si="51"/>
        <v>2019/8 Contribuciones Seg. Social</v>
      </c>
      <c r="AY73" s="10">
        <f t="shared" si="41"/>
        <v>186437.84</v>
      </c>
      <c r="AZ73" s="10">
        <f t="shared" si="42"/>
        <v>0.41981509762181324</v>
      </c>
      <c r="BA73" s="10" t="str">
        <f t="shared" si="52"/>
        <v>Q193947 3</v>
      </c>
      <c r="BB73" s="10">
        <f>IFERROR(IF(AW73="","",VLOOKUP(AW73,SUSS!R:S,2,FALSE)),AY73*SUSS!$M$2)</f>
        <v>46609.46</v>
      </c>
      <c r="BC73" s="10">
        <f t="shared" si="50"/>
        <v>19567.355</v>
      </c>
    </row>
    <row r="74" spans="1:55" ht="20.100000000000001" customHeight="1" thickBot="1">
      <c r="A74" s="3" t="s">
        <v>76</v>
      </c>
      <c r="B74" s="79">
        <v>2019</v>
      </c>
      <c r="C74" s="79">
        <v>8</v>
      </c>
      <c r="D74" s="79"/>
      <c r="E74" s="80" t="s">
        <v>11</v>
      </c>
      <c r="F74" s="80" t="s">
        <v>10</v>
      </c>
      <c r="G74" s="80" t="s">
        <v>88</v>
      </c>
      <c r="H74" s="81">
        <v>44678</v>
      </c>
      <c r="I74" s="82">
        <v>202933.24</v>
      </c>
      <c r="J74" s="82">
        <v>63104.86</v>
      </c>
      <c r="K74" s="82">
        <v>139828.38</v>
      </c>
      <c r="N74" s="3" t="s">
        <v>76</v>
      </c>
      <c r="O74" s="79">
        <v>3</v>
      </c>
      <c r="P74" s="82">
        <v>21575.56</v>
      </c>
      <c r="Q74" s="80" t="s">
        <v>97</v>
      </c>
      <c r="R74" s="80" t="s">
        <v>10</v>
      </c>
      <c r="S74" s="80" t="s">
        <v>10</v>
      </c>
      <c r="T74" s="79" t="s">
        <v>111</v>
      </c>
      <c r="U74" s="79" t="s">
        <v>102</v>
      </c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:55" ht="20.100000000000001" customHeight="1" thickBot="1">
      <c r="A75" s="3" t="s">
        <v>76</v>
      </c>
      <c r="B75" s="79">
        <v>2019</v>
      </c>
      <c r="C75" s="79">
        <v>8</v>
      </c>
      <c r="D75" s="79"/>
      <c r="E75" s="80" t="s">
        <v>98</v>
      </c>
      <c r="F75" s="80" t="s">
        <v>10</v>
      </c>
      <c r="G75" s="80" t="s">
        <v>88</v>
      </c>
      <c r="H75" s="81">
        <v>44678</v>
      </c>
      <c r="I75" s="82">
        <v>4457.6000000000004</v>
      </c>
      <c r="J75" s="83">
        <v>0</v>
      </c>
      <c r="K75" s="82">
        <v>4457.6000000000004</v>
      </c>
      <c r="N75" s="3" t="s">
        <v>76</v>
      </c>
      <c r="O75" s="79">
        <v>3</v>
      </c>
      <c r="P75" s="83">
        <v>200</v>
      </c>
      <c r="Q75" s="80" t="s">
        <v>97</v>
      </c>
      <c r="R75" s="80" t="s">
        <v>10</v>
      </c>
      <c r="S75" s="80" t="s">
        <v>92</v>
      </c>
      <c r="T75" s="79" t="s">
        <v>111</v>
      </c>
      <c r="U75" s="79" t="s">
        <v>102</v>
      </c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1:55" ht="20.100000000000001" customHeight="1" thickBot="1">
      <c r="A76" s="3" t="s">
        <v>76</v>
      </c>
      <c r="B76" s="79">
        <v>2019</v>
      </c>
      <c r="C76" s="79">
        <v>8</v>
      </c>
      <c r="D76" s="79"/>
      <c r="E76" s="80" t="s">
        <v>99</v>
      </c>
      <c r="F76" s="80" t="s">
        <v>10</v>
      </c>
      <c r="G76" s="80" t="s">
        <v>10</v>
      </c>
      <c r="H76" s="81">
        <v>43713</v>
      </c>
      <c r="I76" s="82">
        <v>25789.18</v>
      </c>
      <c r="J76" s="83">
        <v>0</v>
      </c>
      <c r="K76" s="82">
        <v>25789.18</v>
      </c>
      <c r="N76" s="3" t="s">
        <v>76</v>
      </c>
      <c r="O76" s="79">
        <v>3</v>
      </c>
      <c r="P76" s="82">
        <v>96971.06</v>
      </c>
      <c r="Q76" s="80" t="s">
        <v>97</v>
      </c>
      <c r="R76" s="80" t="s">
        <v>10</v>
      </c>
      <c r="S76" s="80" t="s">
        <v>88</v>
      </c>
      <c r="T76" s="79" t="s">
        <v>111</v>
      </c>
      <c r="U76" s="79" t="s">
        <v>102</v>
      </c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:55" ht="20.100000000000001" customHeight="1" thickBot="1">
      <c r="A77" s="3" t="s">
        <v>76</v>
      </c>
      <c r="B77" s="79">
        <v>2019</v>
      </c>
      <c r="C77" s="79">
        <v>9</v>
      </c>
      <c r="D77" s="79"/>
      <c r="E77" s="80" t="s">
        <v>97</v>
      </c>
      <c r="F77" s="80" t="s">
        <v>10</v>
      </c>
      <c r="G77" s="80" t="s">
        <v>10</v>
      </c>
      <c r="H77" s="81">
        <v>43747</v>
      </c>
      <c r="I77" s="82">
        <v>111129.95</v>
      </c>
      <c r="J77" s="83">
        <v>0</v>
      </c>
      <c r="K77" s="82">
        <v>111129.95</v>
      </c>
      <c r="N77" s="3" t="s">
        <v>76</v>
      </c>
      <c r="O77" s="79">
        <v>3</v>
      </c>
      <c r="P77" s="82">
        <v>64394.62</v>
      </c>
      <c r="Q77" s="80" t="s">
        <v>11</v>
      </c>
      <c r="R77" s="80" t="s">
        <v>10</v>
      </c>
      <c r="S77" s="80" t="s">
        <v>88</v>
      </c>
      <c r="T77" s="79" t="s">
        <v>111</v>
      </c>
      <c r="U77" s="79" t="s">
        <v>102</v>
      </c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Q193947</v>
      </c>
      <c r="AU77" s="10">
        <f t="shared" si="47"/>
        <v>3</v>
      </c>
      <c r="AV77" s="10">
        <f t="shared" si="48"/>
        <v>64394.62</v>
      </c>
      <c r="AW77" s="10" t="str">
        <f t="shared" si="49"/>
        <v>2019/8</v>
      </c>
      <c r="AX77" s="10" t="str">
        <f t="shared" si="51"/>
        <v>2019/8 Contribuciones Seg. Social</v>
      </c>
      <c r="AY77" s="10">
        <f t="shared" si="41"/>
        <v>186437.84</v>
      </c>
      <c r="AZ77" s="10">
        <f t="shared" si="42"/>
        <v>0.34539458298808873</v>
      </c>
      <c r="BA77" s="10" t="str">
        <f t="shared" si="52"/>
        <v>Q193947 3</v>
      </c>
      <c r="BB77" s="10">
        <f>IFERROR(IF(AW77="","",VLOOKUP(AW77,SUSS!R:S,2,FALSE)),AY77*SUSS!$M$2)</f>
        <v>46609.46</v>
      </c>
      <c r="BC77" s="10">
        <f t="shared" si="50"/>
        <v>16098.655000000002</v>
      </c>
    </row>
    <row r="78" spans="1:55" ht="20.100000000000001" customHeight="1" thickBot="1">
      <c r="A78" s="3" t="s">
        <v>76</v>
      </c>
      <c r="B78" s="79">
        <v>2019</v>
      </c>
      <c r="C78" s="79">
        <v>9</v>
      </c>
      <c r="D78" s="79"/>
      <c r="E78" s="80" t="s">
        <v>97</v>
      </c>
      <c r="F78" s="80" t="s">
        <v>10</v>
      </c>
      <c r="G78" s="80" t="s">
        <v>88</v>
      </c>
      <c r="H78" s="81">
        <v>44678</v>
      </c>
      <c r="I78" s="82">
        <v>115502.54</v>
      </c>
      <c r="J78" s="82">
        <v>32155.08</v>
      </c>
      <c r="K78" s="82">
        <v>83347.460000000006</v>
      </c>
      <c r="N78" s="3" t="s">
        <v>76</v>
      </c>
      <c r="O78" s="79">
        <v>3</v>
      </c>
      <c r="P78" s="83">
        <v>172.07</v>
      </c>
      <c r="Q78" s="80" t="s">
        <v>100</v>
      </c>
      <c r="R78" s="80" t="s">
        <v>10</v>
      </c>
      <c r="S78" s="80" t="s">
        <v>10</v>
      </c>
      <c r="T78" s="79" t="s">
        <v>112</v>
      </c>
      <c r="U78" s="79" t="s">
        <v>102</v>
      </c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:55" ht="20.100000000000001" customHeight="1" thickBot="1">
      <c r="A79" s="3" t="s">
        <v>76</v>
      </c>
      <c r="B79" s="79">
        <v>2019</v>
      </c>
      <c r="C79" s="79">
        <v>9</v>
      </c>
      <c r="D79" s="79"/>
      <c r="E79" s="80" t="s">
        <v>97</v>
      </c>
      <c r="F79" s="80" t="s">
        <v>10</v>
      </c>
      <c r="G79" s="80" t="s">
        <v>92</v>
      </c>
      <c r="H79" s="81">
        <v>43747</v>
      </c>
      <c r="I79" s="83">
        <v>200</v>
      </c>
      <c r="J79" s="83">
        <v>0</v>
      </c>
      <c r="K79" s="83">
        <v>200</v>
      </c>
      <c r="N79" s="3" t="s">
        <v>76</v>
      </c>
      <c r="O79" s="79">
        <v>3</v>
      </c>
      <c r="P79" s="83">
        <v>328.54</v>
      </c>
      <c r="Q79" s="80" t="s">
        <v>98</v>
      </c>
      <c r="R79" s="80" t="s">
        <v>10</v>
      </c>
      <c r="S79" s="80" t="s">
        <v>10</v>
      </c>
      <c r="T79" s="79" t="s">
        <v>112</v>
      </c>
      <c r="U79" s="79" t="s">
        <v>102</v>
      </c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1:55" ht="20.100000000000001" customHeight="1" thickBot="1">
      <c r="A80" s="3" t="s">
        <v>76</v>
      </c>
      <c r="B80" s="79">
        <v>2019</v>
      </c>
      <c r="C80" s="79">
        <v>9</v>
      </c>
      <c r="D80" s="79"/>
      <c r="E80" s="80" t="s">
        <v>100</v>
      </c>
      <c r="F80" s="80" t="s">
        <v>10</v>
      </c>
      <c r="G80" s="80" t="s">
        <v>88</v>
      </c>
      <c r="H80" s="81">
        <v>44678</v>
      </c>
      <c r="I80" s="82">
        <v>2256.4499999999998</v>
      </c>
      <c r="J80" s="83">
        <v>0</v>
      </c>
      <c r="K80" s="82">
        <v>2256.4499999999998</v>
      </c>
      <c r="N80" s="3" t="s">
        <v>76</v>
      </c>
      <c r="O80" s="79">
        <v>3</v>
      </c>
      <c r="P80" s="82">
        <v>4307.76</v>
      </c>
      <c r="Q80" s="80" t="s">
        <v>98</v>
      </c>
      <c r="R80" s="80" t="s">
        <v>10</v>
      </c>
      <c r="S80" s="80" t="s">
        <v>88</v>
      </c>
      <c r="T80" s="79" t="s">
        <v>112</v>
      </c>
      <c r="U80" s="79" t="s">
        <v>102</v>
      </c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:55" ht="20.100000000000001" customHeight="1" thickBot="1">
      <c r="A81" s="3" t="s">
        <v>76</v>
      </c>
      <c r="B81" s="79">
        <v>2019</v>
      </c>
      <c r="C81" s="79">
        <v>9</v>
      </c>
      <c r="D81" s="79"/>
      <c r="E81" s="80" t="s">
        <v>11</v>
      </c>
      <c r="F81" s="80" t="s">
        <v>10</v>
      </c>
      <c r="G81" s="80" t="s">
        <v>10</v>
      </c>
      <c r="H81" s="81">
        <v>43747</v>
      </c>
      <c r="I81" s="82">
        <v>130349.29</v>
      </c>
      <c r="J81" s="83">
        <v>0</v>
      </c>
      <c r="K81" s="82">
        <v>130349.29</v>
      </c>
      <c r="N81" s="3" t="s">
        <v>76</v>
      </c>
      <c r="O81" s="79">
        <v>3</v>
      </c>
      <c r="P81" s="82">
        <v>2256.4499999999998</v>
      </c>
      <c r="Q81" s="80" t="s">
        <v>100</v>
      </c>
      <c r="R81" s="80" t="s">
        <v>10</v>
      </c>
      <c r="S81" s="80" t="s">
        <v>88</v>
      </c>
      <c r="T81" s="79" t="s">
        <v>112</v>
      </c>
      <c r="U81" s="79" t="s">
        <v>102</v>
      </c>
      <c r="AC81" s="10" t="str">
        <f t="shared" si="32"/>
        <v>Q193947</v>
      </c>
      <c r="AD81" s="10" t="str">
        <f t="shared" si="33"/>
        <v>Contribuciones Seg. Social</v>
      </c>
      <c r="AE81" s="10" t="str">
        <f t="shared" si="34"/>
        <v>Declaración Jurada</v>
      </c>
      <c r="AF81" s="10" t="str">
        <f t="shared" si="35"/>
        <v>Declaración Jurada</v>
      </c>
      <c r="AG81" s="10">
        <f t="shared" si="36"/>
        <v>130349.29</v>
      </c>
      <c r="AH81" s="10">
        <f t="shared" si="37"/>
        <v>0</v>
      </c>
      <c r="AI81" s="10">
        <f t="shared" si="38"/>
        <v>130349.29</v>
      </c>
      <c r="AJ81" s="10">
        <f t="shared" si="39"/>
        <v>2019</v>
      </c>
      <c r="AK81" s="10">
        <f t="shared" si="40"/>
        <v>9</v>
      </c>
      <c r="AN81" s="10" t="str">
        <f t="shared" si="43"/>
        <v xml:space="preserve">2019/9 </v>
      </c>
      <c r="AO81" s="10" t="str">
        <f t="shared" si="44"/>
        <v>2019/9 Contribuciones Seg. Social</v>
      </c>
      <c r="AP81" s="10">
        <f t="shared" si="45"/>
        <v>130349.29</v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1:55" ht="20.100000000000001" customHeight="1" thickBot="1">
      <c r="A82" s="3" t="s">
        <v>76</v>
      </c>
      <c r="B82" s="79">
        <v>2019</v>
      </c>
      <c r="C82" s="79">
        <v>9</v>
      </c>
      <c r="D82" s="79"/>
      <c r="E82" s="80" t="s">
        <v>11</v>
      </c>
      <c r="F82" s="80" t="s">
        <v>10</v>
      </c>
      <c r="G82" s="80" t="s">
        <v>88</v>
      </c>
      <c r="H82" s="81">
        <v>44678</v>
      </c>
      <c r="I82" s="82">
        <v>135478.1</v>
      </c>
      <c r="J82" s="82">
        <v>37716.129999999997</v>
      </c>
      <c r="K82" s="82">
        <v>97761.97</v>
      </c>
      <c r="N82" s="3" t="s">
        <v>76</v>
      </c>
      <c r="O82" s="79">
        <v>3</v>
      </c>
      <c r="P82" s="83">
        <v>120</v>
      </c>
      <c r="Q82" s="80" t="s">
        <v>94</v>
      </c>
      <c r="R82" s="80" t="s">
        <v>10</v>
      </c>
      <c r="S82" s="80" t="s">
        <v>92</v>
      </c>
      <c r="T82" s="79" t="s">
        <v>112</v>
      </c>
      <c r="U82" s="79" t="s">
        <v>102</v>
      </c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:55" ht="20.100000000000001" customHeight="1" thickBot="1">
      <c r="A83" s="3" t="s">
        <v>76</v>
      </c>
      <c r="B83" s="79">
        <v>2019</v>
      </c>
      <c r="C83" s="79">
        <v>9</v>
      </c>
      <c r="D83" s="79"/>
      <c r="E83" s="80" t="s">
        <v>98</v>
      </c>
      <c r="F83" s="80" t="s">
        <v>10</v>
      </c>
      <c r="G83" s="80" t="s">
        <v>88</v>
      </c>
      <c r="H83" s="81">
        <v>44678</v>
      </c>
      <c r="I83" s="82">
        <v>4307.76</v>
      </c>
      <c r="J83" s="83">
        <v>0</v>
      </c>
      <c r="K83" s="82">
        <v>4307.76</v>
      </c>
      <c r="N83" s="3" t="s">
        <v>76</v>
      </c>
      <c r="O83" s="79">
        <v>3</v>
      </c>
      <c r="P83" s="82">
        <v>15196.9</v>
      </c>
      <c r="Q83" s="80" t="s">
        <v>98</v>
      </c>
      <c r="R83" s="80" t="s">
        <v>10</v>
      </c>
      <c r="S83" s="80" t="s">
        <v>10</v>
      </c>
      <c r="T83" s="79" t="s">
        <v>113</v>
      </c>
      <c r="U83" s="79" t="s">
        <v>102</v>
      </c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1:55" ht="20.100000000000001" customHeight="1" thickBot="1">
      <c r="A84" s="3" t="s">
        <v>76</v>
      </c>
      <c r="B84" s="79">
        <v>2019</v>
      </c>
      <c r="C84" s="79">
        <v>9</v>
      </c>
      <c r="D84" s="79"/>
      <c r="E84" s="80" t="s">
        <v>99</v>
      </c>
      <c r="F84" s="80" t="s">
        <v>10</v>
      </c>
      <c r="G84" s="80" t="s">
        <v>10</v>
      </c>
      <c r="H84" s="81">
        <v>43745</v>
      </c>
      <c r="I84" s="82">
        <v>25789.18</v>
      </c>
      <c r="J84" s="83">
        <v>0</v>
      </c>
      <c r="K84" s="82">
        <v>25789.18</v>
      </c>
      <c r="N84" s="3" t="s">
        <v>76</v>
      </c>
      <c r="O84" s="79">
        <v>3</v>
      </c>
      <c r="P84" s="82">
        <v>7960.3</v>
      </c>
      <c r="Q84" s="80" t="s">
        <v>100</v>
      </c>
      <c r="R84" s="80" t="s">
        <v>10</v>
      </c>
      <c r="S84" s="80" t="s">
        <v>10</v>
      </c>
      <c r="T84" s="79" t="s">
        <v>113</v>
      </c>
      <c r="U84" s="79" t="s">
        <v>102</v>
      </c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:55" ht="20.100000000000001" customHeight="1" thickBot="1">
      <c r="A85" s="3" t="s">
        <v>76</v>
      </c>
      <c r="B85" s="79">
        <v>2019</v>
      </c>
      <c r="C85" s="79">
        <v>10</v>
      </c>
      <c r="D85" s="79"/>
      <c r="E85" s="80" t="s">
        <v>97</v>
      </c>
      <c r="F85" s="80" t="s">
        <v>10</v>
      </c>
      <c r="G85" s="80" t="s">
        <v>10</v>
      </c>
      <c r="H85" s="81">
        <v>43780</v>
      </c>
      <c r="I85" s="82">
        <v>102299.31</v>
      </c>
      <c r="J85" s="83">
        <v>0</v>
      </c>
      <c r="K85" s="82">
        <v>102299.31</v>
      </c>
      <c r="N85" s="3" t="s">
        <v>76</v>
      </c>
      <c r="O85" s="79">
        <v>3</v>
      </c>
      <c r="P85" s="83">
        <v>40</v>
      </c>
      <c r="Q85" s="80" t="s">
        <v>94</v>
      </c>
      <c r="R85" s="80" t="s">
        <v>10</v>
      </c>
      <c r="S85" s="80" t="s">
        <v>92</v>
      </c>
      <c r="T85" s="79" t="s">
        <v>113</v>
      </c>
      <c r="U85" s="79" t="s">
        <v>102</v>
      </c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1:55" ht="20.100000000000001" customHeight="1" thickBot="1">
      <c r="A86" s="3" t="s">
        <v>76</v>
      </c>
      <c r="B86" s="79">
        <v>2019</v>
      </c>
      <c r="C86" s="79">
        <v>10</v>
      </c>
      <c r="D86" s="79"/>
      <c r="E86" s="80" t="s">
        <v>97</v>
      </c>
      <c r="F86" s="80" t="s">
        <v>10</v>
      </c>
      <c r="G86" s="80" t="s">
        <v>88</v>
      </c>
      <c r="H86" s="81">
        <v>44678</v>
      </c>
      <c r="I86" s="82">
        <v>100497.48</v>
      </c>
      <c r="J86" s="82">
        <v>23773</v>
      </c>
      <c r="K86" s="82">
        <v>76724.479999999996</v>
      </c>
      <c r="N86" s="3" t="s">
        <v>76</v>
      </c>
      <c r="O86" s="79">
        <v>4</v>
      </c>
      <c r="P86" s="83">
        <v>53.3</v>
      </c>
      <c r="Q86" s="80" t="s">
        <v>89</v>
      </c>
      <c r="R86" s="80" t="s">
        <v>10</v>
      </c>
      <c r="S86" s="80" t="s">
        <v>10</v>
      </c>
      <c r="T86" s="79" t="s">
        <v>104</v>
      </c>
      <c r="U86" s="79" t="s">
        <v>102</v>
      </c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:55" ht="20.100000000000001" customHeight="1" thickBot="1">
      <c r="A87" s="3" t="s">
        <v>76</v>
      </c>
      <c r="B87" s="79">
        <v>2019</v>
      </c>
      <c r="C87" s="79">
        <v>10</v>
      </c>
      <c r="D87" s="79"/>
      <c r="E87" s="80" t="s">
        <v>97</v>
      </c>
      <c r="F87" s="80" t="s">
        <v>10</v>
      </c>
      <c r="G87" s="80" t="s">
        <v>92</v>
      </c>
      <c r="H87" s="81">
        <v>43780</v>
      </c>
      <c r="I87" s="83">
        <v>200</v>
      </c>
      <c r="J87" s="83">
        <v>0</v>
      </c>
      <c r="K87" s="83">
        <v>200</v>
      </c>
      <c r="N87" s="3" t="s">
        <v>76</v>
      </c>
      <c r="O87" s="79">
        <v>4</v>
      </c>
      <c r="P87" s="82">
        <v>39197.97</v>
      </c>
      <c r="Q87" s="80" t="s">
        <v>87</v>
      </c>
      <c r="R87" s="80" t="s">
        <v>10</v>
      </c>
      <c r="S87" s="80" t="s">
        <v>10</v>
      </c>
      <c r="T87" s="79" t="s">
        <v>105</v>
      </c>
      <c r="U87" s="79" t="s">
        <v>102</v>
      </c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1:55" ht="20.100000000000001" customHeight="1" thickBot="1">
      <c r="A88" s="3" t="s">
        <v>76</v>
      </c>
      <c r="B88" s="79">
        <v>2019</v>
      </c>
      <c r="C88" s="79">
        <v>10</v>
      </c>
      <c r="D88" s="79"/>
      <c r="E88" s="80" t="s">
        <v>100</v>
      </c>
      <c r="F88" s="80" t="s">
        <v>10</v>
      </c>
      <c r="G88" s="80" t="s">
        <v>88</v>
      </c>
      <c r="H88" s="81">
        <v>44678</v>
      </c>
      <c r="I88" s="82">
        <v>2187.77</v>
      </c>
      <c r="J88" s="83">
        <v>0</v>
      </c>
      <c r="K88" s="82">
        <v>2187.77</v>
      </c>
      <c r="N88" s="3" t="s">
        <v>76</v>
      </c>
      <c r="O88" s="79">
        <v>4</v>
      </c>
      <c r="P88" s="82">
        <v>6400.18</v>
      </c>
      <c r="Q88" s="80" t="s">
        <v>90</v>
      </c>
      <c r="R88" s="80" t="s">
        <v>10</v>
      </c>
      <c r="S88" s="80" t="s">
        <v>10</v>
      </c>
      <c r="T88" s="79" t="s">
        <v>105</v>
      </c>
      <c r="U88" s="79" t="s">
        <v>102</v>
      </c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:55" ht="20.100000000000001" customHeight="1" thickBot="1">
      <c r="A89" s="3" t="s">
        <v>76</v>
      </c>
      <c r="B89" s="79">
        <v>2019</v>
      </c>
      <c r="C89" s="79">
        <v>10</v>
      </c>
      <c r="D89" s="79"/>
      <c r="E89" s="80" t="s">
        <v>11</v>
      </c>
      <c r="F89" s="80" t="s">
        <v>10</v>
      </c>
      <c r="G89" s="80" t="s">
        <v>10</v>
      </c>
      <c r="H89" s="81">
        <v>43780</v>
      </c>
      <c r="I89" s="82">
        <v>120228.05</v>
      </c>
      <c r="J89" s="83">
        <v>0</v>
      </c>
      <c r="K89" s="82">
        <v>120228.05</v>
      </c>
      <c r="N89" s="3" t="s">
        <v>76</v>
      </c>
      <c r="O89" s="79">
        <v>4</v>
      </c>
      <c r="P89" s="83">
        <v>40</v>
      </c>
      <c r="Q89" s="80" t="s">
        <v>91</v>
      </c>
      <c r="R89" s="80" t="s">
        <v>10</v>
      </c>
      <c r="S89" s="80" t="s">
        <v>92</v>
      </c>
      <c r="T89" s="79" t="s">
        <v>107</v>
      </c>
      <c r="U89" s="79" t="s">
        <v>102</v>
      </c>
      <c r="AC89" s="10" t="str">
        <f t="shared" si="32"/>
        <v>Q193947</v>
      </c>
      <c r="AD89" s="10" t="str">
        <f t="shared" si="33"/>
        <v>Contribuciones Seg. Social</v>
      </c>
      <c r="AE89" s="10" t="str">
        <f t="shared" si="34"/>
        <v>Declaración Jurada</v>
      </c>
      <c r="AF89" s="10" t="str">
        <f t="shared" si="35"/>
        <v>Declaración Jurada</v>
      </c>
      <c r="AG89" s="10">
        <f t="shared" si="36"/>
        <v>120228.05</v>
      </c>
      <c r="AH89" s="10">
        <f t="shared" si="37"/>
        <v>0</v>
      </c>
      <c r="AI89" s="10">
        <f t="shared" si="38"/>
        <v>120228.05</v>
      </c>
      <c r="AJ89" s="10">
        <f t="shared" si="39"/>
        <v>2019</v>
      </c>
      <c r="AK89" s="10">
        <f t="shared" si="40"/>
        <v>10</v>
      </c>
      <c r="AN89" s="10" t="str">
        <f t="shared" si="43"/>
        <v>2019/10</v>
      </c>
      <c r="AO89" s="10" t="str">
        <f t="shared" si="44"/>
        <v>2019/10 Contribuciones Seg. Social</v>
      </c>
      <c r="AP89" s="10">
        <f t="shared" si="45"/>
        <v>120228.05</v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1:55" ht="20.100000000000001" customHeight="1" thickBot="1">
      <c r="A90" s="3" t="s">
        <v>76</v>
      </c>
      <c r="B90" s="79">
        <v>2019</v>
      </c>
      <c r="C90" s="79">
        <v>10</v>
      </c>
      <c r="D90" s="79"/>
      <c r="E90" s="80" t="s">
        <v>11</v>
      </c>
      <c r="F90" s="80" t="s">
        <v>10</v>
      </c>
      <c r="G90" s="80" t="s">
        <v>88</v>
      </c>
      <c r="H90" s="81">
        <v>44678</v>
      </c>
      <c r="I90" s="82">
        <v>118110.43</v>
      </c>
      <c r="J90" s="82">
        <v>27939.39</v>
      </c>
      <c r="K90" s="82">
        <v>90171.04</v>
      </c>
      <c r="N90" s="3" t="s">
        <v>76</v>
      </c>
      <c r="O90" s="79">
        <v>4</v>
      </c>
      <c r="P90" s="83">
        <v>16</v>
      </c>
      <c r="Q90" s="80" t="s">
        <v>95</v>
      </c>
      <c r="R90" s="80" t="s">
        <v>10</v>
      </c>
      <c r="S90" s="80" t="s">
        <v>92</v>
      </c>
      <c r="T90" s="79" t="s">
        <v>108</v>
      </c>
      <c r="U90" s="79" t="s">
        <v>102</v>
      </c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:55" ht="20.100000000000001" customHeight="1" thickBot="1">
      <c r="A91" s="3" t="s">
        <v>76</v>
      </c>
      <c r="B91" s="79">
        <v>2019</v>
      </c>
      <c r="C91" s="79">
        <v>10</v>
      </c>
      <c r="D91" s="79"/>
      <c r="E91" s="80" t="s">
        <v>98</v>
      </c>
      <c r="F91" s="80" t="s">
        <v>10</v>
      </c>
      <c r="G91" s="80" t="s">
        <v>88</v>
      </c>
      <c r="H91" s="81">
        <v>44678</v>
      </c>
      <c r="I91" s="82">
        <v>4176.6499999999996</v>
      </c>
      <c r="J91" s="83">
        <v>0</v>
      </c>
      <c r="K91" s="82">
        <v>4176.6499999999996</v>
      </c>
      <c r="N91" s="3" t="s">
        <v>76</v>
      </c>
      <c r="O91" s="79">
        <v>4</v>
      </c>
      <c r="P91" s="83">
        <v>692.54</v>
      </c>
      <c r="Q91" s="80" t="s">
        <v>93</v>
      </c>
      <c r="R91" s="80" t="s">
        <v>10</v>
      </c>
      <c r="S91" s="80" t="s">
        <v>10</v>
      </c>
      <c r="T91" s="79" t="s">
        <v>109</v>
      </c>
      <c r="U91" s="79" t="s">
        <v>102</v>
      </c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1:55" ht="20.100000000000001" customHeight="1" thickBot="1">
      <c r="A92" s="3" t="s">
        <v>76</v>
      </c>
      <c r="B92" s="79">
        <v>2019</v>
      </c>
      <c r="C92" s="79">
        <v>10</v>
      </c>
      <c r="D92" s="79"/>
      <c r="E92" s="80" t="s">
        <v>99</v>
      </c>
      <c r="F92" s="80" t="s">
        <v>10</v>
      </c>
      <c r="G92" s="80" t="s">
        <v>10</v>
      </c>
      <c r="H92" s="81">
        <v>43774</v>
      </c>
      <c r="I92" s="82">
        <v>25789.18</v>
      </c>
      <c r="J92" s="83">
        <v>0</v>
      </c>
      <c r="K92" s="82">
        <v>25789.18</v>
      </c>
      <c r="N92" s="3" t="s">
        <v>76</v>
      </c>
      <c r="O92" s="79">
        <v>4</v>
      </c>
      <c r="P92" s="82">
        <v>4450.92</v>
      </c>
      <c r="Q92" s="80" t="s">
        <v>97</v>
      </c>
      <c r="R92" s="80" t="s">
        <v>10</v>
      </c>
      <c r="S92" s="80" t="s">
        <v>88</v>
      </c>
      <c r="T92" s="79" t="s">
        <v>111</v>
      </c>
      <c r="U92" s="79" t="s">
        <v>102</v>
      </c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:55" ht="20.100000000000001" customHeight="1" thickBot="1">
      <c r="A93" s="3" t="s">
        <v>76</v>
      </c>
      <c r="B93" s="79">
        <v>2019</v>
      </c>
      <c r="C93" s="79">
        <v>11</v>
      </c>
      <c r="D93" s="79"/>
      <c r="E93" s="80" t="s">
        <v>97</v>
      </c>
      <c r="F93" s="80" t="s">
        <v>10</v>
      </c>
      <c r="G93" s="80" t="s">
        <v>10</v>
      </c>
      <c r="H93" s="81">
        <v>43808</v>
      </c>
      <c r="I93" s="82">
        <v>52941.37</v>
      </c>
      <c r="J93" s="83">
        <v>0</v>
      </c>
      <c r="K93" s="82">
        <v>52941.37</v>
      </c>
      <c r="N93" s="3" t="s">
        <v>76</v>
      </c>
      <c r="O93" s="79">
        <v>4</v>
      </c>
      <c r="P93" s="82">
        <v>75433.759999999995</v>
      </c>
      <c r="Q93" s="80" t="s">
        <v>11</v>
      </c>
      <c r="R93" s="80" t="s">
        <v>10</v>
      </c>
      <c r="S93" s="80" t="s">
        <v>88</v>
      </c>
      <c r="T93" s="79" t="s">
        <v>111</v>
      </c>
      <c r="U93" s="79" t="s">
        <v>102</v>
      </c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Q193947</v>
      </c>
      <c r="AU93" s="10">
        <f t="shared" si="47"/>
        <v>4</v>
      </c>
      <c r="AV93" s="10">
        <f t="shared" si="48"/>
        <v>75433.759999999995</v>
      </c>
      <c r="AW93" s="10" t="str">
        <f t="shared" si="49"/>
        <v>2019/8</v>
      </c>
      <c r="AX93" s="10" t="str">
        <f t="shared" si="51"/>
        <v>2019/8 Contribuciones Seg. Social</v>
      </c>
      <c r="AY93" s="10">
        <f t="shared" si="41"/>
        <v>186437.84</v>
      </c>
      <c r="AZ93" s="10">
        <f t="shared" si="42"/>
        <v>0.40460541701191127</v>
      </c>
      <c r="BA93" s="10" t="str">
        <f t="shared" si="52"/>
        <v>Q193947 4</v>
      </c>
      <c r="BB93" s="10">
        <f>IFERROR(IF(AW93="","",VLOOKUP(AW93,SUSS!R:S,2,FALSE)),AY93*SUSS!$M$2)</f>
        <v>46609.46</v>
      </c>
      <c r="BC93" s="10">
        <f t="shared" si="50"/>
        <v>18858.439999999999</v>
      </c>
    </row>
    <row r="94" spans="1:55" ht="20.100000000000001" customHeight="1" thickBot="1">
      <c r="A94" s="3" t="s">
        <v>76</v>
      </c>
      <c r="B94" s="79">
        <v>2019</v>
      </c>
      <c r="C94" s="79">
        <v>11</v>
      </c>
      <c r="D94" s="79"/>
      <c r="E94" s="80" t="s">
        <v>97</v>
      </c>
      <c r="F94" s="80" t="s">
        <v>10</v>
      </c>
      <c r="G94" s="80" t="s">
        <v>88</v>
      </c>
      <c r="H94" s="81">
        <v>44678</v>
      </c>
      <c r="I94" s="82">
        <v>49370.3</v>
      </c>
      <c r="J94" s="82">
        <v>9664.27</v>
      </c>
      <c r="K94" s="82">
        <v>39706.03</v>
      </c>
      <c r="N94" s="3" t="s">
        <v>76</v>
      </c>
      <c r="O94" s="79">
        <v>4</v>
      </c>
      <c r="P94" s="82">
        <v>67230.28</v>
      </c>
      <c r="Q94" s="80" t="s">
        <v>11</v>
      </c>
      <c r="R94" s="80" t="s">
        <v>10</v>
      </c>
      <c r="S94" s="80" t="s">
        <v>10</v>
      </c>
      <c r="T94" s="79" t="s">
        <v>112</v>
      </c>
      <c r="U94" s="79" t="s">
        <v>102</v>
      </c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>Q193947</v>
      </c>
      <c r="AU94" s="10">
        <f t="shared" ref="AU94:AU157" si="66">IF($Q94=$AD$1,O94,"")</f>
        <v>4</v>
      </c>
      <c r="AV94" s="10">
        <f t="shared" ref="AV94:AV157" si="67">IF($Q94=$AD$1,P94,"")</f>
        <v>67230.28</v>
      </c>
      <c r="AW94" s="10" t="str">
        <f t="shared" ref="AW94:AW157" si="68">IF($Q94=$AD$1,T94,"")</f>
        <v>2019/9</v>
      </c>
      <c r="AX94" s="10" t="str">
        <f t="shared" ref="AX94:AX157" si="69">IF(AW94&lt;&gt;"",AW94&amp;" "&amp;$AD$1,"")</f>
        <v>2019/9 Contribuciones Seg. Social</v>
      </c>
      <c r="AY94" s="10">
        <f t="shared" si="41"/>
        <v>130349.29</v>
      </c>
      <c r="AZ94" s="10">
        <f t="shared" ref="AZ94:AZ157" si="70">IF(AY94="","",AV94/AY94)</f>
        <v>0.51577020480894065</v>
      </c>
      <c r="BA94" s="10" t="str">
        <f t="shared" si="52"/>
        <v>Q193947 4</v>
      </c>
      <c r="BB94" s="10">
        <f>IFERROR(IF(AW94="","",VLOOKUP(AW94,SUSS!R:S,2,FALSE)),AY94*SUSS!$M$2)</f>
        <v>32587.322499999998</v>
      </c>
      <c r="BC94" s="10">
        <f t="shared" si="50"/>
        <v>16807.57</v>
      </c>
    </row>
    <row r="95" spans="1:55" ht="20.100000000000001" customHeight="1" thickBot="1">
      <c r="A95" s="3" t="s">
        <v>76</v>
      </c>
      <c r="B95" s="79">
        <v>2019</v>
      </c>
      <c r="C95" s="79">
        <v>11</v>
      </c>
      <c r="D95" s="79"/>
      <c r="E95" s="80" t="s">
        <v>97</v>
      </c>
      <c r="F95" s="80" t="s">
        <v>10</v>
      </c>
      <c r="G95" s="80" t="s">
        <v>92</v>
      </c>
      <c r="H95" s="81">
        <v>43808</v>
      </c>
      <c r="I95" s="83">
        <v>200</v>
      </c>
      <c r="J95" s="83">
        <v>0</v>
      </c>
      <c r="K95" s="83">
        <v>200</v>
      </c>
      <c r="N95" s="3" t="s">
        <v>76</v>
      </c>
      <c r="O95" s="79">
        <v>4</v>
      </c>
      <c r="P95" s="82">
        <v>111129.95</v>
      </c>
      <c r="Q95" s="80" t="s">
        <v>97</v>
      </c>
      <c r="R95" s="80" t="s">
        <v>10</v>
      </c>
      <c r="S95" s="80" t="s">
        <v>10</v>
      </c>
      <c r="T95" s="79" t="s">
        <v>112</v>
      </c>
      <c r="U95" s="79" t="s">
        <v>102</v>
      </c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1:55" ht="20.100000000000001" customHeight="1" thickBot="1">
      <c r="A96" s="3" t="s">
        <v>76</v>
      </c>
      <c r="B96" s="79">
        <v>2019</v>
      </c>
      <c r="C96" s="79">
        <v>11</v>
      </c>
      <c r="D96" s="79"/>
      <c r="E96" s="80" t="s">
        <v>100</v>
      </c>
      <c r="F96" s="80" t="s">
        <v>10</v>
      </c>
      <c r="G96" s="80" t="s">
        <v>88</v>
      </c>
      <c r="H96" s="81">
        <v>44678</v>
      </c>
      <c r="I96" s="82">
        <v>2114.19</v>
      </c>
      <c r="J96" s="83">
        <v>0</v>
      </c>
      <c r="K96" s="82">
        <v>2114.19</v>
      </c>
      <c r="N96" s="3" t="s">
        <v>76</v>
      </c>
      <c r="O96" s="79">
        <v>4</v>
      </c>
      <c r="P96" s="83">
        <v>200</v>
      </c>
      <c r="Q96" s="80" t="s">
        <v>97</v>
      </c>
      <c r="R96" s="80" t="s">
        <v>10</v>
      </c>
      <c r="S96" s="80" t="s">
        <v>92</v>
      </c>
      <c r="T96" s="79" t="s">
        <v>112</v>
      </c>
      <c r="U96" s="79" t="s">
        <v>102</v>
      </c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:55" ht="20.100000000000001" customHeight="1" thickBot="1">
      <c r="A97" s="3" t="s">
        <v>76</v>
      </c>
      <c r="B97" s="79">
        <v>2019</v>
      </c>
      <c r="C97" s="79">
        <v>11</v>
      </c>
      <c r="D97" s="79"/>
      <c r="E97" s="80" t="s">
        <v>11</v>
      </c>
      <c r="F97" s="80" t="s">
        <v>10</v>
      </c>
      <c r="G97" s="80" t="s">
        <v>10</v>
      </c>
      <c r="H97" s="81">
        <v>43808</v>
      </c>
      <c r="I97" s="82">
        <v>60305.120000000003</v>
      </c>
      <c r="J97" s="83">
        <v>0</v>
      </c>
      <c r="K97" s="82">
        <v>60305.120000000003</v>
      </c>
      <c r="N97" s="3" t="s">
        <v>76</v>
      </c>
      <c r="O97" s="79">
        <v>4</v>
      </c>
      <c r="P97" s="82">
        <v>2965.75</v>
      </c>
      <c r="Q97" s="80" t="s">
        <v>97</v>
      </c>
      <c r="R97" s="80" t="s">
        <v>10</v>
      </c>
      <c r="S97" s="80" t="s">
        <v>88</v>
      </c>
      <c r="T97" s="79" t="s">
        <v>112</v>
      </c>
      <c r="U97" s="79" t="s">
        <v>102</v>
      </c>
      <c r="AC97" s="10" t="str">
        <f t="shared" si="53"/>
        <v>Q193947</v>
      </c>
      <c r="AD97" s="10" t="str">
        <f t="shared" si="54"/>
        <v>Contribuciones Seg. Social</v>
      </c>
      <c r="AE97" s="10" t="str">
        <f t="shared" si="55"/>
        <v>Declaración Jurada</v>
      </c>
      <c r="AF97" s="10" t="str">
        <f t="shared" si="56"/>
        <v>Declaración Jurada</v>
      </c>
      <c r="AG97" s="10">
        <f t="shared" si="57"/>
        <v>60305.120000000003</v>
      </c>
      <c r="AH97" s="10">
        <f t="shared" si="58"/>
        <v>0</v>
      </c>
      <c r="AI97" s="10">
        <f t="shared" si="59"/>
        <v>60305.120000000003</v>
      </c>
      <c r="AJ97" s="10">
        <f t="shared" si="60"/>
        <v>2019</v>
      </c>
      <c r="AK97" s="10">
        <f t="shared" si="61"/>
        <v>11</v>
      </c>
      <c r="AN97" s="10" t="str">
        <f t="shared" si="62"/>
        <v>2019/11</v>
      </c>
      <c r="AO97" s="10" t="str">
        <f t="shared" si="63"/>
        <v>2019/11 Contribuciones Seg. Social</v>
      </c>
      <c r="AP97" s="10">
        <f t="shared" si="64"/>
        <v>60305.120000000003</v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1:55" ht="20.100000000000001" customHeight="1" thickBot="1">
      <c r="A98" s="3" t="s">
        <v>76</v>
      </c>
      <c r="B98" s="79">
        <v>2019</v>
      </c>
      <c r="C98" s="79">
        <v>11</v>
      </c>
      <c r="D98" s="79"/>
      <c r="E98" s="80" t="s">
        <v>11</v>
      </c>
      <c r="F98" s="80" t="s">
        <v>10</v>
      </c>
      <c r="G98" s="80" t="s">
        <v>88</v>
      </c>
      <c r="H98" s="81">
        <v>44678</v>
      </c>
      <c r="I98" s="82">
        <v>56237.34</v>
      </c>
      <c r="J98" s="82">
        <v>11008.5</v>
      </c>
      <c r="K98" s="82">
        <v>45228.84</v>
      </c>
      <c r="N98" s="3" t="s">
        <v>76</v>
      </c>
      <c r="O98" s="79">
        <v>4</v>
      </c>
      <c r="P98" s="83">
        <v>904.73</v>
      </c>
      <c r="Q98" s="80" t="s">
        <v>100</v>
      </c>
      <c r="R98" s="80" t="s">
        <v>10</v>
      </c>
      <c r="S98" s="80" t="s">
        <v>10</v>
      </c>
      <c r="T98" s="79" t="s">
        <v>113</v>
      </c>
      <c r="U98" s="79" t="s">
        <v>102</v>
      </c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:55" ht="20.100000000000001" customHeight="1" thickBot="1">
      <c r="A99" s="3" t="s">
        <v>76</v>
      </c>
      <c r="B99" s="79">
        <v>2019</v>
      </c>
      <c r="C99" s="79">
        <v>11</v>
      </c>
      <c r="D99" s="79"/>
      <c r="E99" s="80" t="s">
        <v>98</v>
      </c>
      <c r="F99" s="80" t="s">
        <v>10</v>
      </c>
      <c r="G99" s="80" t="s">
        <v>88</v>
      </c>
      <c r="H99" s="81">
        <v>44678</v>
      </c>
      <c r="I99" s="82">
        <v>4036.18</v>
      </c>
      <c r="J99" s="83">
        <v>0</v>
      </c>
      <c r="K99" s="82">
        <v>4036.18</v>
      </c>
      <c r="N99" s="3" t="s">
        <v>76</v>
      </c>
      <c r="O99" s="79">
        <v>4</v>
      </c>
      <c r="P99" s="82">
        <v>1727.25</v>
      </c>
      <c r="Q99" s="80" t="s">
        <v>98</v>
      </c>
      <c r="R99" s="80" t="s">
        <v>10</v>
      </c>
      <c r="S99" s="80" t="s">
        <v>10</v>
      </c>
      <c r="T99" s="79" t="s">
        <v>113</v>
      </c>
      <c r="U99" s="79" t="s">
        <v>102</v>
      </c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1:55" ht="20.100000000000001" customHeight="1" thickBot="1">
      <c r="A100" s="3" t="s">
        <v>76</v>
      </c>
      <c r="B100" s="79">
        <v>2019</v>
      </c>
      <c r="C100" s="79">
        <v>11</v>
      </c>
      <c r="D100" s="79"/>
      <c r="E100" s="80" t="s">
        <v>99</v>
      </c>
      <c r="F100" s="80" t="s">
        <v>10</v>
      </c>
      <c r="G100" s="80" t="s">
        <v>10</v>
      </c>
      <c r="H100" s="81">
        <v>43804</v>
      </c>
      <c r="I100" s="82">
        <v>25789.18</v>
      </c>
      <c r="J100" s="83">
        <v>0</v>
      </c>
      <c r="K100" s="82">
        <v>25789.18</v>
      </c>
      <c r="N100" s="3" t="s">
        <v>76</v>
      </c>
      <c r="O100" s="79">
        <v>4</v>
      </c>
      <c r="P100" s="82">
        <v>4176.6499999999996</v>
      </c>
      <c r="Q100" s="80" t="s">
        <v>98</v>
      </c>
      <c r="R100" s="80" t="s">
        <v>10</v>
      </c>
      <c r="S100" s="80" t="s">
        <v>88</v>
      </c>
      <c r="T100" s="79" t="s">
        <v>113</v>
      </c>
      <c r="U100" s="79" t="s">
        <v>102</v>
      </c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:55" ht="20.100000000000001" customHeight="1" thickBot="1">
      <c r="A101" s="3" t="s">
        <v>76</v>
      </c>
      <c r="B101" s="79">
        <v>2019</v>
      </c>
      <c r="C101" s="79">
        <v>12</v>
      </c>
      <c r="D101" s="79"/>
      <c r="E101" s="80" t="s">
        <v>97</v>
      </c>
      <c r="F101" s="80" t="s">
        <v>10</v>
      </c>
      <c r="G101" s="80" t="s">
        <v>10</v>
      </c>
      <c r="H101" s="81">
        <v>43839</v>
      </c>
      <c r="I101" s="82">
        <v>71313.2</v>
      </c>
      <c r="J101" s="83">
        <v>0</v>
      </c>
      <c r="K101" s="82">
        <v>71313.2</v>
      </c>
      <c r="N101" s="3" t="s">
        <v>76</v>
      </c>
      <c r="O101" s="79">
        <v>4</v>
      </c>
      <c r="P101" s="82">
        <v>2187.77</v>
      </c>
      <c r="Q101" s="80" t="s">
        <v>100</v>
      </c>
      <c r="R101" s="80" t="s">
        <v>10</v>
      </c>
      <c r="S101" s="80" t="s">
        <v>88</v>
      </c>
      <c r="T101" s="79" t="s">
        <v>113</v>
      </c>
      <c r="U101" s="79" t="s">
        <v>102</v>
      </c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1:55" ht="20.100000000000001" customHeight="1" thickBot="1">
      <c r="A102" s="3" t="s">
        <v>76</v>
      </c>
      <c r="B102" s="79">
        <v>2019</v>
      </c>
      <c r="C102" s="79">
        <v>12</v>
      </c>
      <c r="D102" s="79"/>
      <c r="E102" s="80" t="s">
        <v>97</v>
      </c>
      <c r="F102" s="80" t="s">
        <v>10</v>
      </c>
      <c r="G102" s="80" t="s">
        <v>88</v>
      </c>
      <c r="H102" s="81">
        <v>44678</v>
      </c>
      <c r="I102" s="82">
        <v>63025.66</v>
      </c>
      <c r="J102" s="82">
        <v>9540.76</v>
      </c>
      <c r="K102" s="82">
        <v>53484.9</v>
      </c>
      <c r="N102" s="3" t="s">
        <v>76</v>
      </c>
      <c r="O102" s="79">
        <v>4</v>
      </c>
      <c r="P102" s="83">
        <v>160</v>
      </c>
      <c r="Q102" s="80" t="s">
        <v>94</v>
      </c>
      <c r="R102" s="80" t="s">
        <v>10</v>
      </c>
      <c r="S102" s="80" t="s">
        <v>92</v>
      </c>
      <c r="T102" s="79" t="s">
        <v>113</v>
      </c>
      <c r="U102" s="79" t="s">
        <v>102</v>
      </c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:55" ht="20.100000000000001" customHeight="1" thickBot="1">
      <c r="A103" s="3" t="s">
        <v>76</v>
      </c>
      <c r="B103" s="79">
        <v>2019</v>
      </c>
      <c r="C103" s="79">
        <v>12</v>
      </c>
      <c r="D103" s="79"/>
      <c r="E103" s="80" t="s">
        <v>97</v>
      </c>
      <c r="F103" s="80" t="s">
        <v>10</v>
      </c>
      <c r="G103" s="80" t="s">
        <v>92</v>
      </c>
      <c r="H103" s="81">
        <v>43839</v>
      </c>
      <c r="I103" s="83">
        <v>200</v>
      </c>
      <c r="J103" s="83">
        <v>0</v>
      </c>
      <c r="K103" s="83">
        <v>200</v>
      </c>
      <c r="N103" s="3" t="s">
        <v>76</v>
      </c>
      <c r="O103" s="79">
        <v>4</v>
      </c>
      <c r="P103" s="82">
        <v>13929.3</v>
      </c>
      <c r="Q103" s="80" t="s">
        <v>98</v>
      </c>
      <c r="R103" s="80" t="s">
        <v>10</v>
      </c>
      <c r="S103" s="80" t="s">
        <v>10</v>
      </c>
      <c r="T103" s="79" t="s">
        <v>114</v>
      </c>
      <c r="U103" s="79" t="s">
        <v>102</v>
      </c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1:55" ht="20.100000000000001" customHeight="1" thickBot="1">
      <c r="A104" s="3" t="s">
        <v>76</v>
      </c>
      <c r="B104" s="79">
        <v>2019</v>
      </c>
      <c r="C104" s="79">
        <v>12</v>
      </c>
      <c r="D104" s="79"/>
      <c r="E104" s="80" t="s">
        <v>100</v>
      </c>
      <c r="F104" s="80" t="s">
        <v>10</v>
      </c>
      <c r="G104" s="80" t="s">
        <v>88</v>
      </c>
      <c r="H104" s="81">
        <v>44678</v>
      </c>
      <c r="I104" s="82">
        <v>2038.16</v>
      </c>
      <c r="J104" s="83">
        <v>0</v>
      </c>
      <c r="K104" s="82">
        <v>2038.16</v>
      </c>
      <c r="N104" s="3" t="s">
        <v>76</v>
      </c>
      <c r="O104" s="79">
        <v>4</v>
      </c>
      <c r="P104" s="82">
        <v>7296.32</v>
      </c>
      <c r="Q104" s="80" t="s">
        <v>100</v>
      </c>
      <c r="R104" s="80" t="s">
        <v>10</v>
      </c>
      <c r="S104" s="80" t="s">
        <v>10</v>
      </c>
      <c r="T104" s="79" t="s">
        <v>114</v>
      </c>
      <c r="U104" s="79" t="s">
        <v>102</v>
      </c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:55" ht="20.100000000000001" customHeight="1" thickBot="1">
      <c r="A105" s="3" t="s">
        <v>76</v>
      </c>
      <c r="B105" s="79">
        <v>2019</v>
      </c>
      <c r="C105" s="79">
        <v>12</v>
      </c>
      <c r="D105" s="79"/>
      <c r="E105" s="80" t="s">
        <v>11</v>
      </c>
      <c r="F105" s="80" t="s">
        <v>10</v>
      </c>
      <c r="G105" s="80" t="s">
        <v>10</v>
      </c>
      <c r="H105" s="81">
        <v>43839</v>
      </c>
      <c r="I105" s="82">
        <v>83741.58</v>
      </c>
      <c r="J105" s="83">
        <v>0</v>
      </c>
      <c r="K105" s="82">
        <v>83741.58</v>
      </c>
      <c r="N105" s="3" t="s">
        <v>76</v>
      </c>
      <c r="O105" s="79">
        <v>5</v>
      </c>
      <c r="P105" s="83">
        <v>53.3</v>
      </c>
      <c r="Q105" s="80" t="s">
        <v>89</v>
      </c>
      <c r="R105" s="80" t="s">
        <v>10</v>
      </c>
      <c r="S105" s="80" t="s">
        <v>10</v>
      </c>
      <c r="T105" s="79" t="s">
        <v>104</v>
      </c>
      <c r="U105" s="79" t="s">
        <v>102</v>
      </c>
      <c r="AC105" s="10" t="str">
        <f t="shared" si="53"/>
        <v>Q193947</v>
      </c>
      <c r="AD105" s="10" t="str">
        <f t="shared" si="54"/>
        <v>Contribuciones Seg. Social</v>
      </c>
      <c r="AE105" s="10" t="str">
        <f t="shared" si="55"/>
        <v>Declaración Jurada</v>
      </c>
      <c r="AF105" s="10" t="str">
        <f t="shared" si="56"/>
        <v>Declaración Jurada</v>
      </c>
      <c r="AG105" s="10">
        <f t="shared" si="57"/>
        <v>83741.58</v>
      </c>
      <c r="AH105" s="10">
        <f t="shared" si="58"/>
        <v>0</v>
      </c>
      <c r="AI105" s="10">
        <f t="shared" si="59"/>
        <v>83741.58</v>
      </c>
      <c r="AJ105" s="10">
        <f t="shared" si="60"/>
        <v>2019</v>
      </c>
      <c r="AK105" s="10">
        <f t="shared" si="61"/>
        <v>12</v>
      </c>
      <c r="AN105" s="10" t="str">
        <f t="shared" si="62"/>
        <v>2019/12</v>
      </c>
      <c r="AO105" s="10" t="str">
        <f t="shared" si="63"/>
        <v>2019/12 Contribuciones Seg. Social</v>
      </c>
      <c r="AP105" s="10">
        <f t="shared" si="64"/>
        <v>83741.58</v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1:55" ht="20.100000000000001" customHeight="1" thickBot="1">
      <c r="A106" s="3" t="s">
        <v>76</v>
      </c>
      <c r="B106" s="79">
        <v>2019</v>
      </c>
      <c r="C106" s="79">
        <v>12</v>
      </c>
      <c r="D106" s="79"/>
      <c r="E106" s="80" t="s">
        <v>11</v>
      </c>
      <c r="F106" s="80" t="s">
        <v>10</v>
      </c>
      <c r="G106" s="80" t="s">
        <v>88</v>
      </c>
      <c r="H106" s="81">
        <v>44678</v>
      </c>
      <c r="I106" s="82">
        <v>74009.69</v>
      </c>
      <c r="J106" s="82">
        <v>11203.5</v>
      </c>
      <c r="K106" s="82">
        <v>62806.19</v>
      </c>
      <c r="N106" s="3" t="s">
        <v>76</v>
      </c>
      <c r="O106" s="79">
        <v>5</v>
      </c>
      <c r="P106" s="82">
        <v>39197.97</v>
      </c>
      <c r="Q106" s="80" t="s">
        <v>87</v>
      </c>
      <c r="R106" s="80" t="s">
        <v>10</v>
      </c>
      <c r="S106" s="80" t="s">
        <v>10</v>
      </c>
      <c r="T106" s="79" t="s">
        <v>105</v>
      </c>
      <c r="U106" s="79" t="s">
        <v>102</v>
      </c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:55" ht="20.100000000000001" customHeight="1" thickBot="1">
      <c r="A107" s="3" t="s">
        <v>76</v>
      </c>
      <c r="B107" s="79">
        <v>2019</v>
      </c>
      <c r="C107" s="79">
        <v>12</v>
      </c>
      <c r="D107" s="79"/>
      <c r="E107" s="80" t="s">
        <v>98</v>
      </c>
      <c r="F107" s="80" t="s">
        <v>10</v>
      </c>
      <c r="G107" s="80" t="s">
        <v>88</v>
      </c>
      <c r="H107" s="81">
        <v>44678</v>
      </c>
      <c r="I107" s="82">
        <v>3891.03</v>
      </c>
      <c r="J107" s="83">
        <v>0</v>
      </c>
      <c r="K107" s="82">
        <v>3891.03</v>
      </c>
      <c r="N107" s="3" t="s">
        <v>76</v>
      </c>
      <c r="O107" s="79">
        <v>5</v>
      </c>
      <c r="P107" s="82">
        <v>6400.18</v>
      </c>
      <c r="Q107" s="80" t="s">
        <v>90</v>
      </c>
      <c r="R107" s="80" t="s">
        <v>10</v>
      </c>
      <c r="S107" s="80" t="s">
        <v>10</v>
      </c>
      <c r="T107" s="79" t="s">
        <v>105</v>
      </c>
      <c r="U107" s="79" t="s">
        <v>102</v>
      </c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1:55" ht="20.100000000000001" customHeight="1" thickBot="1">
      <c r="A108" s="3" t="s">
        <v>76</v>
      </c>
      <c r="B108" s="79">
        <v>2019</v>
      </c>
      <c r="C108" s="79">
        <v>12</v>
      </c>
      <c r="D108" s="79"/>
      <c r="E108" s="80" t="s">
        <v>99</v>
      </c>
      <c r="F108" s="80" t="s">
        <v>10</v>
      </c>
      <c r="G108" s="80" t="s">
        <v>10</v>
      </c>
      <c r="H108" s="81">
        <v>43836</v>
      </c>
      <c r="I108" s="82">
        <v>25789.18</v>
      </c>
      <c r="J108" s="83">
        <v>0</v>
      </c>
      <c r="K108" s="82">
        <v>25789.18</v>
      </c>
      <c r="N108" s="3" t="s">
        <v>76</v>
      </c>
      <c r="O108" s="79">
        <v>5</v>
      </c>
      <c r="P108" s="83">
        <v>16</v>
      </c>
      <c r="Q108" s="80" t="s">
        <v>95</v>
      </c>
      <c r="R108" s="80" t="s">
        <v>10</v>
      </c>
      <c r="S108" s="80" t="s">
        <v>92</v>
      </c>
      <c r="T108" s="79" t="s">
        <v>108</v>
      </c>
      <c r="U108" s="79" t="s">
        <v>102</v>
      </c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:55" ht="20.100000000000001" customHeight="1" thickBot="1">
      <c r="A109" s="3" t="s">
        <v>76</v>
      </c>
      <c r="B109" s="79">
        <v>2020</v>
      </c>
      <c r="C109" s="79">
        <v>1</v>
      </c>
      <c r="D109" s="79"/>
      <c r="E109" s="80" t="s">
        <v>97</v>
      </c>
      <c r="F109" s="80" t="s">
        <v>10</v>
      </c>
      <c r="G109" s="80" t="s">
        <v>10</v>
      </c>
      <c r="H109" s="81">
        <v>43871</v>
      </c>
      <c r="I109" s="82">
        <v>61302.07</v>
      </c>
      <c r="J109" s="83">
        <v>0</v>
      </c>
      <c r="K109" s="82">
        <v>61302.07</v>
      </c>
      <c r="N109" s="3" t="s">
        <v>76</v>
      </c>
      <c r="O109" s="79">
        <v>5</v>
      </c>
      <c r="P109" s="83">
        <v>692.54</v>
      </c>
      <c r="Q109" s="80" t="s">
        <v>93</v>
      </c>
      <c r="R109" s="80" t="s">
        <v>10</v>
      </c>
      <c r="S109" s="80" t="s">
        <v>10</v>
      </c>
      <c r="T109" s="79" t="s">
        <v>109</v>
      </c>
      <c r="U109" s="79" t="s">
        <v>102</v>
      </c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:55" ht="20.100000000000001" customHeight="1" thickBot="1">
      <c r="A110" s="3" t="s">
        <v>76</v>
      </c>
      <c r="B110" s="79">
        <v>2020</v>
      </c>
      <c r="C110" s="79">
        <v>1</v>
      </c>
      <c r="D110" s="79"/>
      <c r="E110" s="80" t="s">
        <v>97</v>
      </c>
      <c r="F110" s="80" t="s">
        <v>10</v>
      </c>
      <c r="G110" s="80" t="s">
        <v>88</v>
      </c>
      <c r="H110" s="81">
        <v>44678</v>
      </c>
      <c r="I110" s="82">
        <v>51897.52</v>
      </c>
      <c r="J110" s="82">
        <v>5920.97</v>
      </c>
      <c r="K110" s="82">
        <v>45976.55</v>
      </c>
      <c r="N110" s="3" t="s">
        <v>76</v>
      </c>
      <c r="O110" s="79">
        <v>5</v>
      </c>
      <c r="P110" s="82">
        <v>63119.01</v>
      </c>
      <c r="Q110" s="80" t="s">
        <v>11</v>
      </c>
      <c r="R110" s="80" t="s">
        <v>10</v>
      </c>
      <c r="S110" s="80" t="s">
        <v>10</v>
      </c>
      <c r="T110" s="79" t="s">
        <v>112</v>
      </c>
      <c r="U110" s="79" t="s">
        <v>102</v>
      </c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>Q193947</v>
      </c>
      <c r="AU110" s="10">
        <f t="shared" si="66"/>
        <v>5</v>
      </c>
      <c r="AV110" s="10">
        <f t="shared" si="67"/>
        <v>63119.01</v>
      </c>
      <c r="AW110" s="10" t="str">
        <f t="shared" si="68"/>
        <v>2019/9</v>
      </c>
      <c r="AX110" s="10" t="str">
        <f t="shared" si="69"/>
        <v>2019/9 Contribuciones Seg. Social</v>
      </c>
      <c r="AY110" s="10">
        <f t="shared" si="41"/>
        <v>130349.29</v>
      </c>
      <c r="AZ110" s="10">
        <f t="shared" si="70"/>
        <v>0.48422979519105941</v>
      </c>
      <c r="BA110" s="10" t="str">
        <f t="shared" si="52"/>
        <v>Q193947 5</v>
      </c>
      <c r="BB110" s="10">
        <f>IFERROR(IF(AW110="","",VLOOKUP(AW110,SUSS!R:S,2,FALSE)),AY110*SUSS!$M$2)</f>
        <v>32587.322499999998</v>
      </c>
      <c r="BC110" s="10">
        <f t="shared" si="50"/>
        <v>15779.752500000001</v>
      </c>
    </row>
    <row r="111" spans="1:55" ht="20.100000000000001" customHeight="1" thickBot="1">
      <c r="A111" s="3" t="s">
        <v>76</v>
      </c>
      <c r="B111" s="79">
        <v>2020</v>
      </c>
      <c r="C111" s="79">
        <v>1</v>
      </c>
      <c r="D111" s="79"/>
      <c r="E111" s="80" t="s">
        <v>97</v>
      </c>
      <c r="F111" s="80" t="s">
        <v>10</v>
      </c>
      <c r="G111" s="80" t="s">
        <v>92</v>
      </c>
      <c r="H111" s="81">
        <v>43871</v>
      </c>
      <c r="I111" s="83">
        <v>200</v>
      </c>
      <c r="J111" s="83">
        <v>0</v>
      </c>
      <c r="K111" s="83">
        <v>200</v>
      </c>
      <c r="N111" s="3" t="s">
        <v>76</v>
      </c>
      <c r="O111" s="79">
        <v>5</v>
      </c>
      <c r="P111" s="82">
        <v>80381.710000000006</v>
      </c>
      <c r="Q111" s="80" t="s">
        <v>97</v>
      </c>
      <c r="R111" s="80" t="s">
        <v>10</v>
      </c>
      <c r="S111" s="80" t="s">
        <v>88</v>
      </c>
      <c r="T111" s="79" t="s">
        <v>112</v>
      </c>
      <c r="U111" s="79" t="s">
        <v>102</v>
      </c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:55" ht="20.100000000000001" customHeight="1" thickBot="1">
      <c r="A112" s="3" t="s">
        <v>76</v>
      </c>
      <c r="B112" s="79">
        <v>2020</v>
      </c>
      <c r="C112" s="79">
        <v>1</v>
      </c>
      <c r="D112" s="79"/>
      <c r="E112" s="80" t="s">
        <v>100</v>
      </c>
      <c r="F112" s="80" t="s">
        <v>10</v>
      </c>
      <c r="G112" s="80" t="s">
        <v>88</v>
      </c>
      <c r="H112" s="81">
        <v>44678</v>
      </c>
      <c r="I112" s="82">
        <v>1954.77</v>
      </c>
      <c r="J112" s="83">
        <v>0</v>
      </c>
      <c r="K112" s="82">
        <v>1954.77</v>
      </c>
      <c r="N112" s="3" t="s">
        <v>76</v>
      </c>
      <c r="O112" s="79">
        <v>5</v>
      </c>
      <c r="P112" s="82">
        <v>79545.03</v>
      </c>
      <c r="Q112" s="80" t="s">
        <v>11</v>
      </c>
      <c r="R112" s="80" t="s">
        <v>10</v>
      </c>
      <c r="S112" s="80" t="s">
        <v>88</v>
      </c>
      <c r="T112" s="79" t="s">
        <v>112</v>
      </c>
      <c r="U112" s="79" t="s">
        <v>102</v>
      </c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>Q193947</v>
      </c>
      <c r="AU112" s="10">
        <f t="shared" si="66"/>
        <v>5</v>
      </c>
      <c r="AV112" s="10">
        <f t="shared" si="67"/>
        <v>79545.03</v>
      </c>
      <c r="AW112" s="10" t="str">
        <f t="shared" si="68"/>
        <v>2019/9</v>
      </c>
      <c r="AX112" s="10" t="str">
        <f t="shared" si="69"/>
        <v>2019/9 Contribuciones Seg. Social</v>
      </c>
      <c r="AY112" s="10">
        <f t="shared" si="41"/>
        <v>130349.29</v>
      </c>
      <c r="AZ112" s="10">
        <f t="shared" si="70"/>
        <v>0.61024521115535035</v>
      </c>
      <c r="BA112" s="10" t="str">
        <f t="shared" si="52"/>
        <v>Q193947 5</v>
      </c>
      <c r="BB112" s="10">
        <f>IFERROR(IF(AW112="","",VLOOKUP(AW112,SUSS!R:S,2,FALSE)),AY112*SUSS!$M$2)</f>
        <v>32587.322499999998</v>
      </c>
      <c r="BC112" s="10">
        <f t="shared" si="50"/>
        <v>19886.2575</v>
      </c>
    </row>
    <row r="113" spans="1:55" ht="20.100000000000001" customHeight="1" thickBot="1">
      <c r="A113" s="3" t="s">
        <v>76</v>
      </c>
      <c r="B113" s="79">
        <v>2020</v>
      </c>
      <c r="C113" s="79">
        <v>1</v>
      </c>
      <c r="D113" s="79"/>
      <c r="E113" s="80" t="s">
        <v>11</v>
      </c>
      <c r="F113" s="80" t="s">
        <v>10</v>
      </c>
      <c r="G113" s="80" t="s">
        <v>10</v>
      </c>
      <c r="H113" s="81">
        <v>43871</v>
      </c>
      <c r="I113" s="82">
        <v>73231.149999999994</v>
      </c>
      <c r="J113" s="83">
        <v>0</v>
      </c>
      <c r="K113" s="82">
        <v>73231.149999999994</v>
      </c>
      <c r="N113" s="3" t="s">
        <v>76</v>
      </c>
      <c r="O113" s="79">
        <v>5</v>
      </c>
      <c r="P113" s="82">
        <v>38364.910000000003</v>
      </c>
      <c r="Q113" s="80" t="s">
        <v>97</v>
      </c>
      <c r="R113" s="80" t="s">
        <v>10</v>
      </c>
      <c r="S113" s="80" t="s">
        <v>10</v>
      </c>
      <c r="T113" s="79" t="s">
        <v>113</v>
      </c>
      <c r="U113" s="79" t="s">
        <v>102</v>
      </c>
      <c r="AC113" s="10" t="str">
        <f t="shared" si="53"/>
        <v>Q193947</v>
      </c>
      <c r="AD113" s="10" t="str">
        <f t="shared" si="54"/>
        <v>Contribuciones Seg. Social</v>
      </c>
      <c r="AE113" s="10" t="str">
        <f t="shared" si="55"/>
        <v>Declaración Jurada</v>
      </c>
      <c r="AF113" s="10" t="str">
        <f t="shared" si="56"/>
        <v>Declaración Jurada</v>
      </c>
      <c r="AG113" s="10">
        <f t="shared" si="57"/>
        <v>73231.149999999994</v>
      </c>
      <c r="AH113" s="10">
        <f t="shared" si="58"/>
        <v>0</v>
      </c>
      <c r="AI113" s="10">
        <f t="shared" si="59"/>
        <v>73231.149999999994</v>
      </c>
      <c r="AJ113" s="10">
        <f t="shared" si="60"/>
        <v>2020</v>
      </c>
      <c r="AK113" s="10">
        <f t="shared" si="61"/>
        <v>1</v>
      </c>
      <c r="AN113" s="10" t="str">
        <f t="shared" si="62"/>
        <v xml:space="preserve">2020/1 </v>
      </c>
      <c r="AO113" s="10" t="str">
        <f t="shared" si="63"/>
        <v>2020/1 Contribuciones Seg. Social</v>
      </c>
      <c r="AP113" s="10">
        <f t="shared" si="64"/>
        <v>73231.149999999994</v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:55" ht="20.100000000000001" customHeight="1" thickBot="1">
      <c r="A114" s="3" t="s">
        <v>76</v>
      </c>
      <c r="B114" s="79">
        <v>2020</v>
      </c>
      <c r="C114" s="79">
        <v>1</v>
      </c>
      <c r="D114" s="79"/>
      <c r="E114" s="80" t="s">
        <v>11</v>
      </c>
      <c r="F114" s="80" t="s">
        <v>10</v>
      </c>
      <c r="G114" s="80" t="s">
        <v>88</v>
      </c>
      <c r="H114" s="81">
        <v>44678</v>
      </c>
      <c r="I114" s="82">
        <v>61996.52</v>
      </c>
      <c r="J114" s="82">
        <v>7073.16</v>
      </c>
      <c r="K114" s="82">
        <v>54923.360000000001</v>
      </c>
      <c r="N114" s="3" t="s">
        <v>76</v>
      </c>
      <c r="O114" s="79">
        <v>5</v>
      </c>
      <c r="P114" s="82">
        <v>1568.71</v>
      </c>
      <c r="Q114" s="80" t="s">
        <v>100</v>
      </c>
      <c r="R114" s="80" t="s">
        <v>10</v>
      </c>
      <c r="S114" s="80" t="s">
        <v>10</v>
      </c>
      <c r="T114" s="79" t="s">
        <v>114</v>
      </c>
      <c r="U114" s="79" t="s">
        <v>102</v>
      </c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:55" ht="20.100000000000001" customHeight="1" thickBot="1">
      <c r="A115" s="3" t="s">
        <v>76</v>
      </c>
      <c r="B115" s="79">
        <v>2020</v>
      </c>
      <c r="C115" s="79">
        <v>1</v>
      </c>
      <c r="D115" s="79"/>
      <c r="E115" s="80" t="s">
        <v>98</v>
      </c>
      <c r="F115" s="80" t="s">
        <v>10</v>
      </c>
      <c r="G115" s="80" t="s">
        <v>88</v>
      </c>
      <c r="H115" s="81">
        <v>44678</v>
      </c>
      <c r="I115" s="82">
        <v>3731.83</v>
      </c>
      <c r="J115" s="83">
        <v>0</v>
      </c>
      <c r="K115" s="82">
        <v>3731.83</v>
      </c>
      <c r="N115" s="3" t="s">
        <v>76</v>
      </c>
      <c r="O115" s="79">
        <v>5</v>
      </c>
      <c r="P115" s="82">
        <v>2994.85</v>
      </c>
      <c r="Q115" s="80" t="s">
        <v>98</v>
      </c>
      <c r="R115" s="80" t="s">
        <v>10</v>
      </c>
      <c r="S115" s="80" t="s">
        <v>10</v>
      </c>
      <c r="T115" s="79" t="s">
        <v>114</v>
      </c>
      <c r="U115" s="79" t="s">
        <v>102</v>
      </c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:55" ht="20.100000000000001" customHeight="1" thickBot="1">
      <c r="A116" s="3" t="s">
        <v>76</v>
      </c>
      <c r="B116" s="79">
        <v>2020</v>
      </c>
      <c r="C116" s="79">
        <v>1</v>
      </c>
      <c r="D116" s="79"/>
      <c r="E116" s="80" t="s">
        <v>99</v>
      </c>
      <c r="F116" s="80" t="s">
        <v>10</v>
      </c>
      <c r="G116" s="80" t="s">
        <v>10</v>
      </c>
      <c r="H116" s="81">
        <v>43871</v>
      </c>
      <c r="I116" s="82">
        <v>25789.18</v>
      </c>
      <c r="J116" s="83">
        <v>0</v>
      </c>
      <c r="K116" s="82">
        <v>25789.18</v>
      </c>
      <c r="N116" s="3" t="s">
        <v>76</v>
      </c>
      <c r="O116" s="79">
        <v>5</v>
      </c>
      <c r="P116" s="82">
        <v>4036.18</v>
      </c>
      <c r="Q116" s="80" t="s">
        <v>98</v>
      </c>
      <c r="R116" s="80" t="s">
        <v>10</v>
      </c>
      <c r="S116" s="80" t="s">
        <v>88</v>
      </c>
      <c r="T116" s="79" t="s">
        <v>114</v>
      </c>
      <c r="U116" s="79" t="s">
        <v>102</v>
      </c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:55" ht="20.100000000000001" customHeight="1" thickBot="1">
      <c r="A117" s="3" t="s">
        <v>76</v>
      </c>
      <c r="B117" s="79">
        <v>2020</v>
      </c>
      <c r="C117" s="79">
        <v>2</v>
      </c>
      <c r="D117" s="79"/>
      <c r="E117" s="80" t="s">
        <v>97</v>
      </c>
      <c r="F117" s="80" t="s">
        <v>10</v>
      </c>
      <c r="G117" s="80" t="s">
        <v>10</v>
      </c>
      <c r="H117" s="81">
        <v>43899</v>
      </c>
      <c r="I117" s="82">
        <v>67612.72</v>
      </c>
      <c r="J117" s="83">
        <v>0</v>
      </c>
      <c r="K117" s="82">
        <v>67612.72</v>
      </c>
      <c r="N117" s="3" t="s">
        <v>76</v>
      </c>
      <c r="O117" s="79">
        <v>5</v>
      </c>
      <c r="P117" s="82">
        <v>2114.19</v>
      </c>
      <c r="Q117" s="80" t="s">
        <v>100</v>
      </c>
      <c r="R117" s="80" t="s">
        <v>10</v>
      </c>
      <c r="S117" s="80" t="s">
        <v>88</v>
      </c>
      <c r="T117" s="79" t="s">
        <v>114</v>
      </c>
      <c r="U117" s="79" t="s">
        <v>102</v>
      </c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:55" ht="20.100000000000001" customHeight="1" thickBot="1">
      <c r="A118" s="3" t="s">
        <v>76</v>
      </c>
      <c r="B118" s="79">
        <v>2020</v>
      </c>
      <c r="C118" s="79">
        <v>2</v>
      </c>
      <c r="D118" s="79"/>
      <c r="E118" s="80" t="s">
        <v>97</v>
      </c>
      <c r="F118" s="80" t="s">
        <v>10</v>
      </c>
      <c r="G118" s="80" t="s">
        <v>88</v>
      </c>
      <c r="H118" s="81">
        <v>44678</v>
      </c>
      <c r="I118" s="82">
        <v>54887.1</v>
      </c>
      <c r="J118" s="82">
        <v>4177.5600000000004</v>
      </c>
      <c r="K118" s="82">
        <v>50709.54</v>
      </c>
      <c r="N118" s="3" t="s">
        <v>76</v>
      </c>
      <c r="O118" s="79">
        <v>5</v>
      </c>
      <c r="P118" s="83">
        <v>160</v>
      </c>
      <c r="Q118" s="80" t="s">
        <v>94</v>
      </c>
      <c r="R118" s="80" t="s">
        <v>10</v>
      </c>
      <c r="S118" s="80" t="s">
        <v>92</v>
      </c>
      <c r="T118" s="79" t="s">
        <v>114</v>
      </c>
      <c r="U118" s="79" t="s">
        <v>102</v>
      </c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:55" ht="20.100000000000001" customHeight="1" thickBot="1">
      <c r="A119" s="3" t="s">
        <v>76</v>
      </c>
      <c r="B119" s="79">
        <v>2020</v>
      </c>
      <c r="C119" s="79">
        <v>2</v>
      </c>
      <c r="D119" s="79"/>
      <c r="E119" s="80" t="s">
        <v>97</v>
      </c>
      <c r="F119" s="80" t="s">
        <v>10</v>
      </c>
      <c r="G119" s="80" t="s">
        <v>92</v>
      </c>
      <c r="H119" s="81">
        <v>43899</v>
      </c>
      <c r="I119" s="83">
        <v>200</v>
      </c>
      <c r="J119" s="83">
        <v>0</v>
      </c>
      <c r="K119" s="83">
        <v>200</v>
      </c>
      <c r="N119" s="3" t="s">
        <v>76</v>
      </c>
      <c r="O119" s="79">
        <v>5</v>
      </c>
      <c r="P119" s="82">
        <v>6705.92</v>
      </c>
      <c r="Q119" s="80" t="s">
        <v>100</v>
      </c>
      <c r="R119" s="80" t="s">
        <v>10</v>
      </c>
      <c r="S119" s="80" t="s">
        <v>10</v>
      </c>
      <c r="T119" s="79" t="s">
        <v>115</v>
      </c>
      <c r="U119" s="79" t="s">
        <v>102</v>
      </c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:55" ht="20.100000000000001" customHeight="1" thickBot="1">
      <c r="A120" s="3" t="s">
        <v>76</v>
      </c>
      <c r="B120" s="79">
        <v>2020</v>
      </c>
      <c r="C120" s="79">
        <v>2</v>
      </c>
      <c r="D120" s="79"/>
      <c r="E120" s="80" t="s">
        <v>100</v>
      </c>
      <c r="F120" s="80" t="s">
        <v>10</v>
      </c>
      <c r="G120" s="80" t="s">
        <v>88</v>
      </c>
      <c r="H120" s="81">
        <v>44678</v>
      </c>
      <c r="I120" s="82">
        <v>1893.45</v>
      </c>
      <c r="J120" s="83">
        <v>0</v>
      </c>
      <c r="K120" s="82">
        <v>1893.45</v>
      </c>
      <c r="N120" s="3" t="s">
        <v>76</v>
      </c>
      <c r="O120" s="79">
        <v>5</v>
      </c>
      <c r="P120" s="82">
        <v>12802.17</v>
      </c>
      <c r="Q120" s="80" t="s">
        <v>98</v>
      </c>
      <c r="R120" s="80" t="s">
        <v>10</v>
      </c>
      <c r="S120" s="80" t="s">
        <v>10</v>
      </c>
      <c r="T120" s="79" t="s">
        <v>115</v>
      </c>
      <c r="U120" s="79" t="s">
        <v>102</v>
      </c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:55" ht="20.100000000000001" customHeight="1" thickBot="1">
      <c r="A121" s="3" t="s">
        <v>76</v>
      </c>
      <c r="B121" s="79">
        <v>2020</v>
      </c>
      <c r="C121" s="79">
        <v>2</v>
      </c>
      <c r="D121" s="79"/>
      <c r="E121" s="80" t="s">
        <v>11</v>
      </c>
      <c r="F121" s="80" t="s">
        <v>10</v>
      </c>
      <c r="G121" s="80" t="s">
        <v>10</v>
      </c>
      <c r="H121" s="81">
        <v>43899</v>
      </c>
      <c r="I121" s="82">
        <v>77529.320000000007</v>
      </c>
      <c r="J121" s="83">
        <v>0</v>
      </c>
      <c r="K121" s="82">
        <v>77529.320000000007</v>
      </c>
      <c r="N121" s="3" t="s">
        <v>76</v>
      </c>
      <c r="O121" s="79">
        <v>5</v>
      </c>
      <c r="P121" s="83">
        <v>40</v>
      </c>
      <c r="Q121" s="80" t="s">
        <v>91</v>
      </c>
      <c r="R121" s="80" t="s">
        <v>10</v>
      </c>
      <c r="S121" s="80" t="s">
        <v>92</v>
      </c>
      <c r="T121" s="79" t="s">
        <v>115</v>
      </c>
      <c r="U121" s="79" t="s">
        <v>102</v>
      </c>
      <c r="AC121" s="10" t="str">
        <f t="shared" si="53"/>
        <v>Q193947</v>
      </c>
      <c r="AD121" s="10" t="str">
        <f t="shared" si="54"/>
        <v>Contribuciones Seg. Social</v>
      </c>
      <c r="AE121" s="10" t="str">
        <f t="shared" si="55"/>
        <v>Declaración Jurada</v>
      </c>
      <c r="AF121" s="10" t="str">
        <f t="shared" si="56"/>
        <v>Declaración Jurada</v>
      </c>
      <c r="AG121" s="10">
        <f t="shared" si="57"/>
        <v>77529.320000000007</v>
      </c>
      <c r="AH121" s="10">
        <f t="shared" si="58"/>
        <v>0</v>
      </c>
      <c r="AI121" s="10">
        <f t="shared" si="59"/>
        <v>77529.320000000007</v>
      </c>
      <c r="AJ121" s="10">
        <f t="shared" si="60"/>
        <v>2020</v>
      </c>
      <c r="AK121" s="10">
        <f t="shared" si="61"/>
        <v>2</v>
      </c>
      <c r="AN121" s="10" t="str">
        <f t="shared" si="62"/>
        <v xml:space="preserve">2020/2 </v>
      </c>
      <c r="AO121" s="10" t="str">
        <f t="shared" si="63"/>
        <v>2020/2 Contribuciones Seg. Social</v>
      </c>
      <c r="AP121" s="10">
        <f t="shared" si="64"/>
        <v>77529.320000000007</v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:55" ht="20.100000000000001" customHeight="1" thickBot="1">
      <c r="A122" s="3" t="s">
        <v>76</v>
      </c>
      <c r="B122" s="79">
        <v>2020</v>
      </c>
      <c r="C122" s="79">
        <v>2</v>
      </c>
      <c r="D122" s="79"/>
      <c r="E122" s="80" t="s">
        <v>11</v>
      </c>
      <c r="F122" s="80" t="s">
        <v>10</v>
      </c>
      <c r="G122" s="80" t="s">
        <v>88</v>
      </c>
      <c r="H122" s="81">
        <v>44678</v>
      </c>
      <c r="I122" s="82">
        <v>62937.27</v>
      </c>
      <c r="J122" s="82">
        <v>4790.28</v>
      </c>
      <c r="K122" s="82">
        <v>58146.99</v>
      </c>
      <c r="N122" s="3" t="s">
        <v>76</v>
      </c>
      <c r="O122" s="79">
        <v>6</v>
      </c>
      <c r="P122" s="83">
        <v>53.3</v>
      </c>
      <c r="Q122" s="80" t="s">
        <v>89</v>
      </c>
      <c r="R122" s="80" t="s">
        <v>10</v>
      </c>
      <c r="S122" s="80" t="s">
        <v>10</v>
      </c>
      <c r="T122" s="79" t="s">
        <v>104</v>
      </c>
      <c r="U122" s="79" t="s">
        <v>116</v>
      </c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:55" ht="20.100000000000001" customHeight="1" thickBot="1">
      <c r="A123" s="3" t="s">
        <v>76</v>
      </c>
      <c r="B123" s="79">
        <v>2020</v>
      </c>
      <c r="C123" s="79">
        <v>2</v>
      </c>
      <c r="D123" s="79"/>
      <c r="E123" s="80" t="s">
        <v>98</v>
      </c>
      <c r="F123" s="80" t="s">
        <v>10</v>
      </c>
      <c r="G123" s="80" t="s">
        <v>88</v>
      </c>
      <c r="H123" s="81">
        <v>44678</v>
      </c>
      <c r="I123" s="82">
        <v>3614.77</v>
      </c>
      <c r="J123" s="83">
        <v>0</v>
      </c>
      <c r="K123" s="82">
        <v>3614.77</v>
      </c>
      <c r="N123" s="3" t="s">
        <v>76</v>
      </c>
      <c r="O123" s="79">
        <v>6</v>
      </c>
      <c r="P123" s="82">
        <v>39197.97</v>
      </c>
      <c r="Q123" s="80" t="s">
        <v>87</v>
      </c>
      <c r="R123" s="80" t="s">
        <v>10</v>
      </c>
      <c r="S123" s="80" t="s">
        <v>10</v>
      </c>
      <c r="T123" s="79" t="s">
        <v>105</v>
      </c>
      <c r="U123" s="79" t="s">
        <v>116</v>
      </c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:55" ht="20.100000000000001" customHeight="1" thickBot="1">
      <c r="A124" s="3" t="s">
        <v>76</v>
      </c>
      <c r="B124" s="79">
        <v>2020</v>
      </c>
      <c r="C124" s="79">
        <v>2</v>
      </c>
      <c r="D124" s="79"/>
      <c r="E124" s="80" t="s">
        <v>99</v>
      </c>
      <c r="F124" s="80" t="s">
        <v>10</v>
      </c>
      <c r="G124" s="80" t="s">
        <v>10</v>
      </c>
      <c r="H124" s="81">
        <v>43895</v>
      </c>
      <c r="I124" s="82">
        <v>25789.18</v>
      </c>
      <c r="J124" s="83">
        <v>0</v>
      </c>
      <c r="K124" s="82">
        <v>25789.18</v>
      </c>
      <c r="N124" s="3" t="s">
        <v>76</v>
      </c>
      <c r="O124" s="79">
        <v>6</v>
      </c>
      <c r="P124" s="82">
        <v>6400.18</v>
      </c>
      <c r="Q124" s="80" t="s">
        <v>90</v>
      </c>
      <c r="R124" s="80" t="s">
        <v>10</v>
      </c>
      <c r="S124" s="80" t="s">
        <v>10</v>
      </c>
      <c r="T124" s="79" t="s">
        <v>105</v>
      </c>
      <c r="U124" s="79" t="s">
        <v>116</v>
      </c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:55" ht="20.100000000000001" customHeight="1" thickBot="1">
      <c r="A125" s="3" t="s">
        <v>76</v>
      </c>
      <c r="B125" s="79">
        <v>2020</v>
      </c>
      <c r="C125" s="79">
        <v>3</v>
      </c>
      <c r="D125" s="79"/>
      <c r="E125" s="80" t="s">
        <v>97</v>
      </c>
      <c r="F125" s="80" t="s">
        <v>10</v>
      </c>
      <c r="G125" s="80" t="s">
        <v>10</v>
      </c>
      <c r="H125" s="81">
        <v>43937</v>
      </c>
      <c r="I125" s="82">
        <v>68637.399999999994</v>
      </c>
      <c r="J125" s="83">
        <v>0</v>
      </c>
      <c r="K125" s="82">
        <v>68637.399999999994</v>
      </c>
      <c r="N125" s="3" t="s">
        <v>76</v>
      </c>
      <c r="O125" s="79">
        <v>6</v>
      </c>
      <c r="P125" s="83">
        <v>16</v>
      </c>
      <c r="Q125" s="80" t="s">
        <v>95</v>
      </c>
      <c r="R125" s="80" t="s">
        <v>10</v>
      </c>
      <c r="S125" s="80" t="s">
        <v>92</v>
      </c>
      <c r="T125" s="79" t="s">
        <v>108</v>
      </c>
      <c r="U125" s="79" t="s">
        <v>116</v>
      </c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:55" ht="20.100000000000001" customHeight="1" thickBot="1">
      <c r="A126" s="3" t="s">
        <v>76</v>
      </c>
      <c r="B126" s="79">
        <v>2020</v>
      </c>
      <c r="C126" s="79">
        <v>3</v>
      </c>
      <c r="D126" s="79"/>
      <c r="E126" s="80" t="s">
        <v>97</v>
      </c>
      <c r="F126" s="80" t="s">
        <v>10</v>
      </c>
      <c r="G126" s="80" t="s">
        <v>88</v>
      </c>
      <c r="H126" s="81">
        <v>44678</v>
      </c>
      <c r="I126" s="82">
        <v>52991.73</v>
      </c>
      <c r="J126" s="82">
        <v>1513.68</v>
      </c>
      <c r="K126" s="82">
        <v>51478.05</v>
      </c>
      <c r="N126" s="3" t="s">
        <v>76</v>
      </c>
      <c r="O126" s="79">
        <v>6</v>
      </c>
      <c r="P126" s="83">
        <v>692.54</v>
      </c>
      <c r="Q126" s="80" t="s">
        <v>93</v>
      </c>
      <c r="R126" s="80" t="s">
        <v>10</v>
      </c>
      <c r="S126" s="80" t="s">
        <v>10</v>
      </c>
      <c r="T126" s="79" t="s">
        <v>109</v>
      </c>
      <c r="U126" s="79" t="s">
        <v>116</v>
      </c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:55" ht="20.100000000000001" customHeight="1" thickBot="1">
      <c r="A127" s="3" t="s">
        <v>76</v>
      </c>
      <c r="B127" s="79">
        <v>2020</v>
      </c>
      <c r="C127" s="79">
        <v>3</v>
      </c>
      <c r="D127" s="79"/>
      <c r="E127" s="80" t="s">
        <v>97</v>
      </c>
      <c r="F127" s="80" t="s">
        <v>10</v>
      </c>
      <c r="G127" s="80" t="s">
        <v>92</v>
      </c>
      <c r="H127" s="81">
        <v>43937</v>
      </c>
      <c r="I127" s="83">
        <v>200</v>
      </c>
      <c r="J127" s="83">
        <v>0</v>
      </c>
      <c r="K127" s="83">
        <v>200</v>
      </c>
      <c r="N127" s="3" t="s">
        <v>76</v>
      </c>
      <c r="O127" s="79">
        <v>6</v>
      </c>
      <c r="P127" s="82">
        <v>18216.939999999999</v>
      </c>
      <c r="Q127" s="80" t="s">
        <v>11</v>
      </c>
      <c r="R127" s="80" t="s">
        <v>10</v>
      </c>
      <c r="S127" s="80" t="s">
        <v>88</v>
      </c>
      <c r="T127" s="79" t="s">
        <v>112</v>
      </c>
      <c r="U127" s="79" t="s">
        <v>116</v>
      </c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>Q193947</v>
      </c>
      <c r="AU127" s="10">
        <f t="shared" si="66"/>
        <v>6</v>
      </c>
      <c r="AV127" s="10">
        <f t="shared" si="67"/>
        <v>18216.939999999999</v>
      </c>
      <c r="AW127" s="10" t="str">
        <f t="shared" si="68"/>
        <v>2019/9</v>
      </c>
      <c r="AX127" s="10" t="str">
        <f t="shared" si="69"/>
        <v>2019/9 Contribuciones Seg. Social</v>
      </c>
      <c r="AY127" s="10">
        <f t="shared" si="41"/>
        <v>130349.29</v>
      </c>
      <c r="AZ127" s="10">
        <f t="shared" si="70"/>
        <v>0.13975480802388721</v>
      </c>
      <c r="BA127" s="10" t="str">
        <f t="shared" si="52"/>
        <v>Q193947 6</v>
      </c>
      <c r="BB127" s="10">
        <f>IFERROR(IF(AW127="","",VLOOKUP(AW127,SUSS!R:S,2,FALSE)),AY127*SUSS!$M$2)</f>
        <v>32587.322499999998</v>
      </c>
      <c r="BC127" s="10">
        <f t="shared" si="50"/>
        <v>4554.2349999999997</v>
      </c>
    </row>
    <row r="128" spans="1:55" ht="20.100000000000001" customHeight="1" thickBot="1">
      <c r="A128" s="3" t="s">
        <v>76</v>
      </c>
      <c r="B128" s="79">
        <v>2020</v>
      </c>
      <c r="C128" s="79">
        <v>3</v>
      </c>
      <c r="D128" s="79"/>
      <c r="E128" s="80" t="s">
        <v>100</v>
      </c>
      <c r="F128" s="80" t="s">
        <v>10</v>
      </c>
      <c r="G128" s="80" t="s">
        <v>88</v>
      </c>
      <c r="H128" s="81">
        <v>44678</v>
      </c>
      <c r="I128" s="82">
        <v>1817.42</v>
      </c>
      <c r="J128" s="83">
        <v>0</v>
      </c>
      <c r="K128" s="82">
        <v>1817.42</v>
      </c>
      <c r="N128" s="3" t="s">
        <v>76</v>
      </c>
      <c r="O128" s="79">
        <v>6</v>
      </c>
      <c r="P128" s="82">
        <v>120228.05</v>
      </c>
      <c r="Q128" s="80" t="s">
        <v>11</v>
      </c>
      <c r="R128" s="80" t="s">
        <v>10</v>
      </c>
      <c r="S128" s="80" t="s">
        <v>10</v>
      </c>
      <c r="T128" s="79" t="s">
        <v>113</v>
      </c>
      <c r="U128" s="79" t="s">
        <v>116</v>
      </c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>Q193947</v>
      </c>
      <c r="AU128" s="10">
        <f t="shared" si="66"/>
        <v>6</v>
      </c>
      <c r="AV128" s="10">
        <f t="shared" si="67"/>
        <v>120228.05</v>
      </c>
      <c r="AW128" s="10" t="str">
        <f t="shared" si="68"/>
        <v>2019/10</v>
      </c>
      <c r="AX128" s="10" t="str">
        <f t="shared" si="69"/>
        <v>2019/10 Contribuciones Seg. Social</v>
      </c>
      <c r="AY128" s="10">
        <f t="shared" si="41"/>
        <v>120228.05</v>
      </c>
      <c r="AZ128" s="10">
        <f t="shared" si="70"/>
        <v>1</v>
      </c>
      <c r="BA128" s="10" t="str">
        <f t="shared" si="52"/>
        <v>Q193947 6</v>
      </c>
      <c r="BB128" s="10">
        <f>IFERROR(IF(AW128="","",VLOOKUP(AW128,SUSS!R:S,2,FALSE)),AY128*SUSS!$M$2)</f>
        <v>30057.012500000001</v>
      </c>
      <c r="BC128" s="10">
        <f t="shared" si="50"/>
        <v>30057.012500000001</v>
      </c>
    </row>
    <row r="129" spans="1:55" ht="20.100000000000001" customHeight="1" thickBot="1">
      <c r="A129" s="3" t="s">
        <v>76</v>
      </c>
      <c r="B129" s="79">
        <v>2020</v>
      </c>
      <c r="C129" s="79">
        <v>3</v>
      </c>
      <c r="D129" s="79"/>
      <c r="E129" s="80" t="s">
        <v>11</v>
      </c>
      <c r="F129" s="80" t="s">
        <v>10</v>
      </c>
      <c r="G129" s="80" t="s">
        <v>10</v>
      </c>
      <c r="H129" s="81">
        <v>43937</v>
      </c>
      <c r="I129" s="82">
        <v>79549.77</v>
      </c>
      <c r="J129" s="83">
        <v>0</v>
      </c>
      <c r="K129" s="82">
        <v>79549.77</v>
      </c>
      <c r="N129" s="3" t="s">
        <v>76</v>
      </c>
      <c r="O129" s="79">
        <v>6</v>
      </c>
      <c r="P129" s="82">
        <v>63934.400000000001</v>
      </c>
      <c r="Q129" s="80" t="s">
        <v>97</v>
      </c>
      <c r="R129" s="80" t="s">
        <v>10</v>
      </c>
      <c r="S129" s="80" t="s">
        <v>10</v>
      </c>
      <c r="T129" s="79" t="s">
        <v>113</v>
      </c>
      <c r="U129" s="79" t="s">
        <v>116</v>
      </c>
      <c r="AC129" s="10" t="str">
        <f t="shared" si="53"/>
        <v>Q193947</v>
      </c>
      <c r="AD129" s="10" t="str">
        <f t="shared" si="54"/>
        <v>Contribuciones Seg. Social</v>
      </c>
      <c r="AE129" s="10" t="str">
        <f t="shared" si="55"/>
        <v>Declaración Jurada</v>
      </c>
      <c r="AF129" s="10" t="str">
        <f t="shared" si="56"/>
        <v>Declaración Jurada</v>
      </c>
      <c r="AG129" s="10">
        <f t="shared" si="57"/>
        <v>79549.77</v>
      </c>
      <c r="AH129" s="10">
        <f t="shared" si="58"/>
        <v>0</v>
      </c>
      <c r="AI129" s="10">
        <f t="shared" si="59"/>
        <v>79549.77</v>
      </c>
      <c r="AJ129" s="10">
        <f t="shared" si="60"/>
        <v>2020</v>
      </c>
      <c r="AK129" s="10">
        <f t="shared" si="61"/>
        <v>3</v>
      </c>
      <c r="AN129" s="10" t="str">
        <f t="shared" si="62"/>
        <v xml:space="preserve">2020/3 </v>
      </c>
      <c r="AO129" s="10" t="str">
        <f t="shared" si="63"/>
        <v>2020/3 Contribuciones Seg. Social</v>
      </c>
      <c r="AP129" s="10">
        <f t="shared" si="64"/>
        <v>79549.77</v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:55" ht="20.100000000000001" customHeight="1" thickBot="1">
      <c r="A130" s="3" t="s">
        <v>76</v>
      </c>
      <c r="B130" s="79">
        <v>2020</v>
      </c>
      <c r="C130" s="79">
        <v>3</v>
      </c>
      <c r="D130" s="79"/>
      <c r="E130" s="80" t="s">
        <v>11</v>
      </c>
      <c r="F130" s="80" t="s">
        <v>10</v>
      </c>
      <c r="G130" s="80" t="s">
        <v>88</v>
      </c>
      <c r="H130" s="81">
        <v>44678</v>
      </c>
      <c r="I130" s="82">
        <v>61416.67</v>
      </c>
      <c r="J130" s="82">
        <v>1754.34</v>
      </c>
      <c r="K130" s="82">
        <v>59662.33</v>
      </c>
      <c r="N130" s="3" t="s">
        <v>76</v>
      </c>
      <c r="O130" s="79">
        <v>6</v>
      </c>
      <c r="P130" s="83">
        <v>200</v>
      </c>
      <c r="Q130" s="80" t="s">
        <v>97</v>
      </c>
      <c r="R130" s="80" t="s">
        <v>10</v>
      </c>
      <c r="S130" s="80" t="s">
        <v>92</v>
      </c>
      <c r="T130" s="79" t="s">
        <v>113</v>
      </c>
      <c r="U130" s="79" t="s">
        <v>116</v>
      </c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:55" ht="20.100000000000001" customHeight="1" thickBot="1">
      <c r="A131" s="3" t="s">
        <v>76</v>
      </c>
      <c r="B131" s="79">
        <v>2020</v>
      </c>
      <c r="C131" s="79">
        <v>3</v>
      </c>
      <c r="D131" s="79"/>
      <c r="E131" s="80" t="s">
        <v>98</v>
      </c>
      <c r="F131" s="80" t="s">
        <v>10</v>
      </c>
      <c r="G131" s="80" t="s">
        <v>88</v>
      </c>
      <c r="H131" s="81">
        <v>44678</v>
      </c>
      <c r="I131" s="82">
        <v>3469.62</v>
      </c>
      <c r="J131" s="83">
        <v>0</v>
      </c>
      <c r="K131" s="82">
        <v>3469.62</v>
      </c>
      <c r="N131" s="3" t="s">
        <v>76</v>
      </c>
      <c r="O131" s="79">
        <v>6</v>
      </c>
      <c r="P131" s="82">
        <v>54612.22</v>
      </c>
      <c r="Q131" s="80" t="s">
        <v>97</v>
      </c>
      <c r="R131" s="80" t="s">
        <v>10</v>
      </c>
      <c r="S131" s="80" t="s">
        <v>88</v>
      </c>
      <c r="T131" s="79" t="s">
        <v>113</v>
      </c>
      <c r="U131" s="79" t="s">
        <v>116</v>
      </c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:55" ht="20.100000000000001" customHeight="1" thickBot="1">
      <c r="A132" s="3" t="s">
        <v>76</v>
      </c>
      <c r="B132" s="79">
        <v>2020</v>
      </c>
      <c r="C132" s="79">
        <v>3</v>
      </c>
      <c r="D132" s="79"/>
      <c r="E132" s="80" t="s">
        <v>99</v>
      </c>
      <c r="F132" s="80" t="s">
        <v>10</v>
      </c>
      <c r="G132" s="80" t="s">
        <v>10</v>
      </c>
      <c r="H132" s="81">
        <v>43927</v>
      </c>
      <c r="I132" s="82">
        <v>25789.18</v>
      </c>
      <c r="J132" s="83">
        <v>0</v>
      </c>
      <c r="K132" s="82">
        <v>25789.18</v>
      </c>
      <c r="N132" s="3" t="s">
        <v>76</v>
      </c>
      <c r="O132" s="79">
        <v>6</v>
      </c>
      <c r="P132" s="82">
        <v>4219.05</v>
      </c>
      <c r="Q132" s="80" t="s">
        <v>11</v>
      </c>
      <c r="R132" s="80" t="s">
        <v>10</v>
      </c>
      <c r="S132" s="80" t="s">
        <v>88</v>
      </c>
      <c r="T132" s="79" t="s">
        <v>113</v>
      </c>
      <c r="U132" s="79" t="s">
        <v>116</v>
      </c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>Q193947</v>
      </c>
      <c r="AU132" s="10">
        <f t="shared" si="66"/>
        <v>6</v>
      </c>
      <c r="AV132" s="10">
        <f t="shared" si="67"/>
        <v>4219.05</v>
      </c>
      <c r="AW132" s="10" t="str">
        <f t="shared" si="68"/>
        <v>2019/10</v>
      </c>
      <c r="AX132" s="10" t="str">
        <f t="shared" si="69"/>
        <v>2019/10 Contribuciones Seg. Social</v>
      </c>
      <c r="AY132" s="10">
        <f t="shared" ref="AY132:AY195" si="71">VLOOKUP(AX132,AO:AP,2,FALSE)</f>
        <v>120228.05</v>
      </c>
      <c r="AZ132" s="10">
        <f t="shared" si="70"/>
        <v>3.5092060463427631E-2</v>
      </c>
      <c r="BA132" s="10" t="str">
        <f t="shared" si="52"/>
        <v>Q193947 6</v>
      </c>
      <c r="BB132" s="10">
        <f>IFERROR(IF(AW132="","",VLOOKUP(AW132,SUSS!R:S,2,FALSE)),AY132*SUSS!$M$2)</f>
        <v>30057.012500000001</v>
      </c>
      <c r="BC132" s="10">
        <f t="shared" si="50"/>
        <v>1054.7625</v>
      </c>
    </row>
    <row r="133" spans="1:55" ht="20.100000000000001" customHeight="1" thickBot="1">
      <c r="A133" s="3" t="s">
        <v>76</v>
      </c>
      <c r="B133" s="79">
        <v>2020</v>
      </c>
      <c r="C133" s="79">
        <v>4</v>
      </c>
      <c r="D133" s="79"/>
      <c r="E133" s="80" t="s">
        <v>97</v>
      </c>
      <c r="F133" s="80" t="s">
        <v>10</v>
      </c>
      <c r="G133" s="80" t="s">
        <v>10</v>
      </c>
      <c r="H133" s="81">
        <v>43969</v>
      </c>
      <c r="I133" s="82">
        <v>69476.070000000007</v>
      </c>
      <c r="J133" s="83">
        <v>0</v>
      </c>
      <c r="K133" s="82">
        <v>69476.070000000007</v>
      </c>
      <c r="N133" s="3" t="s">
        <v>76</v>
      </c>
      <c r="O133" s="79">
        <v>6</v>
      </c>
      <c r="P133" s="83">
        <v>40</v>
      </c>
      <c r="Q133" s="80" t="s">
        <v>94</v>
      </c>
      <c r="R133" s="80" t="s">
        <v>10</v>
      </c>
      <c r="S133" s="80" t="s">
        <v>92</v>
      </c>
      <c r="T133" s="79" t="s">
        <v>114</v>
      </c>
      <c r="U133" s="79" t="s">
        <v>116</v>
      </c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:55" ht="20.100000000000001" customHeight="1" thickBot="1">
      <c r="A134" s="3" t="s">
        <v>76</v>
      </c>
      <c r="B134" s="79">
        <v>2020</v>
      </c>
      <c r="C134" s="79">
        <v>4</v>
      </c>
      <c r="D134" s="79"/>
      <c r="E134" s="80" t="s">
        <v>97</v>
      </c>
      <c r="F134" s="80" t="s">
        <v>10</v>
      </c>
      <c r="G134" s="80" t="s">
        <v>88</v>
      </c>
      <c r="H134" s="81">
        <v>44678</v>
      </c>
      <c r="I134" s="82">
        <v>51786.54</v>
      </c>
      <c r="J134" s="83">
        <v>0</v>
      </c>
      <c r="K134" s="82">
        <v>51786.54</v>
      </c>
      <c r="N134" s="3" t="s">
        <v>76</v>
      </c>
      <c r="O134" s="79">
        <v>6</v>
      </c>
      <c r="P134" s="82">
        <v>2159.11</v>
      </c>
      <c r="Q134" s="80" t="s">
        <v>100</v>
      </c>
      <c r="R134" s="80" t="s">
        <v>10</v>
      </c>
      <c r="S134" s="80" t="s">
        <v>10</v>
      </c>
      <c r="T134" s="79" t="s">
        <v>115</v>
      </c>
      <c r="U134" s="79" t="s">
        <v>116</v>
      </c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:55" ht="20.100000000000001" customHeight="1" thickBot="1">
      <c r="A135" s="3" t="s">
        <v>76</v>
      </c>
      <c r="B135" s="79">
        <v>2020</v>
      </c>
      <c r="C135" s="79">
        <v>4</v>
      </c>
      <c r="D135" s="79"/>
      <c r="E135" s="80" t="s">
        <v>100</v>
      </c>
      <c r="F135" s="80" t="s">
        <v>10</v>
      </c>
      <c r="G135" s="80" t="s">
        <v>88</v>
      </c>
      <c r="H135" s="81">
        <v>44678</v>
      </c>
      <c r="I135" s="82">
        <v>1746.29</v>
      </c>
      <c r="J135" s="83">
        <v>0</v>
      </c>
      <c r="K135" s="82">
        <v>1746.29</v>
      </c>
      <c r="N135" s="3" t="s">
        <v>76</v>
      </c>
      <c r="O135" s="79">
        <v>6</v>
      </c>
      <c r="P135" s="82">
        <v>4121.9799999999996</v>
      </c>
      <c r="Q135" s="80" t="s">
        <v>98</v>
      </c>
      <c r="R135" s="80" t="s">
        <v>10</v>
      </c>
      <c r="S135" s="80" t="s">
        <v>10</v>
      </c>
      <c r="T135" s="79" t="s">
        <v>115</v>
      </c>
      <c r="U135" s="79" t="s">
        <v>116</v>
      </c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:55" ht="20.100000000000001" customHeight="1" thickBot="1">
      <c r="A136" s="3" t="s">
        <v>76</v>
      </c>
      <c r="B136" s="79">
        <v>2020</v>
      </c>
      <c r="C136" s="79">
        <v>4</v>
      </c>
      <c r="D136" s="79"/>
      <c r="E136" s="80" t="s">
        <v>11</v>
      </c>
      <c r="F136" s="80" t="s">
        <v>10</v>
      </c>
      <c r="G136" s="80" t="s">
        <v>10</v>
      </c>
      <c r="H136" s="81">
        <v>43969</v>
      </c>
      <c r="I136" s="82">
        <v>79986.61</v>
      </c>
      <c r="J136" s="83">
        <v>0</v>
      </c>
      <c r="K136" s="82">
        <v>79986.61</v>
      </c>
      <c r="N136" s="3" t="s">
        <v>76</v>
      </c>
      <c r="O136" s="79">
        <v>6</v>
      </c>
      <c r="P136" s="82">
        <v>3891.03</v>
      </c>
      <c r="Q136" s="80" t="s">
        <v>98</v>
      </c>
      <c r="R136" s="80" t="s">
        <v>10</v>
      </c>
      <c r="S136" s="80" t="s">
        <v>88</v>
      </c>
      <c r="T136" s="79" t="s">
        <v>115</v>
      </c>
      <c r="U136" s="79" t="s">
        <v>116</v>
      </c>
      <c r="AC136" s="10" t="str">
        <f t="shared" si="53"/>
        <v>Q193947</v>
      </c>
      <c r="AD136" s="10" t="str">
        <f t="shared" si="54"/>
        <v>Contribuciones Seg. Social</v>
      </c>
      <c r="AE136" s="10" t="str">
        <f t="shared" si="55"/>
        <v>Declaración Jurada</v>
      </c>
      <c r="AF136" s="10" t="str">
        <f t="shared" si="56"/>
        <v>Declaración Jurada</v>
      </c>
      <c r="AG136" s="10">
        <f t="shared" si="57"/>
        <v>79986.61</v>
      </c>
      <c r="AH136" s="10">
        <f t="shared" si="58"/>
        <v>0</v>
      </c>
      <c r="AI136" s="10">
        <f t="shared" si="59"/>
        <v>79986.61</v>
      </c>
      <c r="AJ136" s="10">
        <f t="shared" si="60"/>
        <v>2020</v>
      </c>
      <c r="AK136" s="10">
        <f t="shared" si="61"/>
        <v>4</v>
      </c>
      <c r="AN136" s="10" t="str">
        <f t="shared" si="62"/>
        <v xml:space="preserve">2020/4 </v>
      </c>
      <c r="AO136" s="10" t="str">
        <f t="shared" si="63"/>
        <v>2020/4 Contribuciones Seg. Social</v>
      </c>
      <c r="AP136" s="10">
        <f t="shared" si="64"/>
        <v>79986.61</v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:55" ht="20.100000000000001" customHeight="1" thickBot="1">
      <c r="A137" s="3" t="s">
        <v>76</v>
      </c>
      <c r="B137" s="79">
        <v>2020</v>
      </c>
      <c r="C137" s="79">
        <v>4</v>
      </c>
      <c r="D137" s="79"/>
      <c r="E137" s="80" t="s">
        <v>11</v>
      </c>
      <c r="F137" s="80" t="s">
        <v>10</v>
      </c>
      <c r="G137" s="80" t="s">
        <v>88</v>
      </c>
      <c r="H137" s="81">
        <v>44678</v>
      </c>
      <c r="I137" s="82">
        <v>59620.95</v>
      </c>
      <c r="J137" s="83">
        <v>0</v>
      </c>
      <c r="K137" s="82">
        <v>59620.95</v>
      </c>
      <c r="N137" s="3" t="s">
        <v>76</v>
      </c>
      <c r="O137" s="79">
        <v>6</v>
      </c>
      <c r="P137" s="82">
        <v>2038.16</v>
      </c>
      <c r="Q137" s="80" t="s">
        <v>100</v>
      </c>
      <c r="R137" s="80" t="s">
        <v>10</v>
      </c>
      <c r="S137" s="80" t="s">
        <v>88</v>
      </c>
      <c r="T137" s="79" t="s">
        <v>115</v>
      </c>
      <c r="U137" s="79" t="s">
        <v>116</v>
      </c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:55" ht="20.100000000000001" customHeight="1" thickBot="1">
      <c r="A138" s="3" t="s">
        <v>76</v>
      </c>
      <c r="B138" s="79">
        <v>2020</v>
      </c>
      <c r="C138" s="79">
        <v>4</v>
      </c>
      <c r="D138" s="79"/>
      <c r="E138" s="80" t="s">
        <v>98</v>
      </c>
      <c r="F138" s="80" t="s">
        <v>10</v>
      </c>
      <c r="G138" s="80" t="s">
        <v>88</v>
      </c>
      <c r="H138" s="81">
        <v>44678</v>
      </c>
      <c r="I138" s="82">
        <v>3333.83</v>
      </c>
      <c r="J138" s="83">
        <v>0</v>
      </c>
      <c r="K138" s="82">
        <v>3333.83</v>
      </c>
      <c r="N138" s="3" t="s">
        <v>76</v>
      </c>
      <c r="O138" s="79">
        <v>6</v>
      </c>
      <c r="P138" s="83">
        <v>40</v>
      </c>
      <c r="Q138" s="80" t="s">
        <v>91</v>
      </c>
      <c r="R138" s="80" t="s">
        <v>10</v>
      </c>
      <c r="S138" s="80" t="s">
        <v>92</v>
      </c>
      <c r="T138" s="79" t="s">
        <v>115</v>
      </c>
      <c r="U138" s="79" t="s">
        <v>116</v>
      </c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:55" ht="20.100000000000001" customHeight="1" thickBot="1">
      <c r="A139" s="3" t="s">
        <v>76</v>
      </c>
      <c r="B139" s="79">
        <v>2020</v>
      </c>
      <c r="C139" s="79">
        <v>4</v>
      </c>
      <c r="D139" s="79"/>
      <c r="E139" s="80" t="s">
        <v>99</v>
      </c>
      <c r="F139" s="80" t="s">
        <v>10</v>
      </c>
      <c r="G139" s="80" t="s">
        <v>10</v>
      </c>
      <c r="H139" s="81">
        <v>43956</v>
      </c>
      <c r="I139" s="82">
        <v>25789.18</v>
      </c>
      <c r="J139" s="83">
        <v>0</v>
      </c>
      <c r="K139" s="82">
        <v>25789.18</v>
      </c>
      <c r="N139" s="3" t="s">
        <v>76</v>
      </c>
      <c r="O139" s="79">
        <v>6</v>
      </c>
      <c r="P139" s="83">
        <v>120</v>
      </c>
      <c r="Q139" s="80" t="s">
        <v>94</v>
      </c>
      <c r="R139" s="80" t="s">
        <v>10</v>
      </c>
      <c r="S139" s="80" t="s">
        <v>92</v>
      </c>
      <c r="T139" s="79" t="s">
        <v>115</v>
      </c>
      <c r="U139" s="79" t="s">
        <v>116</v>
      </c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:55" ht="20.100000000000001" customHeight="1" thickBot="1">
      <c r="A140" s="3" t="s">
        <v>76</v>
      </c>
      <c r="B140" s="79">
        <v>2020</v>
      </c>
      <c r="C140" s="79">
        <v>5</v>
      </c>
      <c r="D140" s="79"/>
      <c r="E140" s="80" t="s">
        <v>97</v>
      </c>
      <c r="F140" s="80" t="s">
        <v>10</v>
      </c>
      <c r="G140" s="80" t="s">
        <v>10</v>
      </c>
      <c r="H140" s="81">
        <v>43991</v>
      </c>
      <c r="I140" s="82">
        <v>69828.02</v>
      </c>
      <c r="J140" s="83">
        <v>0</v>
      </c>
      <c r="K140" s="82">
        <v>69828.02</v>
      </c>
      <c r="N140" s="3" t="s">
        <v>76</v>
      </c>
      <c r="O140" s="79">
        <v>6</v>
      </c>
      <c r="P140" s="82">
        <v>6191.55</v>
      </c>
      <c r="Q140" s="80" t="s">
        <v>100</v>
      </c>
      <c r="R140" s="80" t="s">
        <v>10</v>
      </c>
      <c r="S140" s="80" t="s">
        <v>10</v>
      </c>
      <c r="T140" s="79" t="s">
        <v>117</v>
      </c>
      <c r="U140" s="79" t="s">
        <v>116</v>
      </c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:55" ht="20.100000000000001" customHeight="1" thickBot="1">
      <c r="A141" s="3" t="s">
        <v>76</v>
      </c>
      <c r="B141" s="79">
        <v>2020</v>
      </c>
      <c r="C141" s="79">
        <v>5</v>
      </c>
      <c r="D141" s="79"/>
      <c r="E141" s="80" t="s">
        <v>97</v>
      </c>
      <c r="F141" s="80" t="s">
        <v>10</v>
      </c>
      <c r="G141" s="80" t="s">
        <v>88</v>
      </c>
      <c r="H141" s="81">
        <v>44678</v>
      </c>
      <c r="I141" s="82">
        <v>50826.879999999997</v>
      </c>
      <c r="J141" s="83">
        <v>0</v>
      </c>
      <c r="K141" s="82">
        <v>50826.879999999997</v>
      </c>
      <c r="N141" s="3" t="s">
        <v>76</v>
      </c>
      <c r="O141" s="79">
        <v>6</v>
      </c>
      <c r="P141" s="82">
        <v>11820.19</v>
      </c>
      <c r="Q141" s="80" t="s">
        <v>98</v>
      </c>
      <c r="R141" s="80" t="s">
        <v>10</v>
      </c>
      <c r="S141" s="80" t="s">
        <v>10</v>
      </c>
      <c r="T141" s="79" t="s">
        <v>117</v>
      </c>
      <c r="U141" s="79" t="s">
        <v>116</v>
      </c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:55" ht="20.100000000000001" customHeight="1" thickBot="1">
      <c r="A142" s="3" t="s">
        <v>76</v>
      </c>
      <c r="B142" s="79">
        <v>2020</v>
      </c>
      <c r="C142" s="79">
        <v>5</v>
      </c>
      <c r="D142" s="79"/>
      <c r="E142" s="80" t="s">
        <v>100</v>
      </c>
      <c r="F142" s="80" t="s">
        <v>10</v>
      </c>
      <c r="G142" s="80" t="s">
        <v>88</v>
      </c>
      <c r="H142" s="81">
        <v>44678</v>
      </c>
      <c r="I142" s="82">
        <v>1672.71</v>
      </c>
      <c r="J142" s="83">
        <v>0</v>
      </c>
      <c r="K142" s="82">
        <v>1672.71</v>
      </c>
      <c r="N142" s="3" t="s">
        <v>76</v>
      </c>
      <c r="O142" s="79">
        <v>7</v>
      </c>
      <c r="P142" s="83">
        <v>53.3</v>
      </c>
      <c r="Q142" s="80" t="s">
        <v>89</v>
      </c>
      <c r="R142" s="80" t="s">
        <v>10</v>
      </c>
      <c r="S142" s="80" t="s">
        <v>10</v>
      </c>
      <c r="T142" s="79" t="s">
        <v>104</v>
      </c>
      <c r="U142" s="79" t="s">
        <v>116</v>
      </c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:55" ht="20.100000000000001" customHeight="1" thickBot="1">
      <c r="A143" s="3" t="s">
        <v>76</v>
      </c>
      <c r="B143" s="79">
        <v>2020</v>
      </c>
      <c r="C143" s="79">
        <v>5</v>
      </c>
      <c r="D143" s="79"/>
      <c r="E143" s="80" t="s">
        <v>11</v>
      </c>
      <c r="F143" s="80" t="s">
        <v>10</v>
      </c>
      <c r="G143" s="80" t="s">
        <v>10</v>
      </c>
      <c r="H143" s="81">
        <v>43991</v>
      </c>
      <c r="I143" s="82">
        <v>81194.39</v>
      </c>
      <c r="J143" s="83">
        <v>0</v>
      </c>
      <c r="K143" s="82">
        <v>81194.39</v>
      </c>
      <c r="N143" s="3" t="s">
        <v>76</v>
      </c>
      <c r="O143" s="79">
        <v>7</v>
      </c>
      <c r="P143" s="82">
        <v>39197.97</v>
      </c>
      <c r="Q143" s="80" t="s">
        <v>87</v>
      </c>
      <c r="R143" s="80" t="s">
        <v>10</v>
      </c>
      <c r="S143" s="80" t="s">
        <v>10</v>
      </c>
      <c r="T143" s="79" t="s">
        <v>105</v>
      </c>
      <c r="U143" s="79" t="s">
        <v>116</v>
      </c>
      <c r="AC143" s="10" t="str">
        <f t="shared" si="53"/>
        <v>Q193947</v>
      </c>
      <c r="AD143" s="10" t="str">
        <f t="shared" si="54"/>
        <v>Contribuciones Seg. Social</v>
      </c>
      <c r="AE143" s="10" t="str">
        <f t="shared" si="55"/>
        <v>Declaración Jurada</v>
      </c>
      <c r="AF143" s="10" t="str">
        <f t="shared" si="56"/>
        <v>Declaración Jurada</v>
      </c>
      <c r="AG143" s="10">
        <f t="shared" si="57"/>
        <v>81194.39</v>
      </c>
      <c r="AH143" s="10">
        <f t="shared" si="58"/>
        <v>0</v>
      </c>
      <c r="AI143" s="10">
        <f t="shared" si="59"/>
        <v>81194.39</v>
      </c>
      <c r="AJ143" s="10">
        <f t="shared" si="60"/>
        <v>2020</v>
      </c>
      <c r="AK143" s="10">
        <f t="shared" si="61"/>
        <v>5</v>
      </c>
      <c r="AN143" s="10" t="str">
        <f t="shared" si="62"/>
        <v xml:space="preserve">2020/5 </v>
      </c>
      <c r="AO143" s="10" t="str">
        <f t="shared" si="63"/>
        <v>2020/5 Contribuciones Seg. Social</v>
      </c>
      <c r="AP143" s="10">
        <f t="shared" si="64"/>
        <v>81194.39</v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:55" ht="20.100000000000001" customHeight="1" thickBot="1">
      <c r="A144" s="3" t="s">
        <v>76</v>
      </c>
      <c r="B144" s="79">
        <v>2020</v>
      </c>
      <c r="C144" s="79">
        <v>5</v>
      </c>
      <c r="D144" s="79"/>
      <c r="E144" s="80" t="s">
        <v>11</v>
      </c>
      <c r="F144" s="80" t="s">
        <v>10</v>
      </c>
      <c r="G144" s="80" t="s">
        <v>88</v>
      </c>
      <c r="H144" s="81">
        <v>44678</v>
      </c>
      <c r="I144" s="82">
        <v>59100.31</v>
      </c>
      <c r="J144" s="83">
        <v>0</v>
      </c>
      <c r="K144" s="82">
        <v>59100.31</v>
      </c>
      <c r="N144" s="3" t="s">
        <v>76</v>
      </c>
      <c r="O144" s="79">
        <v>7</v>
      </c>
      <c r="P144" s="82">
        <v>6400.18</v>
      </c>
      <c r="Q144" s="80" t="s">
        <v>90</v>
      </c>
      <c r="R144" s="80" t="s">
        <v>10</v>
      </c>
      <c r="S144" s="80" t="s">
        <v>10</v>
      </c>
      <c r="T144" s="79" t="s">
        <v>105</v>
      </c>
      <c r="U144" s="79" t="s">
        <v>116</v>
      </c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:55" ht="20.100000000000001" customHeight="1" thickBot="1">
      <c r="A145" s="3" t="s">
        <v>76</v>
      </c>
      <c r="B145" s="79">
        <v>2020</v>
      </c>
      <c r="C145" s="79">
        <v>5</v>
      </c>
      <c r="D145" s="79"/>
      <c r="E145" s="80" t="s">
        <v>98</v>
      </c>
      <c r="F145" s="80" t="s">
        <v>10</v>
      </c>
      <c r="G145" s="80" t="s">
        <v>88</v>
      </c>
      <c r="H145" s="81">
        <v>44678</v>
      </c>
      <c r="I145" s="82">
        <v>3193.36</v>
      </c>
      <c r="J145" s="83">
        <v>0</v>
      </c>
      <c r="K145" s="82">
        <v>3193.36</v>
      </c>
      <c r="N145" s="3" t="s">
        <v>76</v>
      </c>
      <c r="O145" s="79">
        <v>7</v>
      </c>
      <c r="P145" s="83">
        <v>16</v>
      </c>
      <c r="Q145" s="80" t="s">
        <v>95</v>
      </c>
      <c r="R145" s="80" t="s">
        <v>10</v>
      </c>
      <c r="S145" s="80" t="s">
        <v>92</v>
      </c>
      <c r="T145" s="79" t="s">
        <v>108</v>
      </c>
      <c r="U145" s="79" t="s">
        <v>116</v>
      </c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:55" ht="20.100000000000001" customHeight="1" thickBot="1">
      <c r="A146" s="3" t="s">
        <v>76</v>
      </c>
      <c r="B146" s="79">
        <v>2020</v>
      </c>
      <c r="C146" s="79">
        <v>5</v>
      </c>
      <c r="D146" s="79"/>
      <c r="E146" s="80" t="s">
        <v>99</v>
      </c>
      <c r="F146" s="80" t="s">
        <v>10</v>
      </c>
      <c r="G146" s="80" t="s">
        <v>10</v>
      </c>
      <c r="H146" s="81">
        <v>43987</v>
      </c>
      <c r="I146" s="82">
        <v>25789.18</v>
      </c>
      <c r="J146" s="83">
        <v>0</v>
      </c>
      <c r="K146" s="82">
        <v>25789.18</v>
      </c>
      <c r="N146" s="3" t="s">
        <v>76</v>
      </c>
      <c r="O146" s="79">
        <v>7</v>
      </c>
      <c r="P146" s="83">
        <v>692.54</v>
      </c>
      <c r="Q146" s="80" t="s">
        <v>93</v>
      </c>
      <c r="R146" s="80" t="s">
        <v>10</v>
      </c>
      <c r="S146" s="80" t="s">
        <v>10</v>
      </c>
      <c r="T146" s="79" t="s">
        <v>109</v>
      </c>
      <c r="U146" s="79" t="s">
        <v>116</v>
      </c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:55" ht="20.100000000000001" customHeight="1" thickBot="1">
      <c r="A147" s="3" t="s">
        <v>76</v>
      </c>
      <c r="B147" s="79">
        <v>2020</v>
      </c>
      <c r="C147" s="79">
        <v>6</v>
      </c>
      <c r="D147" s="79"/>
      <c r="E147" s="80" t="s">
        <v>97</v>
      </c>
      <c r="F147" s="80" t="s">
        <v>10</v>
      </c>
      <c r="G147" s="80" t="s">
        <v>10</v>
      </c>
      <c r="H147" s="81">
        <v>44025</v>
      </c>
      <c r="I147" s="82">
        <v>63844.81</v>
      </c>
      <c r="J147" s="83">
        <v>0</v>
      </c>
      <c r="K147" s="82">
        <v>63844.81</v>
      </c>
      <c r="N147" s="3" t="s">
        <v>76</v>
      </c>
      <c r="O147" s="79">
        <v>7</v>
      </c>
      <c r="P147" s="82">
        <v>85951.99</v>
      </c>
      <c r="Q147" s="80" t="s">
        <v>11</v>
      </c>
      <c r="R147" s="80" t="s">
        <v>10</v>
      </c>
      <c r="S147" s="80" t="s">
        <v>88</v>
      </c>
      <c r="T147" s="79" t="s">
        <v>113</v>
      </c>
      <c r="U147" s="79" t="s">
        <v>116</v>
      </c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>Q193947</v>
      </c>
      <c r="AU147" s="10">
        <f t="shared" si="66"/>
        <v>7</v>
      </c>
      <c r="AV147" s="10">
        <f t="shared" si="67"/>
        <v>85951.99</v>
      </c>
      <c r="AW147" s="10" t="str">
        <f t="shared" si="68"/>
        <v>2019/10</v>
      </c>
      <c r="AX147" s="10" t="str">
        <f t="shared" si="69"/>
        <v>2019/10 Contribuciones Seg. Social</v>
      </c>
      <c r="AY147" s="10">
        <f t="shared" si="71"/>
        <v>120228.05</v>
      </c>
      <c r="AZ147" s="10">
        <f t="shared" si="70"/>
        <v>0.71490796033038884</v>
      </c>
      <c r="BA147" s="10" t="str">
        <f t="shared" si="73"/>
        <v>Q193947 7</v>
      </c>
      <c r="BB147" s="10">
        <f>IFERROR(IF(AW147="","",VLOOKUP(AW147,SUSS!R:S,2,FALSE)),AY147*SUSS!$M$2)</f>
        <v>30057.012500000001</v>
      </c>
      <c r="BC147" s="10">
        <f t="shared" si="72"/>
        <v>21487.997500000001</v>
      </c>
    </row>
    <row r="148" spans="1:55" ht="20.100000000000001" customHeight="1" thickBot="1">
      <c r="A148" s="3" t="s">
        <v>76</v>
      </c>
      <c r="B148" s="79">
        <v>2020</v>
      </c>
      <c r="C148" s="79">
        <v>6</v>
      </c>
      <c r="D148" s="79"/>
      <c r="E148" s="80" t="s">
        <v>97</v>
      </c>
      <c r="F148" s="80" t="s">
        <v>10</v>
      </c>
      <c r="G148" s="80" t="s">
        <v>88</v>
      </c>
      <c r="H148" s="81">
        <v>44678</v>
      </c>
      <c r="I148" s="82">
        <v>44590.92</v>
      </c>
      <c r="J148" s="83">
        <v>0</v>
      </c>
      <c r="K148" s="82">
        <v>44590.92</v>
      </c>
      <c r="N148" s="3" t="s">
        <v>76</v>
      </c>
      <c r="O148" s="79">
        <v>7</v>
      </c>
      <c r="P148" s="82">
        <v>22112.26</v>
      </c>
      <c r="Q148" s="80" t="s">
        <v>97</v>
      </c>
      <c r="R148" s="80" t="s">
        <v>10</v>
      </c>
      <c r="S148" s="80" t="s">
        <v>88</v>
      </c>
      <c r="T148" s="79" t="s">
        <v>113</v>
      </c>
      <c r="U148" s="79" t="s">
        <v>116</v>
      </c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:55" ht="20.100000000000001" customHeight="1" thickBot="1">
      <c r="A149" s="3" t="s">
        <v>76</v>
      </c>
      <c r="B149" s="79">
        <v>2020</v>
      </c>
      <c r="C149" s="79">
        <v>6</v>
      </c>
      <c r="D149" s="79"/>
      <c r="E149" s="80" t="s">
        <v>100</v>
      </c>
      <c r="F149" s="80" t="s">
        <v>10</v>
      </c>
      <c r="G149" s="80" t="s">
        <v>88</v>
      </c>
      <c r="H149" s="81">
        <v>44678</v>
      </c>
      <c r="I149" s="82">
        <v>1596.68</v>
      </c>
      <c r="J149" s="83">
        <v>0</v>
      </c>
      <c r="K149" s="82">
        <v>1596.68</v>
      </c>
      <c r="N149" s="3" t="s">
        <v>76</v>
      </c>
      <c r="O149" s="79">
        <v>7</v>
      </c>
      <c r="P149" s="82">
        <v>56712.05</v>
      </c>
      <c r="Q149" s="80" t="s">
        <v>11</v>
      </c>
      <c r="R149" s="80" t="s">
        <v>10</v>
      </c>
      <c r="S149" s="80" t="s">
        <v>10</v>
      </c>
      <c r="T149" s="79" t="s">
        <v>114</v>
      </c>
      <c r="U149" s="79" t="s">
        <v>116</v>
      </c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>Q193947</v>
      </c>
      <c r="AU149" s="10">
        <f t="shared" si="66"/>
        <v>7</v>
      </c>
      <c r="AV149" s="10">
        <f t="shared" si="67"/>
        <v>56712.05</v>
      </c>
      <c r="AW149" s="10" t="str">
        <f t="shared" si="68"/>
        <v>2019/11</v>
      </c>
      <c r="AX149" s="10" t="str">
        <f t="shared" si="69"/>
        <v>2019/11 Contribuciones Seg. Social</v>
      </c>
      <c r="AY149" s="10">
        <f t="shared" si="71"/>
        <v>60305.120000000003</v>
      </c>
      <c r="AZ149" s="10">
        <f t="shared" si="70"/>
        <v>0.94041849182954951</v>
      </c>
      <c r="BA149" s="10" t="str">
        <f t="shared" si="73"/>
        <v>Q193947 7</v>
      </c>
      <c r="BB149" s="10">
        <f>IFERROR(IF(AW149="","",VLOOKUP(AW149,SUSS!R:S,2,FALSE)),AY149*SUSS!$M$2)</f>
        <v>15076.28</v>
      </c>
      <c r="BC149" s="10">
        <f t="shared" si="72"/>
        <v>14178.012500000001</v>
      </c>
    </row>
    <row r="150" spans="1:55" ht="20.100000000000001" customHeight="1" thickBot="1">
      <c r="A150" s="3" t="s">
        <v>76</v>
      </c>
      <c r="B150" s="79">
        <v>2020</v>
      </c>
      <c r="C150" s="79">
        <v>6</v>
      </c>
      <c r="D150" s="79"/>
      <c r="E150" s="80" t="s">
        <v>11</v>
      </c>
      <c r="F150" s="80" t="s">
        <v>10</v>
      </c>
      <c r="G150" s="80" t="s">
        <v>10</v>
      </c>
      <c r="H150" s="81">
        <v>44025</v>
      </c>
      <c r="I150" s="82">
        <v>73661.990000000005</v>
      </c>
      <c r="J150" s="83">
        <v>0</v>
      </c>
      <c r="K150" s="82">
        <v>73661.990000000005</v>
      </c>
      <c r="N150" s="3" t="s">
        <v>76</v>
      </c>
      <c r="O150" s="79">
        <v>7</v>
      </c>
      <c r="P150" s="82">
        <v>52941.37</v>
      </c>
      <c r="Q150" s="80" t="s">
        <v>97</v>
      </c>
      <c r="R150" s="80" t="s">
        <v>10</v>
      </c>
      <c r="S150" s="80" t="s">
        <v>10</v>
      </c>
      <c r="T150" s="79" t="s">
        <v>114</v>
      </c>
      <c r="U150" s="79" t="s">
        <v>116</v>
      </c>
      <c r="AC150" s="10" t="str">
        <f t="shared" si="53"/>
        <v>Q193947</v>
      </c>
      <c r="AD150" s="10" t="str">
        <f t="shared" si="54"/>
        <v>Contribuciones Seg. Social</v>
      </c>
      <c r="AE150" s="10" t="str">
        <f t="shared" si="55"/>
        <v>Declaración Jurada</v>
      </c>
      <c r="AF150" s="10" t="str">
        <f t="shared" si="56"/>
        <v>Declaración Jurada</v>
      </c>
      <c r="AG150" s="10">
        <f t="shared" si="57"/>
        <v>73661.990000000005</v>
      </c>
      <c r="AH150" s="10">
        <f t="shared" si="58"/>
        <v>0</v>
      </c>
      <c r="AI150" s="10">
        <f t="shared" si="59"/>
        <v>73661.990000000005</v>
      </c>
      <c r="AJ150" s="10">
        <f t="shared" si="60"/>
        <v>2020</v>
      </c>
      <c r="AK150" s="10">
        <f t="shared" si="61"/>
        <v>6</v>
      </c>
      <c r="AN150" s="10" t="str">
        <f t="shared" si="62"/>
        <v xml:space="preserve">2020/6 </v>
      </c>
      <c r="AO150" s="10" t="str">
        <f t="shared" si="63"/>
        <v>2020/6 Contribuciones Seg. Social</v>
      </c>
      <c r="AP150" s="10">
        <f t="shared" si="64"/>
        <v>73661.990000000005</v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:55" ht="20.100000000000001" customHeight="1" thickBot="1">
      <c r="A151" s="3" t="s">
        <v>76</v>
      </c>
      <c r="B151" s="79">
        <v>2020</v>
      </c>
      <c r="C151" s="79">
        <v>6</v>
      </c>
      <c r="D151" s="79"/>
      <c r="E151" s="80" t="s">
        <v>11</v>
      </c>
      <c r="F151" s="80" t="s">
        <v>10</v>
      </c>
      <c r="G151" s="80" t="s">
        <v>88</v>
      </c>
      <c r="H151" s="81">
        <v>44678</v>
      </c>
      <c r="I151" s="82">
        <v>51447.5</v>
      </c>
      <c r="J151" s="83">
        <v>0</v>
      </c>
      <c r="K151" s="82">
        <v>51447.5</v>
      </c>
      <c r="N151" s="3" t="s">
        <v>76</v>
      </c>
      <c r="O151" s="79">
        <v>7</v>
      </c>
      <c r="P151" s="83">
        <v>200</v>
      </c>
      <c r="Q151" s="80" t="s">
        <v>97</v>
      </c>
      <c r="R151" s="80" t="s">
        <v>10</v>
      </c>
      <c r="S151" s="80" t="s">
        <v>92</v>
      </c>
      <c r="T151" s="79" t="s">
        <v>114</v>
      </c>
      <c r="U151" s="79" t="s">
        <v>116</v>
      </c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1:55" ht="20.100000000000001" customHeight="1" thickBot="1">
      <c r="A152" s="3" t="s">
        <v>76</v>
      </c>
      <c r="B152" s="79">
        <v>2020</v>
      </c>
      <c r="C152" s="79">
        <v>6</v>
      </c>
      <c r="D152" s="79"/>
      <c r="E152" s="80" t="s">
        <v>98</v>
      </c>
      <c r="F152" s="80" t="s">
        <v>10</v>
      </c>
      <c r="G152" s="80" t="s">
        <v>88</v>
      </c>
      <c r="H152" s="81">
        <v>44678</v>
      </c>
      <c r="I152" s="82">
        <v>3048.21</v>
      </c>
      <c r="J152" s="83">
        <v>0</v>
      </c>
      <c r="K152" s="82">
        <v>3048.21</v>
      </c>
      <c r="N152" s="3" t="s">
        <v>76</v>
      </c>
      <c r="O152" s="79">
        <v>7</v>
      </c>
      <c r="P152" s="82">
        <v>39706.03</v>
      </c>
      <c r="Q152" s="80" t="s">
        <v>97</v>
      </c>
      <c r="R152" s="80" t="s">
        <v>10</v>
      </c>
      <c r="S152" s="80" t="s">
        <v>88</v>
      </c>
      <c r="T152" s="79" t="s">
        <v>114</v>
      </c>
      <c r="U152" s="79" t="s">
        <v>116</v>
      </c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1:55" ht="20.100000000000001" customHeight="1" thickBot="1">
      <c r="A153" s="3" t="s">
        <v>76</v>
      </c>
      <c r="B153" s="79">
        <v>2020</v>
      </c>
      <c r="C153" s="79">
        <v>6</v>
      </c>
      <c r="D153" s="79"/>
      <c r="E153" s="80" t="s">
        <v>99</v>
      </c>
      <c r="F153" s="80" t="s">
        <v>10</v>
      </c>
      <c r="G153" s="80" t="s">
        <v>10</v>
      </c>
      <c r="H153" s="81">
        <v>44018</v>
      </c>
      <c r="I153" s="82">
        <v>25789.18</v>
      </c>
      <c r="J153" s="83">
        <v>0</v>
      </c>
      <c r="K153" s="82">
        <v>25789.18</v>
      </c>
      <c r="N153" s="3" t="s">
        <v>76</v>
      </c>
      <c r="O153" s="79">
        <v>7</v>
      </c>
      <c r="P153" s="82">
        <v>3786.96</v>
      </c>
      <c r="Q153" s="80" t="s">
        <v>97</v>
      </c>
      <c r="R153" s="80" t="s">
        <v>10</v>
      </c>
      <c r="S153" s="80" t="s">
        <v>10</v>
      </c>
      <c r="T153" s="79" t="s">
        <v>115</v>
      </c>
      <c r="U153" s="79" t="s">
        <v>116</v>
      </c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:55" ht="20.100000000000001" customHeight="1" thickBot="1">
      <c r="A154" s="3" t="s">
        <v>76</v>
      </c>
      <c r="B154" s="79">
        <v>2020</v>
      </c>
      <c r="C154" s="79">
        <v>7</v>
      </c>
      <c r="D154" s="79"/>
      <c r="E154" s="80" t="s">
        <v>97</v>
      </c>
      <c r="F154" s="80" t="s">
        <v>10</v>
      </c>
      <c r="G154" s="80" t="s">
        <v>10</v>
      </c>
      <c r="H154" s="81">
        <v>44053</v>
      </c>
      <c r="I154" s="82">
        <v>48503.13</v>
      </c>
      <c r="J154" s="83">
        <v>0</v>
      </c>
      <c r="K154" s="82">
        <v>48503.13</v>
      </c>
      <c r="N154" s="3" t="s">
        <v>76</v>
      </c>
      <c r="O154" s="79">
        <v>7</v>
      </c>
      <c r="P154" s="83">
        <v>80</v>
      </c>
      <c r="Q154" s="80" t="s">
        <v>94</v>
      </c>
      <c r="R154" s="80" t="s">
        <v>10</v>
      </c>
      <c r="S154" s="80" t="s">
        <v>92</v>
      </c>
      <c r="T154" s="79" t="s">
        <v>115</v>
      </c>
      <c r="U154" s="79" t="s">
        <v>116</v>
      </c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:55" ht="20.100000000000001" customHeight="1" thickBot="1">
      <c r="A155" s="3" t="s">
        <v>76</v>
      </c>
      <c r="B155" s="79">
        <v>2020</v>
      </c>
      <c r="C155" s="79">
        <v>7</v>
      </c>
      <c r="D155" s="79"/>
      <c r="E155" s="80" t="s">
        <v>97</v>
      </c>
      <c r="F155" s="80" t="s">
        <v>10</v>
      </c>
      <c r="G155" s="80" t="s">
        <v>88</v>
      </c>
      <c r="H155" s="81">
        <v>44678</v>
      </c>
      <c r="I155" s="82">
        <v>32671.06</v>
      </c>
      <c r="J155" s="83">
        <v>0</v>
      </c>
      <c r="K155" s="82">
        <v>32671.06</v>
      </c>
      <c r="N155" s="3" t="s">
        <v>76</v>
      </c>
      <c r="O155" s="79">
        <v>7</v>
      </c>
      <c r="P155" s="83">
        <v>40</v>
      </c>
      <c r="Q155" s="80" t="s">
        <v>91</v>
      </c>
      <c r="R155" s="80" t="s">
        <v>10</v>
      </c>
      <c r="S155" s="80" t="s">
        <v>92</v>
      </c>
      <c r="T155" s="79" t="s">
        <v>115</v>
      </c>
      <c r="U155" s="79" t="s">
        <v>116</v>
      </c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1:55" ht="20.100000000000001" customHeight="1" thickBot="1">
      <c r="A156" s="3" t="s">
        <v>76</v>
      </c>
      <c r="B156" s="79">
        <v>2020</v>
      </c>
      <c r="C156" s="79">
        <v>7</v>
      </c>
      <c r="D156" s="79"/>
      <c r="E156" s="80" t="s">
        <v>100</v>
      </c>
      <c r="F156" s="80" t="s">
        <v>10</v>
      </c>
      <c r="G156" s="80" t="s">
        <v>88</v>
      </c>
      <c r="H156" s="81">
        <v>44678</v>
      </c>
      <c r="I156" s="82">
        <v>1525.55</v>
      </c>
      <c r="J156" s="83">
        <v>0</v>
      </c>
      <c r="K156" s="82">
        <v>1525.55</v>
      </c>
      <c r="N156" s="3" t="s">
        <v>76</v>
      </c>
      <c r="O156" s="79">
        <v>7</v>
      </c>
      <c r="P156" s="82">
        <v>2673.48</v>
      </c>
      <c r="Q156" s="80" t="s">
        <v>100</v>
      </c>
      <c r="R156" s="80" t="s">
        <v>10</v>
      </c>
      <c r="S156" s="80" t="s">
        <v>10</v>
      </c>
      <c r="T156" s="79" t="s">
        <v>117</v>
      </c>
      <c r="U156" s="79" t="s">
        <v>116</v>
      </c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:55" ht="20.100000000000001" customHeight="1" thickBot="1">
      <c r="A157" s="3" t="s">
        <v>76</v>
      </c>
      <c r="B157" s="79">
        <v>2020</v>
      </c>
      <c r="C157" s="79">
        <v>7</v>
      </c>
      <c r="D157" s="79"/>
      <c r="E157" s="80" t="s">
        <v>11</v>
      </c>
      <c r="F157" s="80" t="s">
        <v>10</v>
      </c>
      <c r="G157" s="80" t="s">
        <v>10</v>
      </c>
      <c r="H157" s="81">
        <v>44053</v>
      </c>
      <c r="I157" s="82">
        <v>55939.74</v>
      </c>
      <c r="J157" s="83">
        <v>0</v>
      </c>
      <c r="K157" s="82">
        <v>55939.74</v>
      </c>
      <c r="N157" s="3" t="s">
        <v>76</v>
      </c>
      <c r="O157" s="79">
        <v>7</v>
      </c>
      <c r="P157" s="82">
        <v>5103.96</v>
      </c>
      <c r="Q157" s="80" t="s">
        <v>98</v>
      </c>
      <c r="R157" s="80" t="s">
        <v>10</v>
      </c>
      <c r="S157" s="80" t="s">
        <v>10</v>
      </c>
      <c r="T157" s="79" t="s">
        <v>117</v>
      </c>
      <c r="U157" s="79" t="s">
        <v>116</v>
      </c>
      <c r="AC157" s="10" t="str">
        <f t="shared" si="53"/>
        <v>Q193947</v>
      </c>
      <c r="AD157" s="10" t="str">
        <f t="shared" si="54"/>
        <v>Contribuciones Seg. Social</v>
      </c>
      <c r="AE157" s="10" t="str">
        <f t="shared" si="55"/>
        <v>Declaración Jurada</v>
      </c>
      <c r="AF157" s="10" t="str">
        <f t="shared" si="56"/>
        <v>Declaración Jurada</v>
      </c>
      <c r="AG157" s="10">
        <f t="shared" si="57"/>
        <v>55939.74</v>
      </c>
      <c r="AH157" s="10">
        <f t="shared" si="58"/>
        <v>0</v>
      </c>
      <c r="AI157" s="10">
        <f t="shared" si="59"/>
        <v>55939.74</v>
      </c>
      <c r="AJ157" s="10">
        <f t="shared" si="60"/>
        <v>2020</v>
      </c>
      <c r="AK157" s="10">
        <f t="shared" si="61"/>
        <v>7</v>
      </c>
      <c r="AN157" s="10" t="str">
        <f t="shared" si="62"/>
        <v xml:space="preserve">2020/7 </v>
      </c>
      <c r="AO157" s="10" t="str">
        <f t="shared" si="63"/>
        <v>2020/7 Contribuciones Seg. Social</v>
      </c>
      <c r="AP157" s="10">
        <f t="shared" si="64"/>
        <v>55939.74</v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1:55" ht="20.100000000000001" customHeight="1" thickBot="1">
      <c r="A158" s="3" t="s">
        <v>76</v>
      </c>
      <c r="B158" s="79">
        <v>2020</v>
      </c>
      <c r="C158" s="79">
        <v>7</v>
      </c>
      <c r="D158" s="79"/>
      <c r="E158" s="80" t="s">
        <v>11</v>
      </c>
      <c r="F158" s="80" t="s">
        <v>10</v>
      </c>
      <c r="G158" s="80" t="s">
        <v>88</v>
      </c>
      <c r="H158" s="81">
        <v>44678</v>
      </c>
      <c r="I158" s="82">
        <v>37680.26</v>
      </c>
      <c r="J158" s="83">
        <v>0</v>
      </c>
      <c r="K158" s="82">
        <v>37680.26</v>
      </c>
      <c r="N158" s="3" t="s">
        <v>76</v>
      </c>
      <c r="O158" s="79">
        <v>7</v>
      </c>
      <c r="P158" s="82">
        <v>1954.77</v>
      </c>
      <c r="Q158" s="80" t="s">
        <v>100</v>
      </c>
      <c r="R158" s="80" t="s">
        <v>10</v>
      </c>
      <c r="S158" s="80" t="s">
        <v>88</v>
      </c>
      <c r="T158" s="79" t="s">
        <v>117</v>
      </c>
      <c r="U158" s="79" t="s">
        <v>116</v>
      </c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1:55" ht="20.100000000000001" customHeight="1" thickBot="1">
      <c r="A159" s="3" t="s">
        <v>76</v>
      </c>
      <c r="B159" s="79">
        <v>2020</v>
      </c>
      <c r="C159" s="79">
        <v>7</v>
      </c>
      <c r="D159" s="79"/>
      <c r="E159" s="80" t="s">
        <v>98</v>
      </c>
      <c r="F159" s="80" t="s">
        <v>10</v>
      </c>
      <c r="G159" s="80" t="s">
        <v>88</v>
      </c>
      <c r="H159" s="81">
        <v>44678</v>
      </c>
      <c r="I159" s="82">
        <v>2912.42</v>
      </c>
      <c r="J159" s="83">
        <v>0</v>
      </c>
      <c r="K159" s="82">
        <v>2912.42</v>
      </c>
      <c r="N159" s="3" t="s">
        <v>76</v>
      </c>
      <c r="O159" s="79">
        <v>7</v>
      </c>
      <c r="P159" s="82">
        <v>3731.83</v>
      </c>
      <c r="Q159" s="80" t="s">
        <v>98</v>
      </c>
      <c r="R159" s="80" t="s">
        <v>10</v>
      </c>
      <c r="S159" s="80" t="s">
        <v>88</v>
      </c>
      <c r="T159" s="79" t="s">
        <v>117</v>
      </c>
      <c r="U159" s="79" t="s">
        <v>116</v>
      </c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:55" ht="20.100000000000001" customHeight="1" thickBot="1">
      <c r="A160" s="3" t="s">
        <v>76</v>
      </c>
      <c r="B160" s="79">
        <v>2020</v>
      </c>
      <c r="C160" s="79">
        <v>7</v>
      </c>
      <c r="D160" s="79"/>
      <c r="E160" s="80" t="s">
        <v>99</v>
      </c>
      <c r="F160" s="80" t="s">
        <v>10</v>
      </c>
      <c r="G160" s="80" t="s">
        <v>10</v>
      </c>
      <c r="H160" s="81">
        <v>44048</v>
      </c>
      <c r="I160" s="82">
        <v>25789.18</v>
      </c>
      <c r="J160" s="83">
        <v>0</v>
      </c>
      <c r="K160" s="82">
        <v>25789.18</v>
      </c>
      <c r="N160" s="3" t="s">
        <v>76</v>
      </c>
      <c r="O160" s="79">
        <v>7</v>
      </c>
      <c r="P160" s="83">
        <v>80</v>
      </c>
      <c r="Q160" s="80" t="s">
        <v>94</v>
      </c>
      <c r="R160" s="80" t="s">
        <v>10</v>
      </c>
      <c r="S160" s="80" t="s">
        <v>92</v>
      </c>
      <c r="T160" s="79" t="s">
        <v>117</v>
      </c>
      <c r="U160" s="79" t="s">
        <v>116</v>
      </c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1:55" ht="20.100000000000001" customHeight="1" thickBot="1">
      <c r="A161" s="3" t="s">
        <v>76</v>
      </c>
      <c r="B161" s="79">
        <v>2020</v>
      </c>
      <c r="C161" s="79">
        <v>8</v>
      </c>
      <c r="D161" s="79"/>
      <c r="E161" s="80" t="s">
        <v>97</v>
      </c>
      <c r="F161" s="80" t="s">
        <v>10</v>
      </c>
      <c r="G161" s="80" t="s">
        <v>10</v>
      </c>
      <c r="H161" s="81">
        <v>44088</v>
      </c>
      <c r="I161" s="82">
        <v>48971.21</v>
      </c>
      <c r="J161" s="83">
        <v>0</v>
      </c>
      <c r="K161" s="82">
        <v>48971.21</v>
      </c>
      <c r="N161" s="3" t="s">
        <v>76</v>
      </c>
      <c r="O161" s="79">
        <v>7</v>
      </c>
      <c r="P161" s="82">
        <v>5760.57</v>
      </c>
      <c r="Q161" s="80" t="s">
        <v>100</v>
      </c>
      <c r="R161" s="80" t="s">
        <v>10</v>
      </c>
      <c r="S161" s="80" t="s">
        <v>10</v>
      </c>
      <c r="T161" s="79" t="s">
        <v>118</v>
      </c>
      <c r="U161" s="79" t="s">
        <v>116</v>
      </c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:55" ht="20.100000000000001" customHeight="1" thickBot="1">
      <c r="A162" s="3" t="s">
        <v>76</v>
      </c>
      <c r="B162" s="79">
        <v>2020</v>
      </c>
      <c r="C162" s="79">
        <v>8</v>
      </c>
      <c r="D162" s="79"/>
      <c r="E162" s="80" t="s">
        <v>97</v>
      </c>
      <c r="F162" s="80" t="s">
        <v>10</v>
      </c>
      <c r="G162" s="80" t="s">
        <v>88</v>
      </c>
      <c r="H162" s="81">
        <v>44678</v>
      </c>
      <c r="I162" s="82">
        <v>31454.53</v>
      </c>
      <c r="J162" s="83">
        <v>0</v>
      </c>
      <c r="K162" s="82">
        <v>31454.53</v>
      </c>
      <c r="N162" s="3" t="s">
        <v>76</v>
      </c>
      <c r="O162" s="79">
        <v>7</v>
      </c>
      <c r="P162" s="82">
        <v>10997.41</v>
      </c>
      <c r="Q162" s="80" t="s">
        <v>98</v>
      </c>
      <c r="R162" s="80" t="s">
        <v>10</v>
      </c>
      <c r="S162" s="80" t="s">
        <v>10</v>
      </c>
      <c r="T162" s="79" t="s">
        <v>118</v>
      </c>
      <c r="U162" s="79" t="s">
        <v>116</v>
      </c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1:55" ht="20.100000000000001" customHeight="1" thickBot="1">
      <c r="A163" s="3" t="s">
        <v>76</v>
      </c>
      <c r="B163" s="79">
        <v>2020</v>
      </c>
      <c r="C163" s="79">
        <v>8</v>
      </c>
      <c r="D163" s="79"/>
      <c r="E163" s="80" t="s">
        <v>97</v>
      </c>
      <c r="F163" s="80" t="s">
        <v>10</v>
      </c>
      <c r="G163" s="80" t="s">
        <v>92</v>
      </c>
      <c r="H163" s="81">
        <v>44088</v>
      </c>
      <c r="I163" s="83">
        <v>200</v>
      </c>
      <c r="J163" s="83">
        <v>0</v>
      </c>
      <c r="K163" s="83">
        <v>200</v>
      </c>
      <c r="N163" s="3" t="s">
        <v>76</v>
      </c>
      <c r="O163" s="79">
        <v>8</v>
      </c>
      <c r="P163" s="83">
        <v>53.3</v>
      </c>
      <c r="Q163" s="80" t="s">
        <v>89</v>
      </c>
      <c r="R163" s="80" t="s">
        <v>10</v>
      </c>
      <c r="S163" s="80" t="s">
        <v>10</v>
      </c>
      <c r="T163" s="79" t="s">
        <v>104</v>
      </c>
      <c r="U163" s="79" t="s">
        <v>116</v>
      </c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:55" ht="20.100000000000001" customHeight="1" thickBot="1">
      <c r="A164" s="3" t="s">
        <v>76</v>
      </c>
      <c r="B164" s="79">
        <v>2020</v>
      </c>
      <c r="C164" s="79">
        <v>8</v>
      </c>
      <c r="D164" s="79"/>
      <c r="E164" s="80" t="s">
        <v>100</v>
      </c>
      <c r="F164" s="80" t="s">
        <v>10</v>
      </c>
      <c r="G164" s="80" t="s">
        <v>88</v>
      </c>
      <c r="H164" s="81">
        <v>44678</v>
      </c>
      <c r="I164" s="82">
        <v>1447.07</v>
      </c>
      <c r="J164" s="83">
        <v>0</v>
      </c>
      <c r="K164" s="82">
        <v>1447.07</v>
      </c>
      <c r="N164" s="3" t="s">
        <v>76</v>
      </c>
      <c r="O164" s="79">
        <v>8</v>
      </c>
      <c r="P164" s="82">
        <v>39197.97</v>
      </c>
      <c r="Q164" s="80" t="s">
        <v>87</v>
      </c>
      <c r="R164" s="80" t="s">
        <v>10</v>
      </c>
      <c r="S164" s="80" t="s">
        <v>10</v>
      </c>
      <c r="T164" s="79" t="s">
        <v>105</v>
      </c>
      <c r="U164" s="79" t="s">
        <v>116</v>
      </c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:55" ht="20.100000000000001" customHeight="1" thickBot="1">
      <c r="A165" s="3" t="s">
        <v>76</v>
      </c>
      <c r="B165" s="79">
        <v>2020</v>
      </c>
      <c r="C165" s="79">
        <v>8</v>
      </c>
      <c r="D165" s="79"/>
      <c r="E165" s="80" t="s">
        <v>11</v>
      </c>
      <c r="F165" s="80" t="s">
        <v>10</v>
      </c>
      <c r="G165" s="80" t="s">
        <v>10</v>
      </c>
      <c r="H165" s="81">
        <v>44088</v>
      </c>
      <c r="I165" s="82">
        <v>56586.29</v>
      </c>
      <c r="J165" s="83">
        <v>0</v>
      </c>
      <c r="K165" s="82">
        <v>56586.29</v>
      </c>
      <c r="N165" s="3" t="s">
        <v>76</v>
      </c>
      <c r="O165" s="79">
        <v>8</v>
      </c>
      <c r="P165" s="82">
        <v>6400.18</v>
      </c>
      <c r="Q165" s="80" t="s">
        <v>90</v>
      </c>
      <c r="R165" s="80" t="s">
        <v>10</v>
      </c>
      <c r="S165" s="80" t="s">
        <v>10</v>
      </c>
      <c r="T165" s="79" t="s">
        <v>105</v>
      </c>
      <c r="U165" s="79" t="s">
        <v>116</v>
      </c>
      <c r="AC165" s="10" t="str">
        <f t="shared" si="74"/>
        <v>Q193947</v>
      </c>
      <c r="AD165" s="10" t="str">
        <f t="shared" si="75"/>
        <v>Contribuciones Seg. Social</v>
      </c>
      <c r="AE165" s="10" t="str">
        <f t="shared" si="76"/>
        <v>Declaración Jurada</v>
      </c>
      <c r="AF165" s="10" t="str">
        <f t="shared" si="77"/>
        <v>Declaración Jurada</v>
      </c>
      <c r="AG165" s="10">
        <f t="shared" si="78"/>
        <v>56586.29</v>
      </c>
      <c r="AH165" s="10">
        <f t="shared" si="79"/>
        <v>0</v>
      </c>
      <c r="AI165" s="10">
        <f t="shared" si="80"/>
        <v>56586.29</v>
      </c>
      <c r="AJ165" s="10">
        <f t="shared" si="81"/>
        <v>2020</v>
      </c>
      <c r="AK165" s="10">
        <f t="shared" si="82"/>
        <v>8</v>
      </c>
      <c r="AN165" s="10" t="str">
        <f t="shared" si="83"/>
        <v xml:space="preserve">2020/8 </v>
      </c>
      <c r="AO165" s="10" t="str">
        <f t="shared" si="84"/>
        <v>2020/8 Contribuciones Seg. Social</v>
      </c>
      <c r="AP165" s="10">
        <f t="shared" si="85"/>
        <v>56586.29</v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:55" ht="20.100000000000001" customHeight="1" thickBot="1">
      <c r="A166" s="3" t="s">
        <v>76</v>
      </c>
      <c r="B166" s="79">
        <v>2020</v>
      </c>
      <c r="C166" s="79">
        <v>8</v>
      </c>
      <c r="D166" s="79"/>
      <c r="E166" s="80" t="s">
        <v>11</v>
      </c>
      <c r="F166" s="80" t="s">
        <v>10</v>
      </c>
      <c r="G166" s="80" t="s">
        <v>88</v>
      </c>
      <c r="H166" s="81">
        <v>44678</v>
      </c>
      <c r="I166" s="82">
        <v>36345.75</v>
      </c>
      <c r="J166" s="83">
        <v>0</v>
      </c>
      <c r="K166" s="82">
        <v>36345.75</v>
      </c>
      <c r="N166" s="3" t="s">
        <v>76</v>
      </c>
      <c r="O166" s="79">
        <v>8</v>
      </c>
      <c r="P166" s="83">
        <v>16</v>
      </c>
      <c r="Q166" s="80" t="s">
        <v>95</v>
      </c>
      <c r="R166" s="80" t="s">
        <v>10</v>
      </c>
      <c r="S166" s="80" t="s">
        <v>92</v>
      </c>
      <c r="T166" s="79" t="s">
        <v>108</v>
      </c>
      <c r="U166" s="79" t="s">
        <v>116</v>
      </c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:55" ht="20.100000000000001" customHeight="1" thickBot="1">
      <c r="A167" s="3" t="s">
        <v>76</v>
      </c>
      <c r="B167" s="79">
        <v>2020</v>
      </c>
      <c r="C167" s="79">
        <v>8</v>
      </c>
      <c r="D167" s="79"/>
      <c r="E167" s="80" t="s">
        <v>98</v>
      </c>
      <c r="F167" s="80" t="s">
        <v>10</v>
      </c>
      <c r="G167" s="80" t="s">
        <v>88</v>
      </c>
      <c r="H167" s="81">
        <v>44678</v>
      </c>
      <c r="I167" s="82">
        <v>2762.59</v>
      </c>
      <c r="J167" s="83">
        <v>0</v>
      </c>
      <c r="K167" s="82">
        <v>2762.59</v>
      </c>
      <c r="N167" s="3" t="s">
        <v>76</v>
      </c>
      <c r="O167" s="79">
        <v>8</v>
      </c>
      <c r="P167" s="83">
        <v>692.54</v>
      </c>
      <c r="Q167" s="80" t="s">
        <v>93</v>
      </c>
      <c r="R167" s="80" t="s">
        <v>10</v>
      </c>
      <c r="S167" s="80" t="s">
        <v>10</v>
      </c>
      <c r="T167" s="79" t="s">
        <v>109</v>
      </c>
      <c r="U167" s="79" t="s">
        <v>116</v>
      </c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:55" ht="20.100000000000001" customHeight="1" thickBot="1">
      <c r="A168" s="3" t="s">
        <v>76</v>
      </c>
      <c r="B168" s="79">
        <v>2020</v>
      </c>
      <c r="C168" s="79">
        <v>8</v>
      </c>
      <c r="D168" s="79"/>
      <c r="E168" s="80" t="s">
        <v>99</v>
      </c>
      <c r="F168" s="80" t="s">
        <v>10</v>
      </c>
      <c r="G168" s="80" t="s">
        <v>10</v>
      </c>
      <c r="H168" s="81">
        <v>44081</v>
      </c>
      <c r="I168" s="82">
        <v>25789.18</v>
      </c>
      <c r="J168" s="83">
        <v>0</v>
      </c>
      <c r="K168" s="82">
        <v>25789.18</v>
      </c>
      <c r="N168" s="3" t="s">
        <v>76</v>
      </c>
      <c r="O168" s="79">
        <v>8</v>
      </c>
      <c r="P168" s="82">
        <v>3593.07</v>
      </c>
      <c r="Q168" s="80" t="s">
        <v>11</v>
      </c>
      <c r="R168" s="80" t="s">
        <v>10</v>
      </c>
      <c r="S168" s="80" t="s">
        <v>10</v>
      </c>
      <c r="T168" s="79" t="s">
        <v>114</v>
      </c>
      <c r="U168" s="79" t="s">
        <v>116</v>
      </c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>Q193947</v>
      </c>
      <c r="AU168" s="10">
        <f t="shared" si="87"/>
        <v>8</v>
      </c>
      <c r="AV168" s="10">
        <f t="shared" si="88"/>
        <v>3593.07</v>
      </c>
      <c r="AW168" s="10" t="str">
        <f t="shared" si="89"/>
        <v>2019/11</v>
      </c>
      <c r="AX168" s="10" t="str">
        <f t="shared" si="90"/>
        <v>2019/11 Contribuciones Seg. Social</v>
      </c>
      <c r="AY168" s="10">
        <f t="shared" si="71"/>
        <v>60305.120000000003</v>
      </c>
      <c r="AZ168" s="10">
        <f t="shared" si="91"/>
        <v>5.9581508170450534E-2</v>
      </c>
      <c r="BA168" s="10" t="str">
        <f t="shared" si="73"/>
        <v>Q193947 8</v>
      </c>
      <c r="BB168" s="10">
        <f>IFERROR(IF(AW168="","",VLOOKUP(AW168,SUSS!R:S,2,FALSE)),AY168*SUSS!$M$2)</f>
        <v>15076.28</v>
      </c>
      <c r="BC168" s="10">
        <f t="shared" si="72"/>
        <v>898.26750000000004</v>
      </c>
    </row>
    <row r="169" spans="1:55" ht="20.100000000000001" customHeight="1" thickBot="1">
      <c r="A169" s="3" t="s">
        <v>76</v>
      </c>
      <c r="B169" s="79">
        <v>2020</v>
      </c>
      <c r="C169" s="79">
        <v>9</v>
      </c>
      <c r="D169" s="79"/>
      <c r="E169" s="80" t="s">
        <v>97</v>
      </c>
      <c r="F169" s="80" t="s">
        <v>10</v>
      </c>
      <c r="G169" s="80" t="s">
        <v>10</v>
      </c>
      <c r="H169" s="81">
        <v>44118</v>
      </c>
      <c r="I169" s="82">
        <v>48503.13</v>
      </c>
      <c r="J169" s="83">
        <v>0</v>
      </c>
      <c r="K169" s="82">
        <v>48503.13</v>
      </c>
      <c r="N169" s="3" t="s">
        <v>76</v>
      </c>
      <c r="O169" s="79">
        <v>8</v>
      </c>
      <c r="P169" s="82">
        <v>45228.84</v>
      </c>
      <c r="Q169" s="80" t="s">
        <v>11</v>
      </c>
      <c r="R169" s="80" t="s">
        <v>10</v>
      </c>
      <c r="S169" s="80" t="s">
        <v>88</v>
      </c>
      <c r="T169" s="79" t="s">
        <v>114</v>
      </c>
      <c r="U169" s="79" t="s">
        <v>116</v>
      </c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>Q193947</v>
      </c>
      <c r="AU169" s="10">
        <f t="shared" si="87"/>
        <v>8</v>
      </c>
      <c r="AV169" s="10">
        <f t="shared" si="88"/>
        <v>45228.84</v>
      </c>
      <c r="AW169" s="10" t="str">
        <f t="shared" si="89"/>
        <v>2019/11</v>
      </c>
      <c r="AX169" s="10" t="str">
        <f t="shared" si="90"/>
        <v>2019/11 Contribuciones Seg. Social</v>
      </c>
      <c r="AY169" s="10">
        <f t="shared" si="71"/>
        <v>60305.120000000003</v>
      </c>
      <c r="AZ169" s="10">
        <f t="shared" si="91"/>
        <v>0.74999999999999989</v>
      </c>
      <c r="BA169" s="10" t="str">
        <f t="shared" si="73"/>
        <v>Q193947 8</v>
      </c>
      <c r="BB169" s="10">
        <f>IFERROR(IF(AW169="","",VLOOKUP(AW169,SUSS!R:S,2,FALSE)),AY169*SUSS!$M$2)</f>
        <v>15076.28</v>
      </c>
      <c r="BC169" s="10">
        <f t="shared" si="72"/>
        <v>11307.21</v>
      </c>
    </row>
    <row r="170" spans="1:55" ht="20.100000000000001" customHeight="1" thickBot="1">
      <c r="A170" s="3" t="s">
        <v>76</v>
      </c>
      <c r="B170" s="79">
        <v>2020</v>
      </c>
      <c r="C170" s="79">
        <v>9</v>
      </c>
      <c r="D170" s="79"/>
      <c r="E170" s="80" t="s">
        <v>97</v>
      </c>
      <c r="F170" s="80" t="s">
        <v>10</v>
      </c>
      <c r="G170" s="80" t="s">
        <v>88</v>
      </c>
      <c r="H170" s="81">
        <v>44678</v>
      </c>
      <c r="I170" s="82">
        <v>29756.35</v>
      </c>
      <c r="J170" s="83">
        <v>0</v>
      </c>
      <c r="K170" s="82">
        <v>29756.35</v>
      </c>
      <c r="N170" s="3" t="s">
        <v>76</v>
      </c>
      <c r="O170" s="79">
        <v>8</v>
      </c>
      <c r="P170" s="82">
        <v>67526.240000000005</v>
      </c>
      <c r="Q170" s="80" t="s">
        <v>97</v>
      </c>
      <c r="R170" s="80" t="s">
        <v>10</v>
      </c>
      <c r="S170" s="80" t="s">
        <v>10</v>
      </c>
      <c r="T170" s="79" t="s">
        <v>115</v>
      </c>
      <c r="U170" s="79" t="s">
        <v>116</v>
      </c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:55" ht="20.100000000000001" customHeight="1" thickBot="1">
      <c r="A171" s="3" t="s">
        <v>76</v>
      </c>
      <c r="B171" s="79">
        <v>2020</v>
      </c>
      <c r="C171" s="79">
        <v>9</v>
      </c>
      <c r="D171" s="79"/>
      <c r="E171" s="80" t="s">
        <v>100</v>
      </c>
      <c r="F171" s="80" t="s">
        <v>10</v>
      </c>
      <c r="G171" s="80" t="s">
        <v>88</v>
      </c>
      <c r="H171" s="81">
        <v>44678</v>
      </c>
      <c r="I171" s="82">
        <v>1378.39</v>
      </c>
      <c r="J171" s="83">
        <v>0</v>
      </c>
      <c r="K171" s="82">
        <v>1378.39</v>
      </c>
      <c r="N171" s="3" t="s">
        <v>76</v>
      </c>
      <c r="O171" s="79">
        <v>8</v>
      </c>
      <c r="P171" s="82">
        <v>83741.58</v>
      </c>
      <c r="Q171" s="80" t="s">
        <v>11</v>
      </c>
      <c r="R171" s="80" t="s">
        <v>10</v>
      </c>
      <c r="S171" s="80" t="s">
        <v>10</v>
      </c>
      <c r="T171" s="79" t="s">
        <v>115</v>
      </c>
      <c r="U171" s="79" t="s">
        <v>116</v>
      </c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>Q193947</v>
      </c>
      <c r="AU171" s="10">
        <f t="shared" si="87"/>
        <v>8</v>
      </c>
      <c r="AV171" s="10">
        <f t="shared" si="88"/>
        <v>83741.58</v>
      </c>
      <c r="AW171" s="10" t="str">
        <f t="shared" si="89"/>
        <v>2019/12</v>
      </c>
      <c r="AX171" s="10" t="str">
        <f t="shared" si="90"/>
        <v>2019/12 Contribuciones Seg. Social</v>
      </c>
      <c r="AY171" s="10">
        <f t="shared" si="71"/>
        <v>83741.58</v>
      </c>
      <c r="AZ171" s="10">
        <f t="shared" si="91"/>
        <v>1</v>
      </c>
      <c r="BA171" s="10" t="str">
        <f t="shared" si="73"/>
        <v>Q193947 8</v>
      </c>
      <c r="BB171" s="10">
        <f>IFERROR(IF(AW171="","",VLOOKUP(AW171,SUSS!R:S,2,FALSE)),AY171*SUSS!$M$2)</f>
        <v>20935.395</v>
      </c>
      <c r="BC171" s="10">
        <f t="shared" si="72"/>
        <v>20935.395</v>
      </c>
    </row>
    <row r="172" spans="1:55" ht="20.100000000000001" customHeight="1" thickBot="1">
      <c r="A172" s="3" t="s">
        <v>76</v>
      </c>
      <c r="B172" s="79">
        <v>2020</v>
      </c>
      <c r="C172" s="79">
        <v>9</v>
      </c>
      <c r="D172" s="79"/>
      <c r="E172" s="80" t="s">
        <v>11</v>
      </c>
      <c r="F172" s="80" t="s">
        <v>10</v>
      </c>
      <c r="G172" s="80" t="s">
        <v>10</v>
      </c>
      <c r="H172" s="81">
        <v>44118</v>
      </c>
      <c r="I172" s="82">
        <v>55939.74</v>
      </c>
      <c r="J172" s="83">
        <v>0</v>
      </c>
      <c r="K172" s="82">
        <v>55939.74</v>
      </c>
      <c r="N172" s="3" t="s">
        <v>76</v>
      </c>
      <c r="O172" s="79">
        <v>8</v>
      </c>
      <c r="P172" s="83">
        <v>200</v>
      </c>
      <c r="Q172" s="80" t="s">
        <v>97</v>
      </c>
      <c r="R172" s="80" t="s">
        <v>10</v>
      </c>
      <c r="S172" s="80" t="s">
        <v>92</v>
      </c>
      <c r="T172" s="79" t="s">
        <v>115</v>
      </c>
      <c r="U172" s="79" t="s">
        <v>116</v>
      </c>
      <c r="AC172" s="10" t="str">
        <f t="shared" si="74"/>
        <v>Q193947</v>
      </c>
      <c r="AD172" s="10" t="str">
        <f t="shared" si="75"/>
        <v>Contribuciones Seg. Social</v>
      </c>
      <c r="AE172" s="10" t="str">
        <f t="shared" si="76"/>
        <v>Declaración Jurada</v>
      </c>
      <c r="AF172" s="10" t="str">
        <f t="shared" si="77"/>
        <v>Declaración Jurada</v>
      </c>
      <c r="AG172" s="10">
        <f t="shared" si="78"/>
        <v>55939.74</v>
      </c>
      <c r="AH172" s="10">
        <f t="shared" si="79"/>
        <v>0</v>
      </c>
      <c r="AI172" s="10">
        <f t="shared" si="80"/>
        <v>55939.74</v>
      </c>
      <c r="AJ172" s="10">
        <f t="shared" si="81"/>
        <v>2020</v>
      </c>
      <c r="AK172" s="10">
        <f t="shared" si="82"/>
        <v>9</v>
      </c>
      <c r="AN172" s="10" t="str">
        <f t="shared" si="83"/>
        <v xml:space="preserve">2020/9 </v>
      </c>
      <c r="AO172" s="10" t="str">
        <f t="shared" si="84"/>
        <v>2020/9 Contribuciones Seg. Social</v>
      </c>
      <c r="AP172" s="10">
        <f t="shared" si="85"/>
        <v>55939.74</v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:55" ht="20.100000000000001" customHeight="1" thickBot="1">
      <c r="A173" s="3" t="s">
        <v>76</v>
      </c>
      <c r="B173" s="79">
        <v>2020</v>
      </c>
      <c r="C173" s="79">
        <v>9</v>
      </c>
      <c r="D173" s="79"/>
      <c r="E173" s="80" t="s">
        <v>11</v>
      </c>
      <c r="F173" s="80" t="s">
        <v>10</v>
      </c>
      <c r="G173" s="80" t="s">
        <v>88</v>
      </c>
      <c r="H173" s="81">
        <v>44678</v>
      </c>
      <c r="I173" s="82">
        <v>34318.660000000003</v>
      </c>
      <c r="J173" s="83">
        <v>0</v>
      </c>
      <c r="K173" s="82">
        <v>34318.660000000003</v>
      </c>
      <c r="N173" s="3" t="s">
        <v>76</v>
      </c>
      <c r="O173" s="79">
        <v>8</v>
      </c>
      <c r="P173" s="82">
        <v>10100.549999999999</v>
      </c>
      <c r="Q173" s="80" t="s">
        <v>11</v>
      </c>
      <c r="R173" s="80" t="s">
        <v>10</v>
      </c>
      <c r="S173" s="80" t="s">
        <v>88</v>
      </c>
      <c r="T173" s="79" t="s">
        <v>115</v>
      </c>
      <c r="U173" s="79" t="s">
        <v>116</v>
      </c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>Q193947</v>
      </c>
      <c r="AU173" s="10">
        <f t="shared" si="87"/>
        <v>8</v>
      </c>
      <c r="AV173" s="10">
        <f t="shared" si="88"/>
        <v>10100.549999999999</v>
      </c>
      <c r="AW173" s="10" t="str">
        <f t="shared" si="89"/>
        <v>2019/12</v>
      </c>
      <c r="AX173" s="10" t="str">
        <f t="shared" si="90"/>
        <v>2019/12 Contribuciones Seg. Social</v>
      </c>
      <c r="AY173" s="10">
        <f t="shared" si="71"/>
        <v>83741.58</v>
      </c>
      <c r="AZ173" s="10">
        <f t="shared" si="91"/>
        <v>0.12061570846883948</v>
      </c>
      <c r="BA173" s="10" t="str">
        <f t="shared" si="73"/>
        <v>Q193947 8</v>
      </c>
      <c r="BB173" s="10">
        <f>IFERROR(IF(AW173="","",VLOOKUP(AW173,SUSS!R:S,2,FALSE)),AY173*SUSS!$M$2)</f>
        <v>20935.395</v>
      </c>
      <c r="BC173" s="10">
        <f t="shared" si="72"/>
        <v>2525.1374999999998</v>
      </c>
    </row>
    <row r="174" spans="1:55" ht="20.100000000000001" customHeight="1" thickBot="1">
      <c r="A174" s="3" t="s">
        <v>76</v>
      </c>
      <c r="B174" s="79">
        <v>2020</v>
      </c>
      <c r="C174" s="79">
        <v>9</v>
      </c>
      <c r="D174" s="79"/>
      <c r="E174" s="80" t="s">
        <v>98</v>
      </c>
      <c r="F174" s="80" t="s">
        <v>10</v>
      </c>
      <c r="G174" s="80" t="s">
        <v>88</v>
      </c>
      <c r="H174" s="81">
        <v>44678</v>
      </c>
      <c r="I174" s="82">
        <v>2631.48</v>
      </c>
      <c r="J174" s="83">
        <v>0</v>
      </c>
      <c r="K174" s="82">
        <v>2631.48</v>
      </c>
      <c r="N174" s="3" t="s">
        <v>76</v>
      </c>
      <c r="O174" s="79">
        <v>8</v>
      </c>
      <c r="P174" s="82">
        <v>51020.38</v>
      </c>
      <c r="Q174" s="80" t="s">
        <v>97</v>
      </c>
      <c r="R174" s="80" t="s">
        <v>10</v>
      </c>
      <c r="S174" s="80" t="s">
        <v>88</v>
      </c>
      <c r="T174" s="79" t="s">
        <v>115</v>
      </c>
      <c r="U174" s="79" t="s">
        <v>116</v>
      </c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1:55" ht="20.100000000000001" customHeight="1" thickBot="1">
      <c r="A175" s="3" t="s">
        <v>76</v>
      </c>
      <c r="B175" s="79">
        <v>2020</v>
      </c>
      <c r="C175" s="79">
        <v>9</v>
      </c>
      <c r="D175" s="79"/>
      <c r="E175" s="80" t="s">
        <v>99</v>
      </c>
      <c r="F175" s="80" t="s">
        <v>10</v>
      </c>
      <c r="G175" s="80" t="s">
        <v>10</v>
      </c>
      <c r="H175" s="81">
        <v>44109</v>
      </c>
      <c r="I175" s="82">
        <v>25789.18</v>
      </c>
      <c r="J175" s="83">
        <v>0</v>
      </c>
      <c r="K175" s="82">
        <v>25789.18</v>
      </c>
      <c r="N175" s="3" t="s">
        <v>76</v>
      </c>
      <c r="O175" s="79">
        <v>8</v>
      </c>
      <c r="P175" s="83">
        <v>40</v>
      </c>
      <c r="Q175" s="80" t="s">
        <v>91</v>
      </c>
      <c r="R175" s="80" t="s">
        <v>10</v>
      </c>
      <c r="S175" s="80" t="s">
        <v>92</v>
      </c>
      <c r="T175" s="79" t="s">
        <v>115</v>
      </c>
      <c r="U175" s="79" t="s">
        <v>116</v>
      </c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:55" ht="20.100000000000001" customHeight="1" thickBot="1">
      <c r="A176" s="3" t="s">
        <v>76</v>
      </c>
      <c r="B176" s="79">
        <v>2020</v>
      </c>
      <c r="C176" s="79">
        <v>10</v>
      </c>
      <c r="D176" s="79"/>
      <c r="E176" s="80" t="s">
        <v>97</v>
      </c>
      <c r="F176" s="80" t="s">
        <v>10</v>
      </c>
      <c r="G176" s="80" t="s">
        <v>10</v>
      </c>
      <c r="H176" s="81">
        <v>44147</v>
      </c>
      <c r="I176" s="82">
        <v>58226.65</v>
      </c>
      <c r="J176" s="83">
        <v>0</v>
      </c>
      <c r="K176" s="82">
        <v>58226.65</v>
      </c>
      <c r="N176" s="3" t="s">
        <v>76</v>
      </c>
      <c r="O176" s="79">
        <v>8</v>
      </c>
      <c r="P176" s="83">
        <v>120</v>
      </c>
      <c r="Q176" s="80" t="s">
        <v>94</v>
      </c>
      <c r="R176" s="80" t="s">
        <v>10</v>
      </c>
      <c r="S176" s="80" t="s">
        <v>92</v>
      </c>
      <c r="T176" s="79" t="s">
        <v>117</v>
      </c>
      <c r="U176" s="79" t="s">
        <v>116</v>
      </c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:55" ht="20.100000000000001" customHeight="1" thickBot="1">
      <c r="A177" s="3" t="s">
        <v>76</v>
      </c>
      <c r="B177" s="79">
        <v>2020</v>
      </c>
      <c r="C177" s="79">
        <v>10</v>
      </c>
      <c r="D177" s="79"/>
      <c r="E177" s="80" t="s">
        <v>97</v>
      </c>
      <c r="F177" s="80" t="s">
        <v>10</v>
      </c>
      <c r="G177" s="80" t="s">
        <v>88</v>
      </c>
      <c r="H177" s="81">
        <v>44678</v>
      </c>
      <c r="I177" s="82">
        <v>34080.449999999997</v>
      </c>
      <c r="J177" s="83">
        <v>0</v>
      </c>
      <c r="K177" s="82">
        <v>34080.449999999997</v>
      </c>
      <c r="N177" s="3" t="s">
        <v>76</v>
      </c>
      <c r="O177" s="79">
        <v>8</v>
      </c>
      <c r="P177" s="82">
        <v>3104.46</v>
      </c>
      <c r="Q177" s="80" t="s">
        <v>100</v>
      </c>
      <c r="R177" s="80" t="s">
        <v>10</v>
      </c>
      <c r="S177" s="80" t="s">
        <v>10</v>
      </c>
      <c r="T177" s="79" t="s">
        <v>118</v>
      </c>
      <c r="U177" s="79" t="s">
        <v>116</v>
      </c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1:55" ht="20.100000000000001" customHeight="1" thickBot="1">
      <c r="A178" s="3" t="s">
        <v>76</v>
      </c>
      <c r="B178" s="79">
        <v>2020</v>
      </c>
      <c r="C178" s="79">
        <v>10</v>
      </c>
      <c r="D178" s="79"/>
      <c r="E178" s="80" t="s">
        <v>100</v>
      </c>
      <c r="F178" s="80" t="s">
        <v>10</v>
      </c>
      <c r="G178" s="80" t="s">
        <v>88</v>
      </c>
      <c r="H178" s="81">
        <v>44678</v>
      </c>
      <c r="I178" s="82">
        <v>1304.81</v>
      </c>
      <c r="J178" s="83">
        <v>0</v>
      </c>
      <c r="K178" s="82">
        <v>1304.81</v>
      </c>
      <c r="N178" s="3" t="s">
        <v>76</v>
      </c>
      <c r="O178" s="79">
        <v>8</v>
      </c>
      <c r="P178" s="82">
        <v>5926.74</v>
      </c>
      <c r="Q178" s="80" t="s">
        <v>98</v>
      </c>
      <c r="R178" s="80" t="s">
        <v>10</v>
      </c>
      <c r="S178" s="80" t="s">
        <v>10</v>
      </c>
      <c r="T178" s="79" t="s">
        <v>118</v>
      </c>
      <c r="U178" s="79" t="s">
        <v>116</v>
      </c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:55" ht="20.100000000000001" customHeight="1" thickBot="1">
      <c r="A179" s="3" t="s">
        <v>76</v>
      </c>
      <c r="B179" s="79">
        <v>2020</v>
      </c>
      <c r="C179" s="79">
        <v>10</v>
      </c>
      <c r="D179" s="79"/>
      <c r="E179" s="80" t="s">
        <v>11</v>
      </c>
      <c r="F179" s="80" t="s">
        <v>10</v>
      </c>
      <c r="G179" s="80" t="s">
        <v>10</v>
      </c>
      <c r="H179" s="81">
        <v>44147</v>
      </c>
      <c r="I179" s="82">
        <v>69370.97</v>
      </c>
      <c r="J179" s="83">
        <v>0</v>
      </c>
      <c r="K179" s="82">
        <v>69370.97</v>
      </c>
      <c r="N179" s="3" t="s">
        <v>76</v>
      </c>
      <c r="O179" s="79">
        <v>8</v>
      </c>
      <c r="P179" s="82">
        <v>3614.77</v>
      </c>
      <c r="Q179" s="80" t="s">
        <v>98</v>
      </c>
      <c r="R179" s="80" t="s">
        <v>10</v>
      </c>
      <c r="S179" s="80" t="s">
        <v>88</v>
      </c>
      <c r="T179" s="79" t="s">
        <v>118</v>
      </c>
      <c r="U179" s="79" t="s">
        <v>116</v>
      </c>
      <c r="AC179" s="10" t="str">
        <f t="shared" si="74"/>
        <v>Q193947</v>
      </c>
      <c r="AD179" s="10" t="str">
        <f t="shared" si="75"/>
        <v>Contribuciones Seg. Social</v>
      </c>
      <c r="AE179" s="10" t="str">
        <f t="shared" si="76"/>
        <v>Declaración Jurada</v>
      </c>
      <c r="AF179" s="10" t="str">
        <f t="shared" si="77"/>
        <v>Declaración Jurada</v>
      </c>
      <c r="AG179" s="10">
        <f t="shared" si="78"/>
        <v>69370.97</v>
      </c>
      <c r="AH179" s="10">
        <f t="shared" si="79"/>
        <v>0</v>
      </c>
      <c r="AI179" s="10">
        <f t="shared" si="80"/>
        <v>69370.97</v>
      </c>
      <c r="AJ179" s="10">
        <f t="shared" si="81"/>
        <v>2020</v>
      </c>
      <c r="AK179" s="10">
        <f t="shared" si="82"/>
        <v>10</v>
      </c>
      <c r="AN179" s="10" t="str">
        <f t="shared" si="83"/>
        <v>2020/10</v>
      </c>
      <c r="AO179" s="10" t="str">
        <f t="shared" si="84"/>
        <v>2020/10 Contribuciones Seg. Social</v>
      </c>
      <c r="AP179" s="10">
        <f t="shared" si="85"/>
        <v>69370.97</v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1:55" ht="20.100000000000001" customHeight="1" thickBot="1">
      <c r="A180" s="3" t="s">
        <v>76</v>
      </c>
      <c r="B180" s="79">
        <v>2020</v>
      </c>
      <c r="C180" s="79">
        <v>10</v>
      </c>
      <c r="D180" s="79"/>
      <c r="E180" s="80" t="s">
        <v>11</v>
      </c>
      <c r="F180" s="80" t="s">
        <v>10</v>
      </c>
      <c r="G180" s="80" t="s">
        <v>88</v>
      </c>
      <c r="H180" s="81">
        <v>44678</v>
      </c>
      <c r="I180" s="82">
        <v>40603.29</v>
      </c>
      <c r="J180" s="83">
        <v>0</v>
      </c>
      <c r="K180" s="82">
        <v>40603.29</v>
      </c>
      <c r="N180" s="3" t="s">
        <v>76</v>
      </c>
      <c r="O180" s="79">
        <v>8</v>
      </c>
      <c r="P180" s="82">
        <v>1893.45</v>
      </c>
      <c r="Q180" s="80" t="s">
        <v>100</v>
      </c>
      <c r="R180" s="80" t="s">
        <v>10</v>
      </c>
      <c r="S180" s="80" t="s">
        <v>88</v>
      </c>
      <c r="T180" s="79" t="s">
        <v>118</v>
      </c>
      <c r="U180" s="79" t="s">
        <v>116</v>
      </c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1:55" ht="20.100000000000001" customHeight="1" thickBot="1">
      <c r="A181" s="3" t="s">
        <v>76</v>
      </c>
      <c r="B181" s="79">
        <v>2020</v>
      </c>
      <c r="C181" s="79">
        <v>10</v>
      </c>
      <c r="D181" s="79"/>
      <c r="E181" s="80" t="s">
        <v>98</v>
      </c>
      <c r="F181" s="80" t="s">
        <v>10</v>
      </c>
      <c r="G181" s="80" t="s">
        <v>88</v>
      </c>
      <c r="H181" s="81">
        <v>44678</v>
      </c>
      <c r="I181" s="82">
        <v>2491.0100000000002</v>
      </c>
      <c r="J181" s="83">
        <v>0</v>
      </c>
      <c r="K181" s="82">
        <v>2491.0100000000002</v>
      </c>
      <c r="N181" s="3" t="s">
        <v>76</v>
      </c>
      <c r="O181" s="79">
        <v>8</v>
      </c>
      <c r="P181" s="83">
        <v>40</v>
      </c>
      <c r="Q181" s="80" t="s">
        <v>94</v>
      </c>
      <c r="R181" s="80" t="s">
        <v>10</v>
      </c>
      <c r="S181" s="80" t="s">
        <v>92</v>
      </c>
      <c r="T181" s="79" t="s">
        <v>118</v>
      </c>
      <c r="U181" s="79" t="s">
        <v>116</v>
      </c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:55" ht="20.100000000000001" customHeight="1" thickBot="1">
      <c r="A182" s="3" t="s">
        <v>76</v>
      </c>
      <c r="B182" s="79">
        <v>2020</v>
      </c>
      <c r="C182" s="79">
        <v>10</v>
      </c>
      <c r="D182" s="79"/>
      <c r="E182" s="80" t="s">
        <v>99</v>
      </c>
      <c r="F182" s="80" t="s">
        <v>10</v>
      </c>
      <c r="G182" s="80" t="s">
        <v>10</v>
      </c>
      <c r="H182" s="81">
        <v>44140</v>
      </c>
      <c r="I182" s="82">
        <v>25789.18</v>
      </c>
      <c r="J182" s="83">
        <v>0</v>
      </c>
      <c r="K182" s="82">
        <v>25789.18</v>
      </c>
      <c r="N182" s="3" t="s">
        <v>76</v>
      </c>
      <c r="O182" s="79">
        <v>8</v>
      </c>
      <c r="P182" s="82">
        <v>5390.91</v>
      </c>
      <c r="Q182" s="80" t="s">
        <v>100</v>
      </c>
      <c r="R182" s="80" t="s">
        <v>10</v>
      </c>
      <c r="S182" s="80" t="s">
        <v>10</v>
      </c>
      <c r="T182" s="79" t="s">
        <v>119</v>
      </c>
      <c r="U182" s="79" t="s">
        <v>116</v>
      </c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1:55" ht="20.100000000000001" customHeight="1" thickBot="1">
      <c r="A183" s="3" t="s">
        <v>76</v>
      </c>
      <c r="B183" s="79">
        <v>2020</v>
      </c>
      <c r="C183" s="79">
        <v>11</v>
      </c>
      <c r="D183" s="79"/>
      <c r="E183" s="80" t="s">
        <v>97</v>
      </c>
      <c r="F183" s="80" t="s">
        <v>10</v>
      </c>
      <c r="G183" s="80" t="s">
        <v>10</v>
      </c>
      <c r="H183" s="81">
        <v>44174</v>
      </c>
      <c r="I183" s="82">
        <v>55838.18</v>
      </c>
      <c r="J183" s="83">
        <v>0</v>
      </c>
      <c r="K183" s="82">
        <v>55838.18</v>
      </c>
      <c r="N183" s="3" t="s">
        <v>76</v>
      </c>
      <c r="O183" s="79">
        <v>8</v>
      </c>
      <c r="P183" s="82">
        <v>10291.69</v>
      </c>
      <c r="Q183" s="80" t="s">
        <v>98</v>
      </c>
      <c r="R183" s="80" t="s">
        <v>10</v>
      </c>
      <c r="S183" s="80" t="s">
        <v>10</v>
      </c>
      <c r="T183" s="79" t="s">
        <v>119</v>
      </c>
      <c r="U183" s="79" t="s">
        <v>116</v>
      </c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:55" ht="20.100000000000001" customHeight="1" thickBot="1">
      <c r="A184" s="3" t="s">
        <v>76</v>
      </c>
      <c r="B184" s="79">
        <v>2020</v>
      </c>
      <c r="C184" s="79">
        <v>11</v>
      </c>
      <c r="D184" s="79"/>
      <c r="E184" s="80" t="s">
        <v>100</v>
      </c>
      <c r="F184" s="80" t="s">
        <v>10</v>
      </c>
      <c r="G184" s="80" t="s">
        <v>88</v>
      </c>
      <c r="H184" s="81">
        <v>44678</v>
      </c>
      <c r="I184" s="82">
        <v>1221.42</v>
      </c>
      <c r="J184" s="83">
        <v>0</v>
      </c>
      <c r="K184" s="82">
        <v>1221.42</v>
      </c>
      <c r="N184" s="3" t="s">
        <v>76</v>
      </c>
      <c r="O184" s="79">
        <v>9</v>
      </c>
      <c r="P184" s="83">
        <v>53.3</v>
      </c>
      <c r="Q184" s="80" t="s">
        <v>89</v>
      </c>
      <c r="R184" s="80" t="s">
        <v>10</v>
      </c>
      <c r="S184" s="80" t="s">
        <v>10</v>
      </c>
      <c r="T184" s="79" t="s">
        <v>104</v>
      </c>
      <c r="U184" s="79" t="s">
        <v>116</v>
      </c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1:55" ht="20.100000000000001" customHeight="1" thickBot="1">
      <c r="A185" s="3" t="s">
        <v>76</v>
      </c>
      <c r="B185" s="79">
        <v>2020</v>
      </c>
      <c r="C185" s="79">
        <v>11</v>
      </c>
      <c r="D185" s="79"/>
      <c r="E185" s="80" t="s">
        <v>11</v>
      </c>
      <c r="F185" s="80" t="s">
        <v>10</v>
      </c>
      <c r="G185" s="80" t="s">
        <v>10</v>
      </c>
      <c r="H185" s="81">
        <v>44174</v>
      </c>
      <c r="I185" s="82">
        <v>66071.7</v>
      </c>
      <c r="J185" s="83">
        <v>0</v>
      </c>
      <c r="K185" s="82">
        <v>66071.7</v>
      </c>
      <c r="N185" s="3" t="s">
        <v>76</v>
      </c>
      <c r="O185" s="79">
        <v>9</v>
      </c>
      <c r="P185" s="82">
        <v>39197.97</v>
      </c>
      <c r="Q185" s="80" t="s">
        <v>87</v>
      </c>
      <c r="R185" s="80" t="s">
        <v>10</v>
      </c>
      <c r="S185" s="80" t="s">
        <v>10</v>
      </c>
      <c r="T185" s="79" t="s">
        <v>105</v>
      </c>
      <c r="U185" s="79" t="s">
        <v>116</v>
      </c>
      <c r="AC185" s="10" t="str">
        <f t="shared" si="74"/>
        <v>Q193947</v>
      </c>
      <c r="AD185" s="10" t="str">
        <f t="shared" si="75"/>
        <v>Contribuciones Seg. Social</v>
      </c>
      <c r="AE185" s="10" t="str">
        <f t="shared" si="76"/>
        <v>Declaración Jurada</v>
      </c>
      <c r="AF185" s="10" t="str">
        <f t="shared" si="77"/>
        <v>Declaración Jurada</v>
      </c>
      <c r="AG185" s="10">
        <f t="shared" si="78"/>
        <v>66071.7</v>
      </c>
      <c r="AH185" s="10">
        <f t="shared" si="79"/>
        <v>0</v>
      </c>
      <c r="AI185" s="10">
        <f t="shared" si="80"/>
        <v>66071.7</v>
      </c>
      <c r="AJ185" s="10">
        <f t="shared" si="81"/>
        <v>2020</v>
      </c>
      <c r="AK185" s="10">
        <f t="shared" si="82"/>
        <v>11</v>
      </c>
      <c r="AN185" s="10" t="str">
        <f t="shared" si="83"/>
        <v>2020/11</v>
      </c>
      <c r="AO185" s="10" t="str">
        <f t="shared" si="84"/>
        <v>2020/11 Contribuciones Seg. Social</v>
      </c>
      <c r="AP185" s="10">
        <f t="shared" si="85"/>
        <v>66071.7</v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:55" ht="20.100000000000001" customHeight="1" thickBot="1">
      <c r="A186" s="3" t="s">
        <v>76</v>
      </c>
      <c r="B186" s="79">
        <v>2020</v>
      </c>
      <c r="C186" s="79">
        <v>11</v>
      </c>
      <c r="D186" s="79"/>
      <c r="E186" s="80" t="s">
        <v>98</v>
      </c>
      <c r="F186" s="80" t="s">
        <v>10</v>
      </c>
      <c r="G186" s="80" t="s">
        <v>88</v>
      </c>
      <c r="H186" s="81">
        <v>44678</v>
      </c>
      <c r="I186" s="82">
        <v>2331.81</v>
      </c>
      <c r="J186" s="83">
        <v>0</v>
      </c>
      <c r="K186" s="82">
        <v>2331.81</v>
      </c>
      <c r="N186" s="3" t="s">
        <v>76</v>
      </c>
      <c r="O186" s="79">
        <v>9</v>
      </c>
      <c r="P186" s="82">
        <v>6400.18</v>
      </c>
      <c r="Q186" s="80" t="s">
        <v>90</v>
      </c>
      <c r="R186" s="80" t="s">
        <v>10</v>
      </c>
      <c r="S186" s="80" t="s">
        <v>10</v>
      </c>
      <c r="T186" s="79" t="s">
        <v>105</v>
      </c>
      <c r="U186" s="79" t="s">
        <v>116</v>
      </c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:55" ht="20.100000000000001" customHeight="1" thickBot="1">
      <c r="A187" s="3" t="s">
        <v>76</v>
      </c>
      <c r="B187" s="79">
        <v>2020</v>
      </c>
      <c r="C187" s="79">
        <v>11</v>
      </c>
      <c r="D187" s="79"/>
      <c r="E187" s="80" t="s">
        <v>99</v>
      </c>
      <c r="F187" s="80" t="s">
        <v>10</v>
      </c>
      <c r="G187" s="80" t="s">
        <v>10</v>
      </c>
      <c r="H187" s="81">
        <v>44174</v>
      </c>
      <c r="I187" s="82">
        <v>25789.18</v>
      </c>
      <c r="J187" s="83">
        <v>0</v>
      </c>
      <c r="K187" s="82">
        <v>25789.18</v>
      </c>
      <c r="N187" s="3" t="s">
        <v>76</v>
      </c>
      <c r="O187" s="79">
        <v>9</v>
      </c>
      <c r="P187" s="83">
        <v>16</v>
      </c>
      <c r="Q187" s="80" t="s">
        <v>95</v>
      </c>
      <c r="R187" s="80" t="s">
        <v>10</v>
      </c>
      <c r="S187" s="80" t="s">
        <v>92</v>
      </c>
      <c r="T187" s="79" t="s">
        <v>108</v>
      </c>
      <c r="U187" s="79" t="s">
        <v>116</v>
      </c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:55" ht="20.100000000000001" customHeight="1" thickBot="1">
      <c r="A188" s="3" t="s">
        <v>76</v>
      </c>
      <c r="B188" s="79">
        <v>2020</v>
      </c>
      <c r="C188" s="79">
        <v>11</v>
      </c>
      <c r="D188" s="79"/>
      <c r="E188" s="80" t="s">
        <v>97</v>
      </c>
      <c r="F188" s="80" t="s">
        <v>10</v>
      </c>
      <c r="G188" s="80" t="s">
        <v>88</v>
      </c>
      <c r="H188" s="81">
        <v>44678</v>
      </c>
      <c r="I188" s="82">
        <v>31164.78</v>
      </c>
      <c r="J188" s="83">
        <v>0</v>
      </c>
      <c r="K188" s="82">
        <v>31164.78</v>
      </c>
      <c r="N188" s="3" t="s">
        <v>76</v>
      </c>
      <c r="O188" s="79">
        <v>9</v>
      </c>
      <c r="P188" s="83">
        <v>692.54</v>
      </c>
      <c r="Q188" s="80" t="s">
        <v>93</v>
      </c>
      <c r="R188" s="80" t="s">
        <v>10</v>
      </c>
      <c r="S188" s="80" t="s">
        <v>10</v>
      </c>
      <c r="T188" s="79" t="s">
        <v>109</v>
      </c>
      <c r="U188" s="79" t="s">
        <v>116</v>
      </c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1:55" ht="20.100000000000001" customHeight="1" thickBot="1">
      <c r="A189" s="3" t="s">
        <v>76</v>
      </c>
      <c r="B189" s="79">
        <v>2020</v>
      </c>
      <c r="C189" s="79">
        <v>11</v>
      </c>
      <c r="D189" s="79"/>
      <c r="E189" s="80" t="s">
        <v>11</v>
      </c>
      <c r="F189" s="80" t="s">
        <v>10</v>
      </c>
      <c r="G189" s="80" t="s">
        <v>88</v>
      </c>
      <c r="H189" s="81">
        <v>44678</v>
      </c>
      <c r="I189" s="82">
        <v>36876.379999999997</v>
      </c>
      <c r="J189" s="83">
        <v>0</v>
      </c>
      <c r="K189" s="82">
        <v>36876.379999999997</v>
      </c>
      <c r="N189" s="3" t="s">
        <v>76</v>
      </c>
      <c r="O189" s="79">
        <v>9</v>
      </c>
      <c r="P189" s="82">
        <v>2464.52</v>
      </c>
      <c r="Q189" s="80" t="s">
        <v>97</v>
      </c>
      <c r="R189" s="80" t="s">
        <v>10</v>
      </c>
      <c r="S189" s="80" t="s">
        <v>88</v>
      </c>
      <c r="T189" s="79" t="s">
        <v>115</v>
      </c>
      <c r="U189" s="79" t="s">
        <v>116</v>
      </c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:55" ht="20.100000000000001" customHeight="1" thickBot="1">
      <c r="A190" s="3" t="s">
        <v>76</v>
      </c>
      <c r="B190" s="79">
        <v>2020</v>
      </c>
      <c r="C190" s="79">
        <v>12</v>
      </c>
      <c r="D190" s="79"/>
      <c r="E190" s="80" t="s">
        <v>97</v>
      </c>
      <c r="F190" s="80" t="s">
        <v>10</v>
      </c>
      <c r="G190" s="80" t="s">
        <v>10</v>
      </c>
      <c r="H190" s="81">
        <v>44207</v>
      </c>
      <c r="I190" s="82">
        <v>80302.559999999998</v>
      </c>
      <c r="J190" s="83">
        <v>0</v>
      </c>
      <c r="K190" s="82">
        <v>80302.559999999998</v>
      </c>
      <c r="N190" s="3" t="s">
        <v>76</v>
      </c>
      <c r="O190" s="79">
        <v>9</v>
      </c>
      <c r="P190" s="82">
        <v>52705.64</v>
      </c>
      <c r="Q190" s="80" t="s">
        <v>11</v>
      </c>
      <c r="R190" s="80" t="s">
        <v>10</v>
      </c>
      <c r="S190" s="80" t="s">
        <v>88</v>
      </c>
      <c r="T190" s="79" t="s">
        <v>115</v>
      </c>
      <c r="U190" s="79" t="s">
        <v>116</v>
      </c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>Q193947</v>
      </c>
      <c r="AU190" s="10">
        <f t="shared" si="87"/>
        <v>9</v>
      </c>
      <c r="AV190" s="10">
        <f t="shared" si="88"/>
        <v>52705.64</v>
      </c>
      <c r="AW190" s="10" t="str">
        <f t="shared" si="89"/>
        <v>2019/12</v>
      </c>
      <c r="AX190" s="10" t="str">
        <f t="shared" si="90"/>
        <v>2019/12 Contribuciones Seg. Social</v>
      </c>
      <c r="AY190" s="10">
        <f t="shared" si="71"/>
        <v>83741.58</v>
      </c>
      <c r="AZ190" s="10">
        <f t="shared" si="91"/>
        <v>0.62938435123865588</v>
      </c>
      <c r="BA190" s="10" t="str">
        <f t="shared" si="73"/>
        <v>Q193947 9</v>
      </c>
      <c r="BB190" s="10">
        <f>IFERROR(IF(AW190="","",VLOOKUP(AW190,SUSS!R:S,2,FALSE)),AY190*SUSS!$M$2)</f>
        <v>20935.395</v>
      </c>
      <c r="BC190" s="10">
        <f t="shared" si="72"/>
        <v>13176.41</v>
      </c>
    </row>
    <row r="191" spans="1:55" ht="20.100000000000001" customHeight="1" thickBot="1">
      <c r="A191" s="3" t="s">
        <v>76</v>
      </c>
      <c r="B191" s="79">
        <v>2020</v>
      </c>
      <c r="C191" s="79">
        <v>12</v>
      </c>
      <c r="D191" s="79"/>
      <c r="E191" s="80" t="s">
        <v>11</v>
      </c>
      <c r="F191" s="80" t="s">
        <v>10</v>
      </c>
      <c r="G191" s="80" t="s">
        <v>10</v>
      </c>
      <c r="H191" s="81">
        <v>44207</v>
      </c>
      <c r="I191" s="82">
        <v>96463.35</v>
      </c>
      <c r="J191" s="83">
        <v>0</v>
      </c>
      <c r="K191" s="82">
        <v>96463.35</v>
      </c>
      <c r="N191" s="3" t="s">
        <v>76</v>
      </c>
      <c r="O191" s="79">
        <v>9</v>
      </c>
      <c r="P191" s="83">
        <v>40</v>
      </c>
      <c r="Q191" s="80" t="s">
        <v>91</v>
      </c>
      <c r="R191" s="80" t="s">
        <v>10</v>
      </c>
      <c r="S191" s="80" t="s">
        <v>92</v>
      </c>
      <c r="T191" s="79" t="s">
        <v>115</v>
      </c>
      <c r="U191" s="79" t="s">
        <v>116</v>
      </c>
      <c r="AC191" s="10" t="str">
        <f t="shared" si="74"/>
        <v>Q193947</v>
      </c>
      <c r="AD191" s="10" t="str">
        <f t="shared" si="75"/>
        <v>Contribuciones Seg. Social</v>
      </c>
      <c r="AE191" s="10" t="str">
        <f t="shared" si="76"/>
        <v>Declaración Jurada</v>
      </c>
      <c r="AF191" s="10" t="str">
        <f t="shared" si="77"/>
        <v>Declaración Jurada</v>
      </c>
      <c r="AG191" s="10">
        <f t="shared" si="78"/>
        <v>96463.35</v>
      </c>
      <c r="AH191" s="10">
        <f t="shared" si="79"/>
        <v>0</v>
      </c>
      <c r="AI191" s="10">
        <f t="shared" si="80"/>
        <v>96463.35</v>
      </c>
      <c r="AJ191" s="10">
        <f t="shared" si="81"/>
        <v>2020</v>
      </c>
      <c r="AK191" s="10">
        <f t="shared" si="82"/>
        <v>12</v>
      </c>
      <c r="AN191" s="10" t="str">
        <f t="shared" si="83"/>
        <v>2020/12</v>
      </c>
      <c r="AO191" s="10" t="str">
        <f t="shared" si="84"/>
        <v>2020/12 Contribuciones Seg. Social</v>
      </c>
      <c r="AP191" s="10">
        <f t="shared" si="85"/>
        <v>96463.35</v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1:55" ht="20.100000000000001" customHeight="1" thickBot="1">
      <c r="A192" s="3" t="s">
        <v>76</v>
      </c>
      <c r="B192" s="79">
        <v>2020</v>
      </c>
      <c r="C192" s="79">
        <v>12</v>
      </c>
      <c r="D192" s="79"/>
      <c r="E192" s="80" t="s">
        <v>99</v>
      </c>
      <c r="F192" s="80" t="s">
        <v>10</v>
      </c>
      <c r="G192" s="80" t="s">
        <v>10</v>
      </c>
      <c r="H192" s="81">
        <v>44201</v>
      </c>
      <c r="I192" s="82">
        <v>25789.18</v>
      </c>
      <c r="J192" s="83">
        <v>0</v>
      </c>
      <c r="K192" s="82">
        <v>25789.18</v>
      </c>
      <c r="N192" s="3" t="s">
        <v>76</v>
      </c>
      <c r="O192" s="79">
        <v>9</v>
      </c>
      <c r="P192" s="82">
        <v>73231.149999999994</v>
      </c>
      <c r="Q192" s="80" t="s">
        <v>11</v>
      </c>
      <c r="R192" s="80" t="s">
        <v>10</v>
      </c>
      <c r="S192" s="80" t="s">
        <v>10</v>
      </c>
      <c r="T192" s="79" t="s">
        <v>117</v>
      </c>
      <c r="U192" s="79" t="s">
        <v>116</v>
      </c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>Q193947</v>
      </c>
      <c r="AU192" s="10">
        <f t="shared" si="87"/>
        <v>9</v>
      </c>
      <c r="AV192" s="10">
        <f t="shared" si="88"/>
        <v>73231.149999999994</v>
      </c>
      <c r="AW192" s="10" t="str">
        <f t="shared" si="89"/>
        <v>2020/1</v>
      </c>
      <c r="AX192" s="10" t="str">
        <f t="shared" si="90"/>
        <v>2020/1 Contribuciones Seg. Social</v>
      </c>
      <c r="AY192" s="10">
        <f t="shared" si="71"/>
        <v>73231.149999999994</v>
      </c>
      <c r="AZ192" s="10">
        <f t="shared" si="91"/>
        <v>1</v>
      </c>
      <c r="BA192" s="10" t="str">
        <f t="shared" si="73"/>
        <v>Q193947 9</v>
      </c>
      <c r="BB192" s="10">
        <f>IFERROR(IF(AW192="","",VLOOKUP(AW192,SUSS!R:S,2,FALSE)),AY192*SUSS!$M$2)</f>
        <v>18307.787499999999</v>
      </c>
      <c r="BC192" s="10">
        <f t="shared" si="72"/>
        <v>18307.787499999999</v>
      </c>
    </row>
    <row r="193" spans="1:55" ht="20.100000000000001" customHeight="1" thickBot="1">
      <c r="A193" s="3" t="s">
        <v>76</v>
      </c>
      <c r="B193" s="79">
        <v>2020</v>
      </c>
      <c r="C193" s="79">
        <v>12</v>
      </c>
      <c r="D193" s="79"/>
      <c r="E193" s="80" t="s">
        <v>97</v>
      </c>
      <c r="F193" s="80" t="s">
        <v>10</v>
      </c>
      <c r="G193" s="80" t="s">
        <v>88</v>
      </c>
      <c r="H193" s="81">
        <v>44678</v>
      </c>
      <c r="I193" s="82">
        <v>42143.85</v>
      </c>
      <c r="J193" s="83">
        <v>0</v>
      </c>
      <c r="K193" s="82">
        <v>42143.85</v>
      </c>
      <c r="N193" s="3" t="s">
        <v>76</v>
      </c>
      <c r="O193" s="79">
        <v>9</v>
      </c>
      <c r="P193" s="82">
        <v>61302.07</v>
      </c>
      <c r="Q193" s="80" t="s">
        <v>97</v>
      </c>
      <c r="R193" s="80" t="s">
        <v>10</v>
      </c>
      <c r="S193" s="80" t="s">
        <v>10</v>
      </c>
      <c r="T193" s="79" t="s">
        <v>117</v>
      </c>
      <c r="U193" s="79" t="s">
        <v>116</v>
      </c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1:55" ht="20.100000000000001" customHeight="1" thickBot="1">
      <c r="A194" s="3" t="s">
        <v>76</v>
      </c>
      <c r="B194" s="79">
        <v>2020</v>
      </c>
      <c r="C194" s="79">
        <v>12</v>
      </c>
      <c r="D194" s="79"/>
      <c r="E194" s="80" t="s">
        <v>100</v>
      </c>
      <c r="F194" s="80" t="s">
        <v>10</v>
      </c>
      <c r="G194" s="80" t="s">
        <v>88</v>
      </c>
      <c r="H194" s="81">
        <v>44678</v>
      </c>
      <c r="I194" s="82">
        <v>1157.6500000000001</v>
      </c>
      <c r="J194" s="83">
        <v>0</v>
      </c>
      <c r="K194" s="82">
        <v>1157.6500000000001</v>
      </c>
      <c r="N194" s="3" t="s">
        <v>76</v>
      </c>
      <c r="O194" s="79">
        <v>9</v>
      </c>
      <c r="P194" s="83">
        <v>200</v>
      </c>
      <c r="Q194" s="80" t="s">
        <v>97</v>
      </c>
      <c r="R194" s="80" t="s">
        <v>10</v>
      </c>
      <c r="S194" s="80" t="s">
        <v>92</v>
      </c>
      <c r="T194" s="79" t="s">
        <v>117</v>
      </c>
      <c r="U194" s="79" t="s">
        <v>116</v>
      </c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:55" ht="20.100000000000001" customHeight="1" thickBot="1">
      <c r="A195" s="3" t="s">
        <v>76</v>
      </c>
      <c r="B195" s="79">
        <v>2020</v>
      </c>
      <c r="C195" s="79">
        <v>12</v>
      </c>
      <c r="D195" s="79"/>
      <c r="E195" s="80" t="s">
        <v>11</v>
      </c>
      <c r="F195" s="80" t="s">
        <v>10</v>
      </c>
      <c r="G195" s="80" t="s">
        <v>88</v>
      </c>
      <c r="H195" s="81">
        <v>44678</v>
      </c>
      <c r="I195" s="82">
        <v>50625.25</v>
      </c>
      <c r="J195" s="83">
        <v>0</v>
      </c>
      <c r="K195" s="82">
        <v>50625.25</v>
      </c>
      <c r="N195" s="3" t="s">
        <v>76</v>
      </c>
      <c r="O195" s="79">
        <v>9</v>
      </c>
      <c r="P195" s="82">
        <v>45976.55</v>
      </c>
      <c r="Q195" s="80" t="s">
        <v>97</v>
      </c>
      <c r="R195" s="80" t="s">
        <v>10</v>
      </c>
      <c r="S195" s="80" t="s">
        <v>88</v>
      </c>
      <c r="T195" s="79" t="s">
        <v>117</v>
      </c>
      <c r="U195" s="79" t="s">
        <v>116</v>
      </c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1:55" ht="20.100000000000001" customHeight="1" thickBot="1">
      <c r="A196" s="3" t="s">
        <v>76</v>
      </c>
      <c r="B196" s="79">
        <v>2020</v>
      </c>
      <c r="C196" s="79">
        <v>12</v>
      </c>
      <c r="D196" s="79"/>
      <c r="E196" s="80" t="s">
        <v>98</v>
      </c>
      <c r="F196" s="80" t="s">
        <v>10</v>
      </c>
      <c r="G196" s="80" t="s">
        <v>88</v>
      </c>
      <c r="H196" s="81">
        <v>44678</v>
      </c>
      <c r="I196" s="82">
        <v>2210.0700000000002</v>
      </c>
      <c r="J196" s="83">
        <v>0</v>
      </c>
      <c r="K196" s="82">
        <v>2210.0700000000002</v>
      </c>
      <c r="N196" s="3" t="s">
        <v>76</v>
      </c>
      <c r="O196" s="79">
        <v>9</v>
      </c>
      <c r="P196" s="82">
        <v>16727.25</v>
      </c>
      <c r="Q196" s="80" t="s">
        <v>11</v>
      </c>
      <c r="R196" s="80" t="s">
        <v>10</v>
      </c>
      <c r="S196" s="80" t="s">
        <v>88</v>
      </c>
      <c r="T196" s="79" t="s">
        <v>117</v>
      </c>
      <c r="U196" s="79" t="s">
        <v>116</v>
      </c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>Q193947</v>
      </c>
      <c r="AU196" s="10">
        <f t="shared" si="87"/>
        <v>9</v>
      </c>
      <c r="AV196" s="10">
        <f t="shared" si="88"/>
        <v>16727.25</v>
      </c>
      <c r="AW196" s="10" t="str">
        <f t="shared" si="89"/>
        <v>2020/1</v>
      </c>
      <c r="AX196" s="10" t="str">
        <f t="shared" si="90"/>
        <v>2020/1 Contribuciones Seg. Social</v>
      </c>
      <c r="AY196" s="10">
        <f t="shared" ref="AY196:AY259" si="92">VLOOKUP(AX196,AO:AP,2,FALSE)</f>
        <v>73231.149999999994</v>
      </c>
      <c r="AZ196" s="10">
        <f t="shared" si="91"/>
        <v>0.22841714215876716</v>
      </c>
      <c r="BA196" s="10" t="str">
        <f t="shared" si="73"/>
        <v>Q193947 9</v>
      </c>
      <c r="BB196" s="10">
        <f>IFERROR(IF(AW196="","",VLOOKUP(AW196,SUSS!R:S,2,FALSE)),AY196*SUSS!$M$2)</f>
        <v>18307.787499999999</v>
      </c>
      <c r="BC196" s="10">
        <f t="shared" si="72"/>
        <v>4181.8125</v>
      </c>
    </row>
    <row r="197" spans="1:55" ht="20.100000000000001" customHeight="1" thickBot="1">
      <c r="A197" s="3" t="s">
        <v>76</v>
      </c>
      <c r="B197" s="79">
        <v>2021</v>
      </c>
      <c r="C197" s="79">
        <v>1</v>
      </c>
      <c r="D197" s="79"/>
      <c r="E197" s="80" t="s">
        <v>97</v>
      </c>
      <c r="F197" s="80" t="s">
        <v>10</v>
      </c>
      <c r="G197" s="80" t="s">
        <v>10</v>
      </c>
      <c r="H197" s="81">
        <v>44236</v>
      </c>
      <c r="I197" s="82">
        <v>60815.7</v>
      </c>
      <c r="J197" s="83">
        <v>0</v>
      </c>
      <c r="K197" s="82">
        <v>60815.7</v>
      </c>
      <c r="N197" s="3" t="s">
        <v>76</v>
      </c>
      <c r="O197" s="79">
        <v>9</v>
      </c>
      <c r="P197" s="82">
        <v>8803.48</v>
      </c>
      <c r="Q197" s="80" t="s">
        <v>97</v>
      </c>
      <c r="R197" s="80" t="s">
        <v>10</v>
      </c>
      <c r="S197" s="80" t="s">
        <v>10</v>
      </c>
      <c r="T197" s="79" t="s">
        <v>118</v>
      </c>
      <c r="U197" s="79" t="s">
        <v>116</v>
      </c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:55" ht="20.100000000000001" customHeight="1" thickBot="1">
      <c r="A198" s="3" t="s">
        <v>76</v>
      </c>
      <c r="B198" s="79">
        <v>2021</v>
      </c>
      <c r="C198" s="79">
        <v>1</v>
      </c>
      <c r="D198" s="79"/>
      <c r="E198" s="80" t="s">
        <v>11</v>
      </c>
      <c r="F198" s="80" t="s">
        <v>10</v>
      </c>
      <c r="G198" s="80" t="s">
        <v>10</v>
      </c>
      <c r="H198" s="81">
        <v>44236</v>
      </c>
      <c r="I198" s="82">
        <v>71752.38</v>
      </c>
      <c r="J198" s="83">
        <v>0</v>
      </c>
      <c r="K198" s="82">
        <v>71752.38</v>
      </c>
      <c r="N198" s="3" t="s">
        <v>76</v>
      </c>
      <c r="O198" s="79">
        <v>9</v>
      </c>
      <c r="P198" s="83">
        <v>160</v>
      </c>
      <c r="Q198" s="80" t="s">
        <v>94</v>
      </c>
      <c r="R198" s="80" t="s">
        <v>10</v>
      </c>
      <c r="S198" s="80" t="s">
        <v>92</v>
      </c>
      <c r="T198" s="79" t="s">
        <v>118</v>
      </c>
      <c r="U198" s="79" t="s">
        <v>116</v>
      </c>
      <c r="AC198" s="10" t="str">
        <f t="shared" si="74"/>
        <v>Q193947</v>
      </c>
      <c r="AD198" s="10" t="str">
        <f t="shared" si="75"/>
        <v>Contribuciones Seg. Social</v>
      </c>
      <c r="AE198" s="10" t="str">
        <f t="shared" si="76"/>
        <v>Declaración Jurada</v>
      </c>
      <c r="AF198" s="10" t="str">
        <f t="shared" si="77"/>
        <v>Declaración Jurada</v>
      </c>
      <c r="AG198" s="10">
        <f t="shared" si="78"/>
        <v>71752.38</v>
      </c>
      <c r="AH198" s="10">
        <f t="shared" si="79"/>
        <v>0</v>
      </c>
      <c r="AI198" s="10">
        <f t="shared" si="80"/>
        <v>71752.38</v>
      </c>
      <c r="AJ198" s="10">
        <f t="shared" si="81"/>
        <v>2021</v>
      </c>
      <c r="AK198" s="10">
        <f t="shared" si="82"/>
        <v>1</v>
      </c>
      <c r="AN198" s="10" t="str">
        <f t="shared" si="83"/>
        <v xml:space="preserve">2021/1 </v>
      </c>
      <c r="AO198" s="10" t="str">
        <f t="shared" si="84"/>
        <v>2021/1 Contribuciones Seg. Social</v>
      </c>
      <c r="AP198" s="10">
        <f t="shared" si="85"/>
        <v>71752.38</v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1:55" ht="20.100000000000001" customHeight="1" thickBot="1">
      <c r="A199" s="3" t="s">
        <v>76</v>
      </c>
      <c r="B199" s="79">
        <v>2021</v>
      </c>
      <c r="C199" s="79">
        <v>1</v>
      </c>
      <c r="D199" s="79"/>
      <c r="E199" s="80" t="s">
        <v>99</v>
      </c>
      <c r="F199" s="80" t="s">
        <v>10</v>
      </c>
      <c r="G199" s="80" t="s">
        <v>10</v>
      </c>
      <c r="H199" s="81">
        <v>44232</v>
      </c>
      <c r="I199" s="82">
        <v>25789.18</v>
      </c>
      <c r="J199" s="83">
        <v>0</v>
      </c>
      <c r="K199" s="82">
        <v>25789.18</v>
      </c>
      <c r="N199" s="3" t="s">
        <v>76</v>
      </c>
      <c r="O199" s="79">
        <v>9</v>
      </c>
      <c r="P199" s="82">
        <v>6632.46</v>
      </c>
      <c r="Q199" s="80" t="s">
        <v>98</v>
      </c>
      <c r="R199" s="80" t="s">
        <v>10</v>
      </c>
      <c r="S199" s="80" t="s">
        <v>10</v>
      </c>
      <c r="T199" s="79" t="s">
        <v>119</v>
      </c>
      <c r="U199" s="79" t="s">
        <v>116</v>
      </c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:55" ht="20.100000000000001" customHeight="1" thickBot="1">
      <c r="A200" s="3" t="s">
        <v>76</v>
      </c>
      <c r="B200" s="79">
        <v>2021</v>
      </c>
      <c r="C200" s="79">
        <v>1</v>
      </c>
      <c r="D200" s="79"/>
      <c r="E200" s="80" t="s">
        <v>97</v>
      </c>
      <c r="F200" s="80" t="s">
        <v>10</v>
      </c>
      <c r="G200" s="80" t="s">
        <v>88</v>
      </c>
      <c r="H200" s="81">
        <v>44678</v>
      </c>
      <c r="I200" s="82">
        <v>30015.39</v>
      </c>
      <c r="J200" s="83">
        <v>0</v>
      </c>
      <c r="K200" s="82">
        <v>30015.39</v>
      </c>
      <c r="N200" s="3" t="s">
        <v>76</v>
      </c>
      <c r="O200" s="79">
        <v>9</v>
      </c>
      <c r="P200" s="82">
        <v>3474.12</v>
      </c>
      <c r="Q200" s="80" t="s">
        <v>100</v>
      </c>
      <c r="R200" s="80" t="s">
        <v>10</v>
      </c>
      <c r="S200" s="80" t="s">
        <v>10</v>
      </c>
      <c r="T200" s="79" t="s">
        <v>119</v>
      </c>
      <c r="U200" s="79" t="s">
        <v>116</v>
      </c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:55" ht="20.100000000000001" customHeight="1" thickBot="1">
      <c r="A201" s="3" t="s">
        <v>76</v>
      </c>
      <c r="B201" s="79">
        <v>2021</v>
      </c>
      <c r="C201" s="79">
        <v>1</v>
      </c>
      <c r="D201" s="79"/>
      <c r="E201" s="80" t="s">
        <v>100</v>
      </c>
      <c r="F201" s="80" t="s">
        <v>10</v>
      </c>
      <c r="G201" s="80" t="s">
        <v>88</v>
      </c>
      <c r="H201" s="81">
        <v>44678</v>
      </c>
      <c r="I201" s="82">
        <v>1084.07</v>
      </c>
      <c r="J201" s="83">
        <v>0</v>
      </c>
      <c r="K201" s="82">
        <v>1084.07</v>
      </c>
      <c r="N201" s="3" t="s">
        <v>76</v>
      </c>
      <c r="O201" s="79">
        <v>9</v>
      </c>
      <c r="P201" s="82">
        <v>1817.42</v>
      </c>
      <c r="Q201" s="80" t="s">
        <v>100</v>
      </c>
      <c r="R201" s="80" t="s">
        <v>10</v>
      </c>
      <c r="S201" s="80" t="s">
        <v>88</v>
      </c>
      <c r="T201" s="79" t="s">
        <v>119</v>
      </c>
      <c r="U201" s="79" t="s">
        <v>116</v>
      </c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1:55" ht="20.100000000000001" customHeight="1" thickBot="1">
      <c r="A202" s="3" t="s">
        <v>76</v>
      </c>
      <c r="B202" s="79">
        <v>2021</v>
      </c>
      <c r="C202" s="79">
        <v>1</v>
      </c>
      <c r="D202" s="79"/>
      <c r="E202" s="80" t="s">
        <v>11</v>
      </c>
      <c r="F202" s="80" t="s">
        <v>10</v>
      </c>
      <c r="G202" s="80" t="s">
        <v>88</v>
      </c>
      <c r="H202" s="81">
        <v>44678</v>
      </c>
      <c r="I202" s="82">
        <v>35413.15</v>
      </c>
      <c r="J202" s="83">
        <v>0</v>
      </c>
      <c r="K202" s="82">
        <v>35413.15</v>
      </c>
      <c r="N202" s="3" t="s">
        <v>76</v>
      </c>
      <c r="O202" s="79">
        <v>9</v>
      </c>
      <c r="P202" s="82">
        <v>3469.62</v>
      </c>
      <c r="Q202" s="80" t="s">
        <v>98</v>
      </c>
      <c r="R202" s="80" t="s">
        <v>10</v>
      </c>
      <c r="S202" s="80" t="s">
        <v>88</v>
      </c>
      <c r="T202" s="79" t="s">
        <v>119</v>
      </c>
      <c r="U202" s="79" t="s">
        <v>116</v>
      </c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1:55" ht="20.100000000000001" customHeight="1" thickBot="1">
      <c r="A203" s="3" t="s">
        <v>76</v>
      </c>
      <c r="B203" s="79">
        <v>2021</v>
      </c>
      <c r="C203" s="79">
        <v>1</v>
      </c>
      <c r="D203" s="79"/>
      <c r="E203" s="80" t="s">
        <v>98</v>
      </c>
      <c r="F203" s="80" t="s">
        <v>10</v>
      </c>
      <c r="G203" s="80" t="s">
        <v>88</v>
      </c>
      <c r="H203" s="81">
        <v>44678</v>
      </c>
      <c r="I203" s="82">
        <v>2069.6</v>
      </c>
      <c r="J203" s="83">
        <v>0</v>
      </c>
      <c r="K203" s="82">
        <v>2069.6</v>
      </c>
      <c r="N203" s="3" t="s">
        <v>76</v>
      </c>
      <c r="O203" s="79">
        <v>9</v>
      </c>
      <c r="P203" s="82">
        <v>5097.28</v>
      </c>
      <c r="Q203" s="80" t="s">
        <v>100</v>
      </c>
      <c r="R203" s="80" t="s">
        <v>10</v>
      </c>
      <c r="S203" s="80" t="s">
        <v>10</v>
      </c>
      <c r="T203" s="79" t="s">
        <v>120</v>
      </c>
      <c r="U203" s="79" t="s">
        <v>116</v>
      </c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:55" ht="20.100000000000001" customHeight="1" thickBot="1">
      <c r="A204" s="3" t="s">
        <v>76</v>
      </c>
      <c r="B204" s="79">
        <v>2021</v>
      </c>
      <c r="C204" s="79">
        <v>2</v>
      </c>
      <c r="D204" s="79"/>
      <c r="E204" s="80" t="s">
        <v>97</v>
      </c>
      <c r="F204" s="80" t="s">
        <v>10</v>
      </c>
      <c r="G204" s="80" t="s">
        <v>10</v>
      </c>
      <c r="H204" s="81">
        <v>44264</v>
      </c>
      <c r="I204" s="82">
        <v>65623.42</v>
      </c>
      <c r="J204" s="83">
        <v>0</v>
      </c>
      <c r="K204" s="82">
        <v>65623.42</v>
      </c>
      <c r="N204" s="3" t="s">
        <v>76</v>
      </c>
      <c r="O204" s="79">
        <v>9</v>
      </c>
      <c r="P204" s="82">
        <v>9731.1200000000008</v>
      </c>
      <c r="Q204" s="80" t="s">
        <v>98</v>
      </c>
      <c r="R204" s="80" t="s">
        <v>10</v>
      </c>
      <c r="S204" s="80" t="s">
        <v>10</v>
      </c>
      <c r="T204" s="79" t="s">
        <v>120</v>
      </c>
      <c r="U204" s="79" t="s">
        <v>116</v>
      </c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:55" ht="20.100000000000001" customHeight="1" thickBot="1">
      <c r="A205" s="3" t="s">
        <v>76</v>
      </c>
      <c r="B205" s="79">
        <v>2021</v>
      </c>
      <c r="C205" s="79">
        <v>2</v>
      </c>
      <c r="D205" s="79"/>
      <c r="E205" s="80" t="s">
        <v>11</v>
      </c>
      <c r="F205" s="80" t="s">
        <v>10</v>
      </c>
      <c r="G205" s="80" t="s">
        <v>10</v>
      </c>
      <c r="H205" s="81">
        <v>44264</v>
      </c>
      <c r="I205" s="82">
        <v>78393.39</v>
      </c>
      <c r="J205" s="83">
        <v>0</v>
      </c>
      <c r="K205" s="82">
        <v>78393.39</v>
      </c>
      <c r="N205" s="3" t="s">
        <v>76</v>
      </c>
      <c r="O205" s="79">
        <v>10</v>
      </c>
      <c r="P205" s="83">
        <v>53.3</v>
      </c>
      <c r="Q205" s="80" t="s">
        <v>89</v>
      </c>
      <c r="R205" s="80" t="s">
        <v>10</v>
      </c>
      <c r="S205" s="80" t="s">
        <v>10</v>
      </c>
      <c r="T205" s="79" t="s">
        <v>104</v>
      </c>
      <c r="U205" s="79" t="s">
        <v>116</v>
      </c>
      <c r="AC205" s="10" t="str">
        <f t="shared" si="74"/>
        <v>Q193947</v>
      </c>
      <c r="AD205" s="10" t="str">
        <f t="shared" si="75"/>
        <v>Contribuciones Seg. Social</v>
      </c>
      <c r="AE205" s="10" t="str">
        <f t="shared" si="76"/>
        <v>Declaración Jurada</v>
      </c>
      <c r="AF205" s="10" t="str">
        <f t="shared" si="77"/>
        <v>Declaración Jurada</v>
      </c>
      <c r="AG205" s="10">
        <f t="shared" si="78"/>
        <v>78393.39</v>
      </c>
      <c r="AH205" s="10">
        <f t="shared" si="79"/>
        <v>0</v>
      </c>
      <c r="AI205" s="10">
        <f t="shared" si="80"/>
        <v>78393.39</v>
      </c>
      <c r="AJ205" s="10">
        <f t="shared" si="81"/>
        <v>2021</v>
      </c>
      <c r="AK205" s="10">
        <f t="shared" si="82"/>
        <v>2</v>
      </c>
      <c r="AN205" s="10" t="str">
        <f t="shared" si="83"/>
        <v xml:space="preserve">2021/2 </v>
      </c>
      <c r="AO205" s="10" t="str">
        <f t="shared" si="84"/>
        <v>2021/2 Contribuciones Seg. Social</v>
      </c>
      <c r="AP205" s="10">
        <f t="shared" si="85"/>
        <v>78393.39</v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:55" ht="20.100000000000001" customHeight="1" thickBot="1">
      <c r="A206" s="3" t="s">
        <v>76</v>
      </c>
      <c r="B206" s="79">
        <v>2021</v>
      </c>
      <c r="C206" s="79">
        <v>2</v>
      </c>
      <c r="D206" s="79"/>
      <c r="E206" s="80" t="s">
        <v>99</v>
      </c>
      <c r="F206" s="80" t="s">
        <v>10</v>
      </c>
      <c r="G206" s="80" t="s">
        <v>10</v>
      </c>
      <c r="H206" s="81">
        <v>44260</v>
      </c>
      <c r="I206" s="82">
        <v>25789.18</v>
      </c>
      <c r="J206" s="83">
        <v>0</v>
      </c>
      <c r="K206" s="82">
        <v>25789.18</v>
      </c>
      <c r="N206" s="3" t="s">
        <v>76</v>
      </c>
      <c r="O206" s="79">
        <v>10</v>
      </c>
      <c r="P206" s="82">
        <v>39197.97</v>
      </c>
      <c r="Q206" s="80" t="s">
        <v>87</v>
      </c>
      <c r="R206" s="80" t="s">
        <v>10</v>
      </c>
      <c r="S206" s="80" t="s">
        <v>10</v>
      </c>
      <c r="T206" s="79" t="s">
        <v>105</v>
      </c>
      <c r="U206" s="79" t="s">
        <v>116</v>
      </c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:55" ht="20.100000000000001" customHeight="1" thickBot="1">
      <c r="A207" s="3" t="s">
        <v>76</v>
      </c>
      <c r="B207" s="79">
        <v>2021</v>
      </c>
      <c r="C207" s="79">
        <v>2</v>
      </c>
      <c r="D207" s="79"/>
      <c r="E207" s="80" t="s">
        <v>97</v>
      </c>
      <c r="F207" s="80" t="s">
        <v>10</v>
      </c>
      <c r="G207" s="80" t="s">
        <v>88</v>
      </c>
      <c r="H207" s="81">
        <v>44678</v>
      </c>
      <c r="I207" s="82">
        <v>30189.84</v>
      </c>
      <c r="J207" s="83">
        <v>0</v>
      </c>
      <c r="K207" s="82">
        <v>30189.84</v>
      </c>
      <c r="N207" s="3" t="s">
        <v>76</v>
      </c>
      <c r="O207" s="79">
        <v>10</v>
      </c>
      <c r="P207" s="82">
        <v>6400.18</v>
      </c>
      <c r="Q207" s="80" t="s">
        <v>90</v>
      </c>
      <c r="R207" s="80" t="s">
        <v>10</v>
      </c>
      <c r="S207" s="80" t="s">
        <v>10</v>
      </c>
      <c r="T207" s="79" t="s">
        <v>105</v>
      </c>
      <c r="U207" s="79" t="s">
        <v>116</v>
      </c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:55" ht="20.100000000000001" customHeight="1" thickBot="1">
      <c r="A208" s="3" t="s">
        <v>76</v>
      </c>
      <c r="B208" s="79">
        <v>2021</v>
      </c>
      <c r="C208" s="79">
        <v>2</v>
      </c>
      <c r="D208" s="79"/>
      <c r="E208" s="80" t="s">
        <v>100</v>
      </c>
      <c r="F208" s="80" t="s">
        <v>10</v>
      </c>
      <c r="G208" s="80" t="s">
        <v>88</v>
      </c>
      <c r="H208" s="81">
        <v>44678</v>
      </c>
      <c r="I208" s="82">
        <v>1010.5</v>
      </c>
      <c r="J208" s="83">
        <v>0</v>
      </c>
      <c r="K208" s="82">
        <v>1010.5</v>
      </c>
      <c r="N208" s="3" t="s">
        <v>76</v>
      </c>
      <c r="O208" s="79">
        <v>10</v>
      </c>
      <c r="P208" s="83">
        <v>16</v>
      </c>
      <c r="Q208" s="80" t="s">
        <v>95</v>
      </c>
      <c r="R208" s="80" t="s">
        <v>10</v>
      </c>
      <c r="S208" s="80" t="s">
        <v>92</v>
      </c>
      <c r="T208" s="79" t="s">
        <v>108</v>
      </c>
      <c r="U208" s="79" t="s">
        <v>116</v>
      </c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:55" ht="20.100000000000001" customHeight="1" thickBot="1">
      <c r="A209" s="3" t="s">
        <v>76</v>
      </c>
      <c r="B209" s="79">
        <v>2021</v>
      </c>
      <c r="C209" s="79">
        <v>2</v>
      </c>
      <c r="D209" s="79"/>
      <c r="E209" s="80" t="s">
        <v>11</v>
      </c>
      <c r="F209" s="80" t="s">
        <v>10</v>
      </c>
      <c r="G209" s="80" t="s">
        <v>88</v>
      </c>
      <c r="H209" s="81">
        <v>44678</v>
      </c>
      <c r="I209" s="82">
        <v>36064.620000000003</v>
      </c>
      <c r="J209" s="83">
        <v>0</v>
      </c>
      <c r="K209" s="82">
        <v>36064.620000000003</v>
      </c>
      <c r="N209" s="3" t="s">
        <v>76</v>
      </c>
      <c r="O209" s="79">
        <v>10</v>
      </c>
      <c r="P209" s="83">
        <v>692.54</v>
      </c>
      <c r="Q209" s="80" t="s">
        <v>93</v>
      </c>
      <c r="R209" s="80" t="s">
        <v>10</v>
      </c>
      <c r="S209" s="80" t="s">
        <v>10</v>
      </c>
      <c r="T209" s="79" t="s">
        <v>109</v>
      </c>
      <c r="U209" s="79" t="s">
        <v>116</v>
      </c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:55" ht="20.100000000000001" customHeight="1" thickBot="1">
      <c r="A210" s="3" t="s">
        <v>76</v>
      </c>
      <c r="B210" s="79">
        <v>2021</v>
      </c>
      <c r="C210" s="79">
        <v>2</v>
      </c>
      <c r="D210" s="79"/>
      <c r="E210" s="80" t="s">
        <v>98</v>
      </c>
      <c r="F210" s="80" t="s">
        <v>10</v>
      </c>
      <c r="G210" s="80" t="s">
        <v>88</v>
      </c>
      <c r="H210" s="81">
        <v>44678</v>
      </c>
      <c r="I210" s="82">
        <v>1929.13</v>
      </c>
      <c r="J210" s="83">
        <v>0</v>
      </c>
      <c r="K210" s="82">
        <v>1929.13</v>
      </c>
      <c r="N210" s="3" t="s">
        <v>76</v>
      </c>
      <c r="O210" s="79">
        <v>10</v>
      </c>
      <c r="P210" s="82">
        <v>38196.11</v>
      </c>
      <c r="Q210" s="80" t="s">
        <v>11</v>
      </c>
      <c r="R210" s="80" t="s">
        <v>10</v>
      </c>
      <c r="S210" s="80" t="s">
        <v>88</v>
      </c>
      <c r="T210" s="79" t="s">
        <v>117</v>
      </c>
      <c r="U210" s="79" t="s">
        <v>116</v>
      </c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>Q193947</v>
      </c>
      <c r="AU210" s="10">
        <f t="shared" si="87"/>
        <v>10</v>
      </c>
      <c r="AV210" s="10">
        <f t="shared" si="88"/>
        <v>38196.11</v>
      </c>
      <c r="AW210" s="10" t="str">
        <f t="shared" si="89"/>
        <v>2020/1</v>
      </c>
      <c r="AX210" s="10" t="str">
        <f t="shared" si="90"/>
        <v>2020/1 Contribuciones Seg. Social</v>
      </c>
      <c r="AY210" s="10">
        <f t="shared" si="92"/>
        <v>73231.149999999994</v>
      </c>
      <c r="AZ210" s="10">
        <f t="shared" si="91"/>
        <v>0.52158282370275499</v>
      </c>
      <c r="BA210" s="10" t="str">
        <f t="shared" si="94"/>
        <v>Q193947 10</v>
      </c>
      <c r="BB210" s="10">
        <f>IFERROR(IF(AW210="","",VLOOKUP(AW210,SUSS!R:S,2,FALSE)),AY210*SUSS!$M$2)</f>
        <v>18307.787499999999</v>
      </c>
      <c r="BC210" s="10">
        <f t="shared" si="93"/>
        <v>9549.0275000000001</v>
      </c>
    </row>
    <row r="211" spans="1:55" ht="20.100000000000001" customHeight="1" thickBot="1">
      <c r="A211" s="3" t="s">
        <v>76</v>
      </c>
      <c r="B211" s="79">
        <v>2021</v>
      </c>
      <c r="C211" s="79">
        <v>3</v>
      </c>
      <c r="D211" s="79"/>
      <c r="E211" s="80" t="s">
        <v>97</v>
      </c>
      <c r="F211" s="80" t="s">
        <v>10</v>
      </c>
      <c r="G211" s="80" t="s">
        <v>10</v>
      </c>
      <c r="H211" s="81">
        <v>44295</v>
      </c>
      <c r="I211" s="82">
        <v>64289.2</v>
      </c>
      <c r="J211" s="83">
        <v>0</v>
      </c>
      <c r="K211" s="82">
        <v>64289.2</v>
      </c>
      <c r="N211" s="3" t="s">
        <v>76</v>
      </c>
      <c r="O211" s="79">
        <v>10</v>
      </c>
      <c r="P211" s="82">
        <v>77529.320000000007</v>
      </c>
      <c r="Q211" s="80" t="s">
        <v>11</v>
      </c>
      <c r="R211" s="80" t="s">
        <v>10</v>
      </c>
      <c r="S211" s="80" t="s">
        <v>10</v>
      </c>
      <c r="T211" s="79" t="s">
        <v>118</v>
      </c>
      <c r="U211" s="79" t="s">
        <v>116</v>
      </c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>Q193947</v>
      </c>
      <c r="AU211" s="10">
        <f t="shared" si="87"/>
        <v>10</v>
      </c>
      <c r="AV211" s="10">
        <f t="shared" si="88"/>
        <v>77529.320000000007</v>
      </c>
      <c r="AW211" s="10" t="str">
        <f t="shared" si="89"/>
        <v>2020/2</v>
      </c>
      <c r="AX211" s="10" t="str">
        <f t="shared" si="90"/>
        <v>2020/2 Contribuciones Seg. Social</v>
      </c>
      <c r="AY211" s="10">
        <f t="shared" si="92"/>
        <v>77529.320000000007</v>
      </c>
      <c r="AZ211" s="10">
        <f t="shared" si="91"/>
        <v>1</v>
      </c>
      <c r="BA211" s="10" t="str">
        <f t="shared" si="94"/>
        <v>Q193947 10</v>
      </c>
      <c r="BB211" s="10">
        <f>IFERROR(IF(AW211="","",VLOOKUP(AW211,SUSS!R:S,2,FALSE)),AY211*SUSS!$M$2)</f>
        <v>19382.330000000002</v>
      </c>
      <c r="BC211" s="10">
        <f t="shared" si="93"/>
        <v>19382.330000000002</v>
      </c>
    </row>
    <row r="212" spans="1:55" ht="20.100000000000001" customHeight="1" thickBot="1">
      <c r="A212" s="3" t="s">
        <v>76</v>
      </c>
      <c r="B212" s="79">
        <v>2021</v>
      </c>
      <c r="C212" s="79">
        <v>3</v>
      </c>
      <c r="D212" s="79"/>
      <c r="E212" s="80" t="s">
        <v>11</v>
      </c>
      <c r="F212" s="80" t="s">
        <v>10</v>
      </c>
      <c r="G212" s="80" t="s">
        <v>10</v>
      </c>
      <c r="H212" s="81">
        <v>44295</v>
      </c>
      <c r="I212" s="82">
        <v>76550.42</v>
      </c>
      <c r="J212" s="83">
        <v>0</v>
      </c>
      <c r="K212" s="82">
        <v>76550.42</v>
      </c>
      <c r="N212" s="3" t="s">
        <v>76</v>
      </c>
      <c r="O212" s="79">
        <v>10</v>
      </c>
      <c r="P212" s="82">
        <v>58809.24</v>
      </c>
      <c r="Q212" s="80" t="s">
        <v>97</v>
      </c>
      <c r="R212" s="80" t="s">
        <v>10</v>
      </c>
      <c r="S212" s="80" t="s">
        <v>10</v>
      </c>
      <c r="T212" s="79" t="s">
        <v>118</v>
      </c>
      <c r="U212" s="79" t="s">
        <v>116</v>
      </c>
      <c r="AC212" s="10" t="str">
        <f t="shared" si="74"/>
        <v>Q193947</v>
      </c>
      <c r="AD212" s="10" t="str">
        <f t="shared" si="75"/>
        <v>Contribuciones Seg. Social</v>
      </c>
      <c r="AE212" s="10" t="str">
        <f t="shared" si="76"/>
        <v>Declaración Jurada</v>
      </c>
      <c r="AF212" s="10" t="str">
        <f t="shared" si="77"/>
        <v>Declaración Jurada</v>
      </c>
      <c r="AG212" s="10">
        <f t="shared" si="78"/>
        <v>76550.42</v>
      </c>
      <c r="AH212" s="10">
        <f t="shared" si="79"/>
        <v>0</v>
      </c>
      <c r="AI212" s="10">
        <f t="shared" si="80"/>
        <v>76550.42</v>
      </c>
      <c r="AJ212" s="10">
        <f t="shared" si="81"/>
        <v>2021</v>
      </c>
      <c r="AK212" s="10">
        <f t="shared" si="82"/>
        <v>3</v>
      </c>
      <c r="AN212" s="10" t="str">
        <f t="shared" si="83"/>
        <v xml:space="preserve">2021/3 </v>
      </c>
      <c r="AO212" s="10" t="str">
        <f t="shared" si="84"/>
        <v>2021/3 Contribuciones Seg. Social</v>
      </c>
      <c r="AP212" s="10">
        <f t="shared" si="85"/>
        <v>76550.42</v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:55" ht="20.100000000000001" customHeight="1" thickBot="1">
      <c r="A213" s="3" t="s">
        <v>76</v>
      </c>
      <c r="B213" s="79">
        <v>2021</v>
      </c>
      <c r="C213" s="79">
        <v>3</v>
      </c>
      <c r="D213" s="79"/>
      <c r="E213" s="80" t="s">
        <v>99</v>
      </c>
      <c r="F213" s="80" t="s">
        <v>10</v>
      </c>
      <c r="G213" s="80" t="s">
        <v>10</v>
      </c>
      <c r="H213" s="81">
        <v>44291</v>
      </c>
      <c r="I213" s="82">
        <v>25789.18</v>
      </c>
      <c r="J213" s="83">
        <v>0</v>
      </c>
      <c r="K213" s="82">
        <v>25789.18</v>
      </c>
      <c r="N213" s="3" t="s">
        <v>76</v>
      </c>
      <c r="O213" s="79">
        <v>10</v>
      </c>
      <c r="P213" s="83">
        <v>200</v>
      </c>
      <c r="Q213" s="80" t="s">
        <v>97</v>
      </c>
      <c r="R213" s="80" t="s">
        <v>10</v>
      </c>
      <c r="S213" s="80" t="s">
        <v>92</v>
      </c>
      <c r="T213" s="79" t="s">
        <v>118</v>
      </c>
      <c r="U213" s="79" t="s">
        <v>116</v>
      </c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:55" ht="20.100000000000001" customHeight="1" thickBot="1">
      <c r="A214" s="3" t="s">
        <v>76</v>
      </c>
      <c r="B214" s="79">
        <v>2021</v>
      </c>
      <c r="C214" s="79">
        <v>3</v>
      </c>
      <c r="D214" s="79"/>
      <c r="E214" s="80" t="s">
        <v>97</v>
      </c>
      <c r="F214" s="80" t="s">
        <v>10</v>
      </c>
      <c r="G214" s="80" t="s">
        <v>88</v>
      </c>
      <c r="H214" s="81">
        <v>44678</v>
      </c>
      <c r="I214" s="82">
        <v>27422.34</v>
      </c>
      <c r="J214" s="83">
        <v>0</v>
      </c>
      <c r="K214" s="82">
        <v>27422.34</v>
      </c>
      <c r="N214" s="3" t="s">
        <v>76</v>
      </c>
      <c r="O214" s="79">
        <v>10</v>
      </c>
      <c r="P214" s="82">
        <v>26938.61</v>
      </c>
      <c r="Q214" s="80" t="s">
        <v>11</v>
      </c>
      <c r="R214" s="80" t="s">
        <v>10</v>
      </c>
      <c r="S214" s="80" t="s">
        <v>88</v>
      </c>
      <c r="T214" s="79" t="s">
        <v>118</v>
      </c>
      <c r="U214" s="79" t="s">
        <v>116</v>
      </c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>Q193947</v>
      </c>
      <c r="AU214" s="10">
        <f t="shared" si="87"/>
        <v>10</v>
      </c>
      <c r="AV214" s="10">
        <f t="shared" si="88"/>
        <v>26938.61</v>
      </c>
      <c r="AW214" s="10" t="str">
        <f t="shared" si="89"/>
        <v>2020/2</v>
      </c>
      <c r="AX214" s="10" t="str">
        <f t="shared" si="90"/>
        <v>2020/2 Contribuciones Seg. Social</v>
      </c>
      <c r="AY214" s="10">
        <f t="shared" si="92"/>
        <v>77529.320000000007</v>
      </c>
      <c r="AZ214" s="10">
        <f t="shared" si="91"/>
        <v>0.34746351444846929</v>
      </c>
      <c r="BA214" s="10" t="str">
        <f t="shared" si="94"/>
        <v>Q193947 10</v>
      </c>
      <c r="BB214" s="10">
        <f>IFERROR(IF(AW214="","",VLOOKUP(AW214,SUSS!R:S,2,FALSE)),AY214*SUSS!$M$2)</f>
        <v>19382.330000000002</v>
      </c>
      <c r="BC214" s="10">
        <f t="shared" si="93"/>
        <v>6734.6525000000001</v>
      </c>
    </row>
    <row r="215" spans="1:55" ht="20.100000000000001" customHeight="1" thickBot="1">
      <c r="A215" s="3" t="s">
        <v>76</v>
      </c>
      <c r="B215" s="79">
        <v>2021</v>
      </c>
      <c r="C215" s="79">
        <v>3</v>
      </c>
      <c r="D215" s="79"/>
      <c r="E215" s="80" t="s">
        <v>100</v>
      </c>
      <c r="F215" s="80" t="s">
        <v>10</v>
      </c>
      <c r="G215" s="80" t="s">
        <v>88</v>
      </c>
      <c r="H215" s="81">
        <v>44678</v>
      </c>
      <c r="I215" s="83">
        <v>936.92</v>
      </c>
      <c r="J215" s="83">
        <v>0</v>
      </c>
      <c r="K215" s="83">
        <v>936.92</v>
      </c>
      <c r="N215" s="3" t="s">
        <v>76</v>
      </c>
      <c r="O215" s="79">
        <v>10</v>
      </c>
      <c r="P215" s="82">
        <v>50709.54</v>
      </c>
      <c r="Q215" s="80" t="s">
        <v>97</v>
      </c>
      <c r="R215" s="80" t="s">
        <v>10</v>
      </c>
      <c r="S215" s="80" t="s">
        <v>88</v>
      </c>
      <c r="T215" s="79" t="s">
        <v>118</v>
      </c>
      <c r="U215" s="79" t="s">
        <v>116</v>
      </c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:55" ht="20.100000000000001" customHeight="1" thickBot="1">
      <c r="A216" s="3" t="s">
        <v>76</v>
      </c>
      <c r="B216" s="79">
        <v>2021</v>
      </c>
      <c r="C216" s="79">
        <v>3</v>
      </c>
      <c r="D216" s="79"/>
      <c r="E216" s="80" t="s">
        <v>11</v>
      </c>
      <c r="F216" s="80" t="s">
        <v>10</v>
      </c>
      <c r="G216" s="80" t="s">
        <v>88</v>
      </c>
      <c r="H216" s="81">
        <v>44678</v>
      </c>
      <c r="I216" s="82">
        <v>32652.33</v>
      </c>
      <c r="J216" s="83">
        <v>0</v>
      </c>
      <c r="K216" s="82">
        <v>32652.33</v>
      </c>
      <c r="N216" s="3" t="s">
        <v>76</v>
      </c>
      <c r="O216" s="79">
        <v>10</v>
      </c>
      <c r="P216" s="82">
        <v>9027.84</v>
      </c>
      <c r="Q216" s="80" t="s">
        <v>97</v>
      </c>
      <c r="R216" s="80" t="s">
        <v>10</v>
      </c>
      <c r="S216" s="80" t="s">
        <v>10</v>
      </c>
      <c r="T216" s="79" t="s">
        <v>119</v>
      </c>
      <c r="U216" s="79" t="s">
        <v>116</v>
      </c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:55" ht="20.100000000000001" customHeight="1" thickBot="1">
      <c r="A217" s="3" t="s">
        <v>76</v>
      </c>
      <c r="B217" s="79">
        <v>2021</v>
      </c>
      <c r="C217" s="79">
        <v>3</v>
      </c>
      <c r="D217" s="79"/>
      <c r="E217" s="80" t="s">
        <v>98</v>
      </c>
      <c r="F217" s="80" t="s">
        <v>10</v>
      </c>
      <c r="G217" s="80" t="s">
        <v>88</v>
      </c>
      <c r="H217" s="81">
        <v>44678</v>
      </c>
      <c r="I217" s="82">
        <v>1788.66</v>
      </c>
      <c r="J217" s="83">
        <v>0</v>
      </c>
      <c r="K217" s="82">
        <v>1788.66</v>
      </c>
      <c r="N217" s="3" t="s">
        <v>76</v>
      </c>
      <c r="O217" s="79">
        <v>10</v>
      </c>
      <c r="P217" s="83">
        <v>160</v>
      </c>
      <c r="Q217" s="80" t="s">
        <v>94</v>
      </c>
      <c r="R217" s="80" t="s">
        <v>10</v>
      </c>
      <c r="S217" s="80" t="s">
        <v>92</v>
      </c>
      <c r="T217" s="79" t="s">
        <v>119</v>
      </c>
      <c r="U217" s="79" t="s">
        <v>116</v>
      </c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:55" ht="20.100000000000001" customHeight="1" thickBot="1">
      <c r="A218" s="3" t="s">
        <v>76</v>
      </c>
      <c r="B218" s="79">
        <v>2021</v>
      </c>
      <c r="C218" s="79">
        <v>4</v>
      </c>
      <c r="D218" s="79"/>
      <c r="E218" s="80" t="s">
        <v>97</v>
      </c>
      <c r="F218" s="80" t="s">
        <v>10</v>
      </c>
      <c r="G218" s="80" t="s">
        <v>10</v>
      </c>
      <c r="H218" s="81">
        <v>44326</v>
      </c>
      <c r="I218" s="82">
        <v>64289.2</v>
      </c>
      <c r="J218" s="83">
        <v>0</v>
      </c>
      <c r="K218" s="82">
        <v>64289.2</v>
      </c>
      <c r="N218" s="3" t="s">
        <v>76</v>
      </c>
      <c r="O218" s="79">
        <v>10</v>
      </c>
      <c r="P218" s="82">
        <v>3767.75</v>
      </c>
      <c r="Q218" s="80" t="s">
        <v>100</v>
      </c>
      <c r="R218" s="80" t="s">
        <v>10</v>
      </c>
      <c r="S218" s="80" t="s">
        <v>10</v>
      </c>
      <c r="T218" s="79" t="s">
        <v>120</v>
      </c>
      <c r="U218" s="79" t="s">
        <v>116</v>
      </c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:55" ht="20.100000000000001" customHeight="1" thickBot="1">
      <c r="A219" s="3" t="s">
        <v>76</v>
      </c>
      <c r="B219" s="79">
        <v>2021</v>
      </c>
      <c r="C219" s="79">
        <v>4</v>
      </c>
      <c r="D219" s="79"/>
      <c r="E219" s="80" t="s">
        <v>11</v>
      </c>
      <c r="F219" s="80" t="s">
        <v>10</v>
      </c>
      <c r="G219" s="80" t="s">
        <v>10</v>
      </c>
      <c r="H219" s="81">
        <v>44326</v>
      </c>
      <c r="I219" s="82">
        <v>76550.42</v>
      </c>
      <c r="J219" s="83">
        <v>0</v>
      </c>
      <c r="K219" s="82">
        <v>76550.42</v>
      </c>
      <c r="N219" s="3" t="s">
        <v>76</v>
      </c>
      <c r="O219" s="79">
        <v>10</v>
      </c>
      <c r="P219" s="82">
        <v>7193.03</v>
      </c>
      <c r="Q219" s="80" t="s">
        <v>98</v>
      </c>
      <c r="R219" s="80" t="s">
        <v>10</v>
      </c>
      <c r="S219" s="80" t="s">
        <v>10</v>
      </c>
      <c r="T219" s="79" t="s">
        <v>120</v>
      </c>
      <c r="U219" s="79" t="s">
        <v>116</v>
      </c>
      <c r="AC219" s="10" t="str">
        <f t="shared" si="74"/>
        <v>Q193947</v>
      </c>
      <c r="AD219" s="10" t="str">
        <f t="shared" si="75"/>
        <v>Contribuciones Seg. Social</v>
      </c>
      <c r="AE219" s="10" t="str">
        <f t="shared" si="76"/>
        <v>Declaración Jurada</v>
      </c>
      <c r="AF219" s="10" t="str">
        <f t="shared" si="77"/>
        <v>Declaración Jurada</v>
      </c>
      <c r="AG219" s="10">
        <f t="shared" si="78"/>
        <v>76550.42</v>
      </c>
      <c r="AH219" s="10">
        <f t="shared" si="79"/>
        <v>0</v>
      </c>
      <c r="AI219" s="10">
        <f t="shared" si="80"/>
        <v>76550.42</v>
      </c>
      <c r="AJ219" s="10">
        <f t="shared" si="81"/>
        <v>2021</v>
      </c>
      <c r="AK219" s="10">
        <f t="shared" si="82"/>
        <v>4</v>
      </c>
      <c r="AN219" s="10" t="str">
        <f t="shared" si="83"/>
        <v xml:space="preserve">2021/4 </v>
      </c>
      <c r="AO219" s="10" t="str">
        <f t="shared" si="84"/>
        <v>2021/4 Contribuciones Seg. Social</v>
      </c>
      <c r="AP219" s="10">
        <f t="shared" si="85"/>
        <v>76550.42</v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:55" ht="20.100000000000001" customHeight="1" thickBot="1">
      <c r="A220" s="3" t="s">
        <v>76</v>
      </c>
      <c r="B220" s="79">
        <v>2021</v>
      </c>
      <c r="C220" s="79">
        <v>4</v>
      </c>
      <c r="D220" s="79"/>
      <c r="E220" s="80" t="s">
        <v>99</v>
      </c>
      <c r="F220" s="80" t="s">
        <v>10</v>
      </c>
      <c r="G220" s="80" t="s">
        <v>10</v>
      </c>
      <c r="H220" s="81">
        <v>44321</v>
      </c>
      <c r="I220" s="82">
        <v>25789.18</v>
      </c>
      <c r="J220" s="83">
        <v>0</v>
      </c>
      <c r="K220" s="82">
        <v>25789.18</v>
      </c>
      <c r="N220" s="3" t="s">
        <v>76</v>
      </c>
      <c r="O220" s="79">
        <v>10</v>
      </c>
      <c r="P220" s="82">
        <v>3333.83</v>
      </c>
      <c r="Q220" s="80" t="s">
        <v>98</v>
      </c>
      <c r="R220" s="80" t="s">
        <v>10</v>
      </c>
      <c r="S220" s="80" t="s">
        <v>88</v>
      </c>
      <c r="T220" s="79" t="s">
        <v>120</v>
      </c>
      <c r="U220" s="79" t="s">
        <v>116</v>
      </c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:55" ht="20.100000000000001" customHeight="1" thickBot="1">
      <c r="A221" s="3" t="s">
        <v>76</v>
      </c>
      <c r="B221" s="79">
        <v>2021</v>
      </c>
      <c r="C221" s="79">
        <v>4</v>
      </c>
      <c r="D221" s="79"/>
      <c r="E221" s="80" t="s">
        <v>97</v>
      </c>
      <c r="F221" s="80" t="s">
        <v>10</v>
      </c>
      <c r="G221" s="80" t="s">
        <v>88</v>
      </c>
      <c r="H221" s="81">
        <v>44678</v>
      </c>
      <c r="I221" s="82">
        <v>25196.87</v>
      </c>
      <c r="J221" s="83">
        <v>0</v>
      </c>
      <c r="K221" s="82">
        <v>25196.87</v>
      </c>
      <c r="N221" s="3" t="s">
        <v>76</v>
      </c>
      <c r="O221" s="79">
        <v>10</v>
      </c>
      <c r="P221" s="82">
        <v>1746.29</v>
      </c>
      <c r="Q221" s="80" t="s">
        <v>100</v>
      </c>
      <c r="R221" s="80" t="s">
        <v>10</v>
      </c>
      <c r="S221" s="80" t="s">
        <v>88</v>
      </c>
      <c r="T221" s="79" t="s">
        <v>120</v>
      </c>
      <c r="U221" s="79" t="s">
        <v>116</v>
      </c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:55" ht="20.100000000000001" customHeight="1" thickBot="1">
      <c r="A222" s="3" t="s">
        <v>76</v>
      </c>
      <c r="B222" s="79">
        <v>2021</v>
      </c>
      <c r="C222" s="79">
        <v>4</v>
      </c>
      <c r="D222" s="79"/>
      <c r="E222" s="80" t="s">
        <v>100</v>
      </c>
      <c r="F222" s="80" t="s">
        <v>10</v>
      </c>
      <c r="G222" s="80" t="s">
        <v>88</v>
      </c>
      <c r="H222" s="81">
        <v>44678</v>
      </c>
      <c r="I222" s="83">
        <v>863.34</v>
      </c>
      <c r="J222" s="83">
        <v>0</v>
      </c>
      <c r="K222" s="83">
        <v>863.34</v>
      </c>
      <c r="N222" s="3" t="s">
        <v>76</v>
      </c>
      <c r="O222" s="79">
        <v>10</v>
      </c>
      <c r="P222" s="82">
        <v>4874.78</v>
      </c>
      <c r="Q222" s="80" t="s">
        <v>100</v>
      </c>
      <c r="R222" s="80" t="s">
        <v>10</v>
      </c>
      <c r="S222" s="80" t="s">
        <v>10</v>
      </c>
      <c r="T222" s="79" t="s">
        <v>121</v>
      </c>
      <c r="U222" s="79" t="s">
        <v>116</v>
      </c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:55" ht="20.100000000000001" customHeight="1" thickBot="1">
      <c r="A223" s="3" t="s">
        <v>76</v>
      </c>
      <c r="B223" s="79">
        <v>2021</v>
      </c>
      <c r="C223" s="79">
        <v>4</v>
      </c>
      <c r="D223" s="79"/>
      <c r="E223" s="80" t="s">
        <v>11</v>
      </c>
      <c r="F223" s="80" t="s">
        <v>10</v>
      </c>
      <c r="G223" s="80" t="s">
        <v>88</v>
      </c>
      <c r="H223" s="81">
        <v>44678</v>
      </c>
      <c r="I223" s="82">
        <v>30002.41</v>
      </c>
      <c r="J223" s="83">
        <v>0</v>
      </c>
      <c r="K223" s="82">
        <v>30002.41</v>
      </c>
      <c r="N223" s="3" t="s">
        <v>76</v>
      </c>
      <c r="O223" s="79">
        <v>10</v>
      </c>
      <c r="P223" s="82">
        <v>9306.34</v>
      </c>
      <c r="Q223" s="80" t="s">
        <v>98</v>
      </c>
      <c r="R223" s="80" t="s">
        <v>10</v>
      </c>
      <c r="S223" s="80" t="s">
        <v>10</v>
      </c>
      <c r="T223" s="79" t="s">
        <v>121</v>
      </c>
      <c r="U223" s="79" t="s">
        <v>116</v>
      </c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:55" ht="20.100000000000001" customHeight="1" thickBot="1">
      <c r="A224" s="3" t="s">
        <v>76</v>
      </c>
      <c r="B224" s="79">
        <v>2021</v>
      </c>
      <c r="C224" s="79">
        <v>4</v>
      </c>
      <c r="D224" s="79"/>
      <c r="E224" s="80" t="s">
        <v>98</v>
      </c>
      <c r="F224" s="80" t="s">
        <v>10</v>
      </c>
      <c r="G224" s="80" t="s">
        <v>88</v>
      </c>
      <c r="H224" s="81">
        <v>44678</v>
      </c>
      <c r="I224" s="82">
        <v>1648.19</v>
      </c>
      <c r="J224" s="83">
        <v>0</v>
      </c>
      <c r="K224" s="82">
        <v>1648.19</v>
      </c>
      <c r="N224" s="3" t="s">
        <v>76</v>
      </c>
      <c r="O224" s="79">
        <v>10</v>
      </c>
      <c r="P224" s="83">
        <v>40</v>
      </c>
      <c r="Q224" s="80" t="s">
        <v>91</v>
      </c>
      <c r="R224" s="80" t="s">
        <v>10</v>
      </c>
      <c r="S224" s="80" t="s">
        <v>92</v>
      </c>
      <c r="T224" s="79" t="s">
        <v>122</v>
      </c>
      <c r="U224" s="79" t="s">
        <v>116</v>
      </c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:55" ht="20.100000000000001" customHeight="1" thickBot="1">
      <c r="A225" s="3" t="s">
        <v>76</v>
      </c>
      <c r="B225" s="79">
        <v>2021</v>
      </c>
      <c r="C225" s="79">
        <v>5</v>
      </c>
      <c r="D225" s="79"/>
      <c r="E225" s="80" t="s">
        <v>97</v>
      </c>
      <c r="F225" s="80" t="s">
        <v>10</v>
      </c>
      <c r="G225" s="80" t="s">
        <v>10</v>
      </c>
      <c r="H225" s="81">
        <v>44356</v>
      </c>
      <c r="I225" s="82">
        <v>64289.2</v>
      </c>
      <c r="J225" s="83">
        <v>0</v>
      </c>
      <c r="K225" s="82">
        <v>64289.2</v>
      </c>
      <c r="N225" s="3" t="s">
        <v>76</v>
      </c>
      <c r="O225" s="79">
        <v>11</v>
      </c>
      <c r="P225" s="83">
        <v>53.3</v>
      </c>
      <c r="Q225" s="80" t="s">
        <v>89</v>
      </c>
      <c r="R225" s="80" t="s">
        <v>10</v>
      </c>
      <c r="S225" s="80" t="s">
        <v>10</v>
      </c>
      <c r="T225" s="79" t="s">
        <v>104</v>
      </c>
      <c r="U225" s="79" t="s">
        <v>116</v>
      </c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:55" ht="20.100000000000001" customHeight="1" thickBot="1">
      <c r="A226" s="3" t="s">
        <v>76</v>
      </c>
      <c r="B226" s="79">
        <v>2021</v>
      </c>
      <c r="C226" s="79">
        <v>5</v>
      </c>
      <c r="D226" s="79"/>
      <c r="E226" s="80" t="s">
        <v>11</v>
      </c>
      <c r="F226" s="80" t="s">
        <v>10</v>
      </c>
      <c r="G226" s="80" t="s">
        <v>10</v>
      </c>
      <c r="H226" s="81">
        <v>44356</v>
      </c>
      <c r="I226" s="82">
        <v>76550.42</v>
      </c>
      <c r="J226" s="83">
        <v>0</v>
      </c>
      <c r="K226" s="82">
        <v>76550.42</v>
      </c>
      <c r="N226" s="3" t="s">
        <v>76</v>
      </c>
      <c r="O226" s="79">
        <v>11</v>
      </c>
      <c r="P226" s="82">
        <v>39197.97</v>
      </c>
      <c r="Q226" s="80" t="s">
        <v>87</v>
      </c>
      <c r="R226" s="80" t="s">
        <v>10</v>
      </c>
      <c r="S226" s="80" t="s">
        <v>10</v>
      </c>
      <c r="T226" s="79" t="s">
        <v>105</v>
      </c>
      <c r="U226" s="79" t="s">
        <v>116</v>
      </c>
      <c r="AC226" s="10" t="str">
        <f t="shared" si="95"/>
        <v>Q193947</v>
      </c>
      <c r="AD226" s="10" t="str">
        <f t="shared" si="96"/>
        <v>Contribuciones Seg. Social</v>
      </c>
      <c r="AE226" s="10" t="str">
        <f t="shared" si="97"/>
        <v>Declaración Jurada</v>
      </c>
      <c r="AF226" s="10" t="str">
        <f t="shared" si="98"/>
        <v>Declaración Jurada</v>
      </c>
      <c r="AG226" s="10">
        <f t="shared" si="99"/>
        <v>76550.42</v>
      </c>
      <c r="AH226" s="10">
        <f t="shared" si="100"/>
        <v>0</v>
      </c>
      <c r="AI226" s="10">
        <f t="shared" si="101"/>
        <v>76550.42</v>
      </c>
      <c r="AJ226" s="10">
        <f t="shared" si="102"/>
        <v>2021</v>
      </c>
      <c r="AK226" s="10">
        <f t="shared" si="103"/>
        <v>5</v>
      </c>
      <c r="AN226" s="10" t="str">
        <f t="shared" si="104"/>
        <v xml:space="preserve">2021/5 </v>
      </c>
      <c r="AO226" s="10" t="str">
        <f t="shared" si="105"/>
        <v>2021/5 Contribuciones Seg. Social</v>
      </c>
      <c r="AP226" s="10">
        <f t="shared" si="106"/>
        <v>76550.42</v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:55" ht="20.100000000000001" customHeight="1" thickBot="1">
      <c r="A227" s="3" t="s">
        <v>76</v>
      </c>
      <c r="B227" s="79">
        <v>2021</v>
      </c>
      <c r="C227" s="79">
        <v>5</v>
      </c>
      <c r="D227" s="79"/>
      <c r="E227" s="80" t="s">
        <v>99</v>
      </c>
      <c r="F227" s="80" t="s">
        <v>10</v>
      </c>
      <c r="G227" s="80" t="s">
        <v>10</v>
      </c>
      <c r="H227" s="81">
        <v>44354</v>
      </c>
      <c r="I227" s="82">
        <v>25789.18</v>
      </c>
      <c r="J227" s="83">
        <v>0</v>
      </c>
      <c r="K227" s="82">
        <v>25789.18</v>
      </c>
      <c r="N227" s="3" t="s">
        <v>76</v>
      </c>
      <c r="O227" s="79">
        <v>11</v>
      </c>
      <c r="P227" s="82">
        <v>6400.18</v>
      </c>
      <c r="Q227" s="80" t="s">
        <v>90</v>
      </c>
      <c r="R227" s="80" t="s">
        <v>10</v>
      </c>
      <c r="S227" s="80" t="s">
        <v>10</v>
      </c>
      <c r="T227" s="79" t="s">
        <v>105</v>
      </c>
      <c r="U227" s="79" t="s">
        <v>116</v>
      </c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:55" ht="20.100000000000001" customHeight="1" thickBot="1">
      <c r="A228" s="3" t="s">
        <v>76</v>
      </c>
      <c r="B228" s="79">
        <v>2021</v>
      </c>
      <c r="C228" s="79">
        <v>5</v>
      </c>
      <c r="D228" s="79"/>
      <c r="E228" s="80" t="s">
        <v>97</v>
      </c>
      <c r="F228" s="80" t="s">
        <v>10</v>
      </c>
      <c r="G228" s="80" t="s">
        <v>88</v>
      </c>
      <c r="H228" s="81">
        <v>44678</v>
      </c>
      <c r="I228" s="82">
        <v>23114.97</v>
      </c>
      <c r="J228" s="83">
        <v>0</v>
      </c>
      <c r="K228" s="82">
        <v>23114.97</v>
      </c>
      <c r="N228" s="3" t="s">
        <v>76</v>
      </c>
      <c r="O228" s="79">
        <v>11</v>
      </c>
      <c r="P228" s="83">
        <v>16</v>
      </c>
      <c r="Q228" s="80" t="s">
        <v>95</v>
      </c>
      <c r="R228" s="80" t="s">
        <v>10</v>
      </c>
      <c r="S228" s="80" t="s">
        <v>92</v>
      </c>
      <c r="T228" s="79" t="s">
        <v>108</v>
      </c>
      <c r="U228" s="79" t="s">
        <v>116</v>
      </c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:55" ht="20.100000000000001" customHeight="1" thickBot="1">
      <c r="A229" s="3" t="s">
        <v>76</v>
      </c>
      <c r="B229" s="79">
        <v>2021</v>
      </c>
      <c r="C229" s="79">
        <v>5</v>
      </c>
      <c r="D229" s="79"/>
      <c r="E229" s="80" t="s">
        <v>100</v>
      </c>
      <c r="F229" s="80" t="s">
        <v>10</v>
      </c>
      <c r="G229" s="80" t="s">
        <v>88</v>
      </c>
      <c r="H229" s="81">
        <v>44678</v>
      </c>
      <c r="I229" s="83">
        <v>784.85</v>
      </c>
      <c r="J229" s="83">
        <v>0</v>
      </c>
      <c r="K229" s="83">
        <v>784.85</v>
      </c>
      <c r="N229" s="3" t="s">
        <v>76</v>
      </c>
      <c r="O229" s="79">
        <v>11</v>
      </c>
      <c r="P229" s="83">
        <v>692.54</v>
      </c>
      <c r="Q229" s="80" t="s">
        <v>93</v>
      </c>
      <c r="R229" s="80" t="s">
        <v>10</v>
      </c>
      <c r="S229" s="80" t="s">
        <v>10</v>
      </c>
      <c r="T229" s="79" t="s">
        <v>109</v>
      </c>
      <c r="U229" s="79" t="s">
        <v>116</v>
      </c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:55" ht="20.100000000000001" customHeight="1" thickBot="1">
      <c r="A230" s="3" t="s">
        <v>76</v>
      </c>
      <c r="B230" s="79">
        <v>2021</v>
      </c>
      <c r="C230" s="79">
        <v>5</v>
      </c>
      <c r="D230" s="79"/>
      <c r="E230" s="80" t="s">
        <v>11</v>
      </c>
      <c r="F230" s="80" t="s">
        <v>10</v>
      </c>
      <c r="G230" s="80" t="s">
        <v>88</v>
      </c>
      <c r="H230" s="81">
        <v>44678</v>
      </c>
      <c r="I230" s="82">
        <v>27523.45</v>
      </c>
      <c r="J230" s="83">
        <v>0</v>
      </c>
      <c r="K230" s="82">
        <v>27523.45</v>
      </c>
      <c r="N230" s="3" t="s">
        <v>76</v>
      </c>
      <c r="O230" s="79">
        <v>11</v>
      </c>
      <c r="P230" s="82">
        <v>31208.38</v>
      </c>
      <c r="Q230" s="80" t="s">
        <v>11</v>
      </c>
      <c r="R230" s="80" t="s">
        <v>10</v>
      </c>
      <c r="S230" s="80" t="s">
        <v>88</v>
      </c>
      <c r="T230" s="79" t="s">
        <v>118</v>
      </c>
      <c r="U230" s="79" t="s">
        <v>116</v>
      </c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>Q193947</v>
      </c>
      <c r="AU230" s="10">
        <f t="shared" si="108"/>
        <v>11</v>
      </c>
      <c r="AV230" s="10">
        <f t="shared" si="109"/>
        <v>31208.38</v>
      </c>
      <c r="AW230" s="10" t="str">
        <f t="shared" si="110"/>
        <v>2020/2</v>
      </c>
      <c r="AX230" s="10" t="str">
        <f t="shared" si="111"/>
        <v>2020/2 Contribuciones Seg. Social</v>
      </c>
      <c r="AY230" s="10">
        <f t="shared" si="92"/>
        <v>77529.320000000007</v>
      </c>
      <c r="AZ230" s="10">
        <f t="shared" si="112"/>
        <v>0.40253648555153065</v>
      </c>
      <c r="BA230" s="10" t="str">
        <f t="shared" si="94"/>
        <v>Q193947 11</v>
      </c>
      <c r="BB230" s="10">
        <f>IFERROR(IF(AW230="","",VLOOKUP(AW230,SUSS!R:S,2,FALSE)),AY230*SUSS!$M$2)</f>
        <v>19382.330000000002</v>
      </c>
      <c r="BC230" s="10">
        <f t="shared" si="93"/>
        <v>7802.0950000000003</v>
      </c>
    </row>
    <row r="231" spans="1:55" ht="20.100000000000001" customHeight="1" thickBot="1">
      <c r="A231" s="3" t="s">
        <v>76</v>
      </c>
      <c r="B231" s="79">
        <v>2021</v>
      </c>
      <c r="C231" s="79">
        <v>5</v>
      </c>
      <c r="D231" s="79"/>
      <c r="E231" s="80" t="s">
        <v>98</v>
      </c>
      <c r="F231" s="80" t="s">
        <v>10</v>
      </c>
      <c r="G231" s="80" t="s">
        <v>88</v>
      </c>
      <c r="H231" s="81">
        <v>44678</v>
      </c>
      <c r="I231" s="82">
        <v>1498.35</v>
      </c>
      <c r="J231" s="83">
        <v>0</v>
      </c>
      <c r="K231" s="82">
        <v>1498.35</v>
      </c>
      <c r="N231" s="3" t="s">
        <v>76</v>
      </c>
      <c r="O231" s="79">
        <v>11</v>
      </c>
      <c r="P231" s="82">
        <v>79549.77</v>
      </c>
      <c r="Q231" s="80" t="s">
        <v>11</v>
      </c>
      <c r="R231" s="80" t="s">
        <v>10</v>
      </c>
      <c r="S231" s="80" t="s">
        <v>10</v>
      </c>
      <c r="T231" s="79" t="s">
        <v>119</v>
      </c>
      <c r="U231" s="79" t="s">
        <v>116</v>
      </c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>Q193947</v>
      </c>
      <c r="AU231" s="10">
        <f t="shared" si="108"/>
        <v>11</v>
      </c>
      <c r="AV231" s="10">
        <f t="shared" si="109"/>
        <v>79549.77</v>
      </c>
      <c r="AW231" s="10" t="str">
        <f t="shared" si="110"/>
        <v>2020/3</v>
      </c>
      <c r="AX231" s="10" t="str">
        <f t="shared" si="111"/>
        <v>2020/3 Contribuciones Seg. Social</v>
      </c>
      <c r="AY231" s="10">
        <f t="shared" si="92"/>
        <v>79549.77</v>
      </c>
      <c r="AZ231" s="10">
        <f t="shared" si="112"/>
        <v>1</v>
      </c>
      <c r="BA231" s="10" t="str">
        <f t="shared" si="94"/>
        <v>Q193947 11</v>
      </c>
      <c r="BB231" s="10">
        <f>IFERROR(IF(AW231="","",VLOOKUP(AW231,SUSS!R:S,2,FALSE)),AY231*SUSS!$M$2)</f>
        <v>19887.442500000001</v>
      </c>
      <c r="BC231" s="10">
        <f t="shared" si="93"/>
        <v>19887.442500000001</v>
      </c>
    </row>
    <row r="232" spans="1:55" ht="20.100000000000001" customHeight="1" thickBot="1">
      <c r="A232" s="3" t="s">
        <v>76</v>
      </c>
      <c r="B232" s="79">
        <v>2021</v>
      </c>
      <c r="C232" s="79">
        <v>6</v>
      </c>
      <c r="D232" s="79"/>
      <c r="E232" s="80" t="s">
        <v>97</v>
      </c>
      <c r="F232" s="80" t="s">
        <v>10</v>
      </c>
      <c r="G232" s="80" t="s">
        <v>10</v>
      </c>
      <c r="H232" s="81">
        <v>44389</v>
      </c>
      <c r="I232" s="82">
        <v>90840.4</v>
      </c>
      <c r="J232" s="83">
        <v>0</v>
      </c>
      <c r="K232" s="82">
        <v>90840.4</v>
      </c>
      <c r="N232" s="3" t="s">
        <v>76</v>
      </c>
      <c r="O232" s="79">
        <v>11</v>
      </c>
      <c r="P232" s="82">
        <v>59609.56</v>
      </c>
      <c r="Q232" s="80" t="s">
        <v>97</v>
      </c>
      <c r="R232" s="80" t="s">
        <v>10</v>
      </c>
      <c r="S232" s="80" t="s">
        <v>10</v>
      </c>
      <c r="T232" s="79" t="s">
        <v>119</v>
      </c>
      <c r="U232" s="79" t="s">
        <v>116</v>
      </c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:55" ht="20.100000000000001" customHeight="1" thickBot="1">
      <c r="A233" s="3" t="s">
        <v>76</v>
      </c>
      <c r="B233" s="79">
        <v>2021</v>
      </c>
      <c r="C233" s="79">
        <v>6</v>
      </c>
      <c r="D233" s="79"/>
      <c r="E233" s="80" t="s">
        <v>97</v>
      </c>
      <c r="F233" s="80" t="s">
        <v>10</v>
      </c>
      <c r="G233" s="80" t="s">
        <v>92</v>
      </c>
      <c r="H233" s="81">
        <v>44389</v>
      </c>
      <c r="I233" s="83">
        <v>200</v>
      </c>
      <c r="J233" s="83">
        <v>0</v>
      </c>
      <c r="K233" s="83">
        <v>200</v>
      </c>
      <c r="N233" s="3" t="s">
        <v>76</v>
      </c>
      <c r="O233" s="79">
        <v>11</v>
      </c>
      <c r="P233" s="83">
        <v>200</v>
      </c>
      <c r="Q233" s="80" t="s">
        <v>97</v>
      </c>
      <c r="R233" s="80" t="s">
        <v>10</v>
      </c>
      <c r="S233" s="80" t="s">
        <v>92</v>
      </c>
      <c r="T233" s="79" t="s">
        <v>119</v>
      </c>
      <c r="U233" s="79" t="s">
        <v>116</v>
      </c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:55" ht="20.100000000000001" customHeight="1" thickBot="1">
      <c r="A234" s="3" t="s">
        <v>76</v>
      </c>
      <c r="B234" s="79">
        <v>2021</v>
      </c>
      <c r="C234" s="79">
        <v>6</v>
      </c>
      <c r="D234" s="79"/>
      <c r="E234" s="80" t="s">
        <v>11</v>
      </c>
      <c r="F234" s="80" t="s">
        <v>10</v>
      </c>
      <c r="G234" s="80" t="s">
        <v>10</v>
      </c>
      <c r="H234" s="81">
        <v>44389</v>
      </c>
      <c r="I234" s="82">
        <v>109044.11</v>
      </c>
      <c r="J234" s="83">
        <v>0</v>
      </c>
      <c r="K234" s="82">
        <v>109044.11</v>
      </c>
      <c r="N234" s="3" t="s">
        <v>76</v>
      </c>
      <c r="O234" s="79">
        <v>11</v>
      </c>
      <c r="P234" s="82">
        <v>51478.05</v>
      </c>
      <c r="Q234" s="80" t="s">
        <v>97</v>
      </c>
      <c r="R234" s="80" t="s">
        <v>10</v>
      </c>
      <c r="S234" s="80" t="s">
        <v>88</v>
      </c>
      <c r="T234" s="79" t="s">
        <v>119</v>
      </c>
      <c r="U234" s="79" t="s">
        <v>116</v>
      </c>
      <c r="AC234" s="10" t="str">
        <f t="shared" si="95"/>
        <v>Q193947</v>
      </c>
      <c r="AD234" s="10" t="str">
        <f t="shared" si="96"/>
        <v>Contribuciones Seg. Social</v>
      </c>
      <c r="AE234" s="10" t="str">
        <f t="shared" si="97"/>
        <v>Declaración Jurada</v>
      </c>
      <c r="AF234" s="10" t="str">
        <f t="shared" si="98"/>
        <v>Declaración Jurada</v>
      </c>
      <c r="AG234" s="10">
        <f t="shared" si="99"/>
        <v>109044.11</v>
      </c>
      <c r="AH234" s="10">
        <f t="shared" si="100"/>
        <v>0</v>
      </c>
      <c r="AI234" s="10">
        <f t="shared" si="101"/>
        <v>109044.11</v>
      </c>
      <c r="AJ234" s="10">
        <f t="shared" si="102"/>
        <v>2021</v>
      </c>
      <c r="AK234" s="10">
        <f t="shared" si="103"/>
        <v>6</v>
      </c>
      <c r="AN234" s="10" t="str">
        <f t="shared" si="104"/>
        <v xml:space="preserve">2021/6 </v>
      </c>
      <c r="AO234" s="10" t="str">
        <f t="shared" si="105"/>
        <v>2021/6 Contribuciones Seg. Social</v>
      </c>
      <c r="AP234" s="10">
        <f t="shared" si="106"/>
        <v>109044.11</v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:55" ht="20.100000000000001" customHeight="1" thickBot="1">
      <c r="A235" s="3" t="s">
        <v>76</v>
      </c>
      <c r="B235" s="79">
        <v>2021</v>
      </c>
      <c r="C235" s="79">
        <v>6</v>
      </c>
      <c r="D235" s="79"/>
      <c r="E235" s="80" t="s">
        <v>99</v>
      </c>
      <c r="F235" s="80" t="s">
        <v>10</v>
      </c>
      <c r="G235" s="80" t="s">
        <v>10</v>
      </c>
      <c r="H235" s="81">
        <v>44382</v>
      </c>
      <c r="I235" s="82">
        <v>25789.18</v>
      </c>
      <c r="J235" s="83">
        <v>0</v>
      </c>
      <c r="K235" s="82">
        <v>25789.18</v>
      </c>
      <c r="N235" s="3" t="s">
        <v>76</v>
      </c>
      <c r="O235" s="79">
        <v>11</v>
      </c>
      <c r="P235" s="82">
        <v>31905.89</v>
      </c>
      <c r="Q235" s="80" t="s">
        <v>11</v>
      </c>
      <c r="R235" s="80" t="s">
        <v>10</v>
      </c>
      <c r="S235" s="80" t="s">
        <v>88</v>
      </c>
      <c r="T235" s="79" t="s">
        <v>119</v>
      </c>
      <c r="U235" s="79" t="s">
        <v>116</v>
      </c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>Q193947</v>
      </c>
      <c r="AU235" s="10">
        <f t="shared" si="108"/>
        <v>11</v>
      </c>
      <c r="AV235" s="10">
        <f t="shared" si="109"/>
        <v>31905.89</v>
      </c>
      <c r="AW235" s="10" t="str">
        <f t="shared" si="110"/>
        <v>2020/3</v>
      </c>
      <c r="AX235" s="10" t="str">
        <f t="shared" si="111"/>
        <v>2020/3 Contribuciones Seg. Social</v>
      </c>
      <c r="AY235" s="10">
        <f t="shared" si="92"/>
        <v>79549.77</v>
      </c>
      <c r="AZ235" s="10">
        <f t="shared" si="112"/>
        <v>0.40108085793334158</v>
      </c>
      <c r="BA235" s="10" t="str">
        <f t="shared" si="94"/>
        <v>Q193947 11</v>
      </c>
      <c r="BB235" s="10">
        <f>IFERROR(IF(AW235="","",VLOOKUP(AW235,SUSS!R:S,2,FALSE)),AY235*SUSS!$M$2)</f>
        <v>19887.442500000001</v>
      </c>
      <c r="BC235" s="10">
        <f t="shared" si="93"/>
        <v>7976.4724999999999</v>
      </c>
    </row>
    <row r="236" spans="1:55" ht="20.100000000000001" customHeight="1" thickBot="1">
      <c r="A236" s="3" t="s">
        <v>76</v>
      </c>
      <c r="B236" s="79">
        <v>2021</v>
      </c>
      <c r="C236" s="79">
        <v>6</v>
      </c>
      <c r="D236" s="79"/>
      <c r="E236" s="80" t="s">
        <v>97</v>
      </c>
      <c r="F236" s="80" t="s">
        <v>10</v>
      </c>
      <c r="G236" s="80" t="s">
        <v>88</v>
      </c>
      <c r="H236" s="81">
        <v>44678</v>
      </c>
      <c r="I236" s="82">
        <v>29313.89</v>
      </c>
      <c r="J236" s="83">
        <v>0</v>
      </c>
      <c r="K236" s="82">
        <v>29313.89</v>
      </c>
      <c r="N236" s="3" t="s">
        <v>76</v>
      </c>
      <c r="O236" s="79">
        <v>11</v>
      </c>
      <c r="P236" s="83">
        <v>40</v>
      </c>
      <c r="Q236" s="80" t="s">
        <v>94</v>
      </c>
      <c r="R236" s="80" t="s">
        <v>10</v>
      </c>
      <c r="S236" s="80" t="s">
        <v>92</v>
      </c>
      <c r="T236" s="79" t="s">
        <v>119</v>
      </c>
      <c r="U236" s="79" t="s">
        <v>116</v>
      </c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:55" ht="20.100000000000001" customHeight="1" thickBot="1">
      <c r="A237" s="3" t="s">
        <v>76</v>
      </c>
      <c r="B237" s="79">
        <v>2021</v>
      </c>
      <c r="C237" s="79">
        <v>6</v>
      </c>
      <c r="D237" s="79"/>
      <c r="E237" s="80" t="s">
        <v>100</v>
      </c>
      <c r="F237" s="80" t="s">
        <v>10</v>
      </c>
      <c r="G237" s="80" t="s">
        <v>88</v>
      </c>
      <c r="H237" s="81">
        <v>44678</v>
      </c>
      <c r="I237" s="83">
        <v>716.18</v>
      </c>
      <c r="J237" s="83">
        <v>0</v>
      </c>
      <c r="K237" s="83">
        <v>716.18</v>
      </c>
      <c r="N237" s="3" t="s">
        <v>76</v>
      </c>
      <c r="O237" s="79">
        <v>11</v>
      </c>
      <c r="P237" s="82">
        <v>7459.01</v>
      </c>
      <c r="Q237" s="80" t="s">
        <v>97</v>
      </c>
      <c r="R237" s="80" t="s">
        <v>10</v>
      </c>
      <c r="S237" s="80" t="s">
        <v>10</v>
      </c>
      <c r="T237" s="79" t="s">
        <v>120</v>
      </c>
      <c r="U237" s="79" t="s">
        <v>116</v>
      </c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:55" ht="20.100000000000001" customHeight="1" thickBot="1">
      <c r="A238" s="3" t="s">
        <v>76</v>
      </c>
      <c r="B238" s="79">
        <v>2021</v>
      </c>
      <c r="C238" s="79">
        <v>6</v>
      </c>
      <c r="D238" s="79"/>
      <c r="E238" s="80" t="s">
        <v>11</v>
      </c>
      <c r="F238" s="80" t="s">
        <v>10</v>
      </c>
      <c r="G238" s="80" t="s">
        <v>88</v>
      </c>
      <c r="H238" s="81">
        <v>44678</v>
      </c>
      <c r="I238" s="82">
        <v>35188.17</v>
      </c>
      <c r="J238" s="83">
        <v>0</v>
      </c>
      <c r="K238" s="82">
        <v>35188.17</v>
      </c>
      <c r="N238" s="3" t="s">
        <v>76</v>
      </c>
      <c r="O238" s="79">
        <v>11</v>
      </c>
      <c r="P238" s="83">
        <v>120</v>
      </c>
      <c r="Q238" s="80" t="s">
        <v>94</v>
      </c>
      <c r="R238" s="80" t="s">
        <v>10</v>
      </c>
      <c r="S238" s="80" t="s">
        <v>92</v>
      </c>
      <c r="T238" s="79" t="s">
        <v>120</v>
      </c>
      <c r="U238" s="79" t="s">
        <v>116</v>
      </c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:55" ht="20.100000000000001" customHeight="1" thickBot="1">
      <c r="A239" s="3" t="s">
        <v>76</v>
      </c>
      <c r="B239" s="79">
        <v>2021</v>
      </c>
      <c r="C239" s="79">
        <v>6</v>
      </c>
      <c r="D239" s="79"/>
      <c r="E239" s="80" t="s">
        <v>98</v>
      </c>
      <c r="F239" s="80" t="s">
        <v>10</v>
      </c>
      <c r="G239" s="80" t="s">
        <v>88</v>
      </c>
      <c r="H239" s="81">
        <v>44678</v>
      </c>
      <c r="I239" s="82">
        <v>1367.25</v>
      </c>
      <c r="J239" s="83">
        <v>0</v>
      </c>
      <c r="K239" s="82">
        <v>1367.25</v>
      </c>
      <c r="N239" s="3" t="s">
        <v>76</v>
      </c>
      <c r="O239" s="79">
        <v>11</v>
      </c>
      <c r="P239" s="82">
        <v>3990.25</v>
      </c>
      <c r="Q239" s="80" t="s">
        <v>100</v>
      </c>
      <c r="R239" s="80" t="s">
        <v>10</v>
      </c>
      <c r="S239" s="80" t="s">
        <v>10</v>
      </c>
      <c r="T239" s="79" t="s">
        <v>121</v>
      </c>
      <c r="U239" s="79" t="s">
        <v>116</v>
      </c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:55" ht="20.100000000000001" customHeight="1" thickBot="1">
      <c r="A240" s="3" t="s">
        <v>76</v>
      </c>
      <c r="B240" s="79">
        <v>2021</v>
      </c>
      <c r="C240" s="79">
        <v>7</v>
      </c>
      <c r="D240" s="79"/>
      <c r="E240" s="80" t="s">
        <v>97</v>
      </c>
      <c r="F240" s="80" t="s">
        <v>10</v>
      </c>
      <c r="G240" s="80" t="s">
        <v>10</v>
      </c>
      <c r="H240" s="81">
        <v>44417</v>
      </c>
      <c r="I240" s="82">
        <v>64520.4</v>
      </c>
      <c r="J240" s="83">
        <v>0</v>
      </c>
      <c r="K240" s="82">
        <v>64520.4</v>
      </c>
      <c r="N240" s="3" t="s">
        <v>76</v>
      </c>
      <c r="O240" s="79">
        <v>11</v>
      </c>
      <c r="P240" s="82">
        <v>7617.81</v>
      </c>
      <c r="Q240" s="80" t="s">
        <v>98</v>
      </c>
      <c r="R240" s="80" t="s">
        <v>10</v>
      </c>
      <c r="S240" s="80" t="s">
        <v>10</v>
      </c>
      <c r="T240" s="79" t="s">
        <v>121</v>
      </c>
      <c r="U240" s="79" t="s">
        <v>116</v>
      </c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:55" ht="20.100000000000001" customHeight="1" thickBot="1">
      <c r="A241" s="3" t="s">
        <v>76</v>
      </c>
      <c r="B241" s="79">
        <v>2021</v>
      </c>
      <c r="C241" s="79">
        <v>7</v>
      </c>
      <c r="D241" s="79"/>
      <c r="E241" s="80" t="s">
        <v>11</v>
      </c>
      <c r="F241" s="80" t="s">
        <v>10</v>
      </c>
      <c r="G241" s="80" t="s">
        <v>10</v>
      </c>
      <c r="H241" s="81">
        <v>44417</v>
      </c>
      <c r="I241" s="82">
        <v>76869.78</v>
      </c>
      <c r="J241" s="83">
        <v>0</v>
      </c>
      <c r="K241" s="82">
        <v>76869.78</v>
      </c>
      <c r="N241" s="3" t="s">
        <v>76</v>
      </c>
      <c r="O241" s="79">
        <v>11</v>
      </c>
      <c r="P241" s="82">
        <v>3193.36</v>
      </c>
      <c r="Q241" s="80" t="s">
        <v>98</v>
      </c>
      <c r="R241" s="80" t="s">
        <v>10</v>
      </c>
      <c r="S241" s="80" t="s">
        <v>88</v>
      </c>
      <c r="T241" s="79" t="s">
        <v>121</v>
      </c>
      <c r="U241" s="79" t="s">
        <v>116</v>
      </c>
      <c r="AC241" s="10" t="str">
        <f t="shared" si="95"/>
        <v>Q193947</v>
      </c>
      <c r="AD241" s="10" t="str">
        <f t="shared" si="96"/>
        <v>Contribuciones Seg. Social</v>
      </c>
      <c r="AE241" s="10" t="str">
        <f t="shared" si="97"/>
        <v>Declaración Jurada</v>
      </c>
      <c r="AF241" s="10" t="str">
        <f t="shared" si="98"/>
        <v>Declaración Jurada</v>
      </c>
      <c r="AG241" s="10">
        <f t="shared" si="99"/>
        <v>76869.78</v>
      </c>
      <c r="AH241" s="10">
        <f t="shared" si="100"/>
        <v>0</v>
      </c>
      <c r="AI241" s="10">
        <f t="shared" si="101"/>
        <v>76869.78</v>
      </c>
      <c r="AJ241" s="10">
        <f t="shared" si="102"/>
        <v>2021</v>
      </c>
      <c r="AK241" s="10">
        <f t="shared" si="103"/>
        <v>7</v>
      </c>
      <c r="AN241" s="10" t="str">
        <f t="shared" si="104"/>
        <v xml:space="preserve">2021/7 </v>
      </c>
      <c r="AO241" s="10" t="str">
        <f t="shared" si="105"/>
        <v>2021/7 Contribuciones Seg. Social</v>
      </c>
      <c r="AP241" s="10">
        <f t="shared" si="106"/>
        <v>76869.78</v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:55" ht="20.100000000000001" customHeight="1" thickBot="1">
      <c r="A242" s="3" t="s">
        <v>76</v>
      </c>
      <c r="B242" s="79">
        <v>2021</v>
      </c>
      <c r="C242" s="79">
        <v>7</v>
      </c>
      <c r="D242" s="79"/>
      <c r="E242" s="80" t="s">
        <v>99</v>
      </c>
      <c r="F242" s="80" t="s">
        <v>10</v>
      </c>
      <c r="G242" s="80" t="s">
        <v>10</v>
      </c>
      <c r="H242" s="81">
        <v>44413</v>
      </c>
      <c r="I242" s="82">
        <v>25789.18</v>
      </c>
      <c r="J242" s="83">
        <v>0</v>
      </c>
      <c r="K242" s="82">
        <v>25789.18</v>
      </c>
      <c r="N242" s="3" t="s">
        <v>76</v>
      </c>
      <c r="O242" s="79">
        <v>11</v>
      </c>
      <c r="P242" s="82">
        <v>1672.71</v>
      </c>
      <c r="Q242" s="80" t="s">
        <v>100</v>
      </c>
      <c r="R242" s="80" t="s">
        <v>10</v>
      </c>
      <c r="S242" s="80" t="s">
        <v>88</v>
      </c>
      <c r="T242" s="79" t="s">
        <v>121</v>
      </c>
      <c r="U242" s="79" t="s">
        <v>116</v>
      </c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:55" ht="20.100000000000001" customHeight="1" thickBot="1">
      <c r="A243" s="3" t="s">
        <v>76</v>
      </c>
      <c r="B243" s="79">
        <v>2021</v>
      </c>
      <c r="C243" s="79">
        <v>7</v>
      </c>
      <c r="D243" s="79"/>
      <c r="E243" s="80" t="s">
        <v>97</v>
      </c>
      <c r="F243" s="80" t="s">
        <v>10</v>
      </c>
      <c r="G243" s="80" t="s">
        <v>88</v>
      </c>
      <c r="H243" s="81">
        <v>44678</v>
      </c>
      <c r="I243" s="82">
        <v>18875.23</v>
      </c>
      <c r="J243" s="83">
        <v>0</v>
      </c>
      <c r="K243" s="82">
        <v>18875.23</v>
      </c>
      <c r="N243" s="3" t="s">
        <v>76</v>
      </c>
      <c r="O243" s="79">
        <v>11</v>
      </c>
      <c r="P243" s="82">
        <v>4725.8599999999997</v>
      </c>
      <c r="Q243" s="80" t="s">
        <v>100</v>
      </c>
      <c r="R243" s="80" t="s">
        <v>10</v>
      </c>
      <c r="S243" s="80" t="s">
        <v>10</v>
      </c>
      <c r="T243" s="79" t="s">
        <v>122</v>
      </c>
      <c r="U243" s="79" t="s">
        <v>116</v>
      </c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:55" ht="20.100000000000001" customHeight="1" thickBot="1">
      <c r="A244" s="3" t="s">
        <v>76</v>
      </c>
      <c r="B244" s="79">
        <v>2021</v>
      </c>
      <c r="C244" s="79">
        <v>7</v>
      </c>
      <c r="D244" s="79"/>
      <c r="E244" s="80" t="s">
        <v>100</v>
      </c>
      <c r="F244" s="80" t="s">
        <v>10</v>
      </c>
      <c r="G244" s="80" t="s">
        <v>88</v>
      </c>
      <c r="H244" s="81">
        <v>44678</v>
      </c>
      <c r="I244" s="83">
        <v>642.6</v>
      </c>
      <c r="J244" s="83">
        <v>0</v>
      </c>
      <c r="K244" s="83">
        <v>642.6</v>
      </c>
      <c r="N244" s="3" t="s">
        <v>76</v>
      </c>
      <c r="O244" s="79">
        <v>11</v>
      </c>
      <c r="P244" s="82">
        <v>9022.0300000000007</v>
      </c>
      <c r="Q244" s="80" t="s">
        <v>98</v>
      </c>
      <c r="R244" s="80" t="s">
        <v>10</v>
      </c>
      <c r="S244" s="80" t="s">
        <v>10</v>
      </c>
      <c r="T244" s="79" t="s">
        <v>122</v>
      </c>
      <c r="U244" s="79" t="s">
        <v>116</v>
      </c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:55" ht="20.100000000000001" customHeight="1" thickBot="1">
      <c r="A245" s="3" t="s">
        <v>76</v>
      </c>
      <c r="B245" s="79">
        <v>2021</v>
      </c>
      <c r="C245" s="79">
        <v>7</v>
      </c>
      <c r="D245" s="79"/>
      <c r="E245" s="80" t="s">
        <v>11</v>
      </c>
      <c r="F245" s="80" t="s">
        <v>10</v>
      </c>
      <c r="G245" s="80" t="s">
        <v>88</v>
      </c>
      <c r="H245" s="81">
        <v>44678</v>
      </c>
      <c r="I245" s="82">
        <v>22488</v>
      </c>
      <c r="J245" s="83">
        <v>0</v>
      </c>
      <c r="K245" s="82">
        <v>22488</v>
      </c>
      <c r="N245" s="3" t="s">
        <v>76</v>
      </c>
      <c r="O245" s="79">
        <v>11</v>
      </c>
      <c r="P245" s="83">
        <v>40</v>
      </c>
      <c r="Q245" s="80" t="s">
        <v>91</v>
      </c>
      <c r="R245" s="80" t="s">
        <v>10</v>
      </c>
      <c r="S245" s="80" t="s">
        <v>92</v>
      </c>
      <c r="T245" s="79" t="s">
        <v>122</v>
      </c>
      <c r="U245" s="79" t="s">
        <v>116</v>
      </c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:55" ht="20.100000000000001" customHeight="1" thickBot="1">
      <c r="A246" s="3" t="s">
        <v>76</v>
      </c>
      <c r="B246" s="79">
        <v>2021</v>
      </c>
      <c r="C246" s="79">
        <v>7</v>
      </c>
      <c r="D246" s="79"/>
      <c r="E246" s="80" t="s">
        <v>98</v>
      </c>
      <c r="F246" s="80" t="s">
        <v>10</v>
      </c>
      <c r="G246" s="80" t="s">
        <v>88</v>
      </c>
      <c r="H246" s="81">
        <v>44678</v>
      </c>
      <c r="I246" s="82">
        <v>1226.78</v>
      </c>
      <c r="J246" s="83">
        <v>0</v>
      </c>
      <c r="K246" s="82">
        <v>1226.78</v>
      </c>
      <c r="N246" s="3" t="s">
        <v>76</v>
      </c>
      <c r="O246" s="79">
        <v>12</v>
      </c>
      <c r="P246" s="83">
        <v>53.3</v>
      </c>
      <c r="Q246" s="80" t="s">
        <v>89</v>
      </c>
      <c r="R246" s="80" t="s">
        <v>10</v>
      </c>
      <c r="S246" s="80" t="s">
        <v>10</v>
      </c>
      <c r="T246" s="79" t="s">
        <v>104</v>
      </c>
      <c r="U246" s="79" t="s">
        <v>116</v>
      </c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:55" ht="20.100000000000001" customHeight="1" thickBot="1">
      <c r="N247" s="3" t="s">
        <v>76</v>
      </c>
      <c r="O247" s="79">
        <v>12</v>
      </c>
      <c r="P247" s="82">
        <v>39197.97</v>
      </c>
      <c r="Q247" s="80" t="s">
        <v>87</v>
      </c>
      <c r="R247" s="80" t="s">
        <v>10</v>
      </c>
      <c r="S247" s="80" t="s">
        <v>10</v>
      </c>
      <c r="T247" s="79" t="s">
        <v>105</v>
      </c>
      <c r="U247" s="79" t="s">
        <v>116</v>
      </c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:55" ht="20.100000000000001" customHeight="1" thickBot="1">
      <c r="A248" s="3" t="s">
        <v>138</v>
      </c>
      <c r="B248" s="96" t="s">
        <v>75</v>
      </c>
      <c r="C248"/>
      <c r="D248"/>
      <c r="E248"/>
      <c r="F248"/>
      <c r="G248"/>
      <c r="H248"/>
      <c r="I248"/>
      <c r="J248"/>
      <c r="K248"/>
      <c r="N248" s="3" t="s">
        <v>76</v>
      </c>
      <c r="O248" s="79">
        <v>12</v>
      </c>
      <c r="P248" s="82">
        <v>6400.18</v>
      </c>
      <c r="Q248" s="80" t="s">
        <v>90</v>
      </c>
      <c r="R248" s="80" t="s">
        <v>10</v>
      </c>
      <c r="S248" s="80" t="s">
        <v>10</v>
      </c>
      <c r="T248" s="79" t="s">
        <v>105</v>
      </c>
      <c r="U248" s="79" t="s">
        <v>116</v>
      </c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:55" ht="20.100000000000001" customHeight="1" thickBot="1">
      <c r="A249" s="3" t="s">
        <v>138</v>
      </c>
      <c r="B249" s="78" t="s">
        <v>0</v>
      </c>
      <c r="C249" s="78" t="s">
        <v>1</v>
      </c>
      <c r="D249" s="78" t="s">
        <v>2</v>
      </c>
      <c r="E249" s="78" t="s">
        <v>3</v>
      </c>
      <c r="F249" s="78" t="s">
        <v>4</v>
      </c>
      <c r="G249" s="78" t="s">
        <v>5</v>
      </c>
      <c r="H249" s="78" t="s">
        <v>6</v>
      </c>
      <c r="I249" s="78" t="s">
        <v>7</v>
      </c>
      <c r="J249" s="78" t="s">
        <v>8</v>
      </c>
      <c r="K249" s="78" t="s">
        <v>9</v>
      </c>
      <c r="N249" s="3" t="s">
        <v>76</v>
      </c>
      <c r="O249" s="79">
        <v>12</v>
      </c>
      <c r="P249" s="83">
        <v>8</v>
      </c>
      <c r="Q249" s="80" t="s">
        <v>95</v>
      </c>
      <c r="R249" s="80" t="s">
        <v>10</v>
      </c>
      <c r="S249" s="80" t="s">
        <v>92</v>
      </c>
      <c r="T249" s="79" t="s">
        <v>108</v>
      </c>
      <c r="U249" s="79" t="s">
        <v>116</v>
      </c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:55" ht="20.100000000000001" customHeight="1" thickBot="1">
      <c r="A250" s="3" t="s">
        <v>138</v>
      </c>
      <c r="B250" s="75">
        <v>2021</v>
      </c>
      <c r="C250" s="75">
        <v>8</v>
      </c>
      <c r="D250" s="75"/>
      <c r="E250" s="76" t="s">
        <v>94</v>
      </c>
      <c r="F250" s="76" t="s">
        <v>10</v>
      </c>
      <c r="G250" s="76" t="s">
        <v>92</v>
      </c>
      <c r="H250" s="97">
        <v>44459</v>
      </c>
      <c r="I250" s="98">
        <v>200</v>
      </c>
      <c r="J250" s="98">
        <v>0</v>
      </c>
      <c r="K250" s="98">
        <v>200</v>
      </c>
      <c r="N250" s="3" t="s">
        <v>76</v>
      </c>
      <c r="O250" s="79">
        <v>12</v>
      </c>
      <c r="P250" s="83">
        <v>692.54</v>
      </c>
      <c r="Q250" s="80" t="s">
        <v>93</v>
      </c>
      <c r="R250" s="80" t="s">
        <v>10</v>
      </c>
      <c r="S250" s="80" t="s">
        <v>10</v>
      </c>
      <c r="T250" s="79" t="s">
        <v>109</v>
      </c>
      <c r="U250" s="79" t="s">
        <v>116</v>
      </c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:55" ht="20.100000000000001" customHeight="1" thickBot="1">
      <c r="A251" s="3" t="s">
        <v>138</v>
      </c>
      <c r="B251" s="79">
        <v>2021</v>
      </c>
      <c r="C251" s="79">
        <v>9</v>
      </c>
      <c r="D251" s="79"/>
      <c r="E251" s="80" t="s">
        <v>94</v>
      </c>
      <c r="F251" s="80" t="s">
        <v>10</v>
      </c>
      <c r="G251" s="80" t="s">
        <v>92</v>
      </c>
      <c r="H251" s="81">
        <v>44487</v>
      </c>
      <c r="I251" s="83">
        <v>200</v>
      </c>
      <c r="J251" s="83">
        <v>0</v>
      </c>
      <c r="K251" s="83">
        <v>200</v>
      </c>
      <c r="N251" s="3" t="s">
        <v>76</v>
      </c>
      <c r="O251" s="79">
        <v>12</v>
      </c>
      <c r="P251" s="83">
        <v>8</v>
      </c>
      <c r="Q251" s="80" t="s">
        <v>95</v>
      </c>
      <c r="R251" s="80" t="s">
        <v>10</v>
      </c>
      <c r="S251" s="80" t="s">
        <v>92</v>
      </c>
      <c r="T251" s="79" t="s">
        <v>123</v>
      </c>
      <c r="U251" s="79" t="s">
        <v>116</v>
      </c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:55" ht="20.100000000000001" customHeight="1" thickBot="1">
      <c r="A252" s="3" t="s">
        <v>138</v>
      </c>
      <c r="B252" s="79">
        <v>2021</v>
      </c>
      <c r="C252" s="79">
        <v>10</v>
      </c>
      <c r="D252" s="79"/>
      <c r="E252" s="80" t="s">
        <v>94</v>
      </c>
      <c r="F252" s="80" t="s">
        <v>10</v>
      </c>
      <c r="G252" s="80" t="s">
        <v>92</v>
      </c>
      <c r="H252" s="81">
        <v>44518</v>
      </c>
      <c r="I252" s="83">
        <v>200</v>
      </c>
      <c r="J252" s="83">
        <v>0</v>
      </c>
      <c r="K252" s="83">
        <v>200</v>
      </c>
      <c r="N252" s="3" t="s">
        <v>76</v>
      </c>
      <c r="O252" s="79">
        <v>12</v>
      </c>
      <c r="P252" s="82">
        <v>27756.44</v>
      </c>
      <c r="Q252" s="80" t="s">
        <v>11</v>
      </c>
      <c r="R252" s="80" t="s">
        <v>10</v>
      </c>
      <c r="S252" s="80" t="s">
        <v>88</v>
      </c>
      <c r="T252" s="79" t="s">
        <v>119</v>
      </c>
      <c r="U252" s="79" t="s">
        <v>116</v>
      </c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>Q193947</v>
      </c>
      <c r="AU252" s="10">
        <f t="shared" si="108"/>
        <v>12</v>
      </c>
      <c r="AV252" s="10">
        <f t="shared" si="109"/>
        <v>27756.44</v>
      </c>
      <c r="AW252" s="10" t="str">
        <f t="shared" si="110"/>
        <v>2020/3</v>
      </c>
      <c r="AX252" s="10" t="str">
        <f t="shared" si="111"/>
        <v>2020/3 Contribuciones Seg. Social</v>
      </c>
      <c r="AY252" s="10">
        <f t="shared" si="92"/>
        <v>79549.77</v>
      </c>
      <c r="AZ252" s="10">
        <f t="shared" si="112"/>
        <v>0.34891917349352486</v>
      </c>
      <c r="BA252" s="10" t="str">
        <f t="shared" si="94"/>
        <v>Q193947 12</v>
      </c>
      <c r="BB252" s="10">
        <f>IFERROR(IF(AW252="","",VLOOKUP(AW252,SUSS!R:S,2,FALSE)),AY252*SUSS!$M$2)</f>
        <v>19887.442500000001</v>
      </c>
      <c r="BC252" s="10">
        <f t="shared" si="93"/>
        <v>6939.11</v>
      </c>
    </row>
    <row r="253" spans="1:55" ht="20.100000000000001" customHeight="1" thickBot="1">
      <c r="A253" s="3" t="s">
        <v>138</v>
      </c>
      <c r="B253" s="79">
        <v>2021</v>
      </c>
      <c r="C253" s="79">
        <v>11</v>
      </c>
      <c r="D253" s="79"/>
      <c r="E253" s="80" t="s">
        <v>94</v>
      </c>
      <c r="F253" s="80" t="s">
        <v>10</v>
      </c>
      <c r="G253" s="80" t="s">
        <v>92</v>
      </c>
      <c r="H253" s="81">
        <v>44550</v>
      </c>
      <c r="I253" s="83">
        <v>200</v>
      </c>
      <c r="J253" s="83">
        <v>0</v>
      </c>
      <c r="K253" s="83">
        <v>200</v>
      </c>
      <c r="N253" s="3" t="s">
        <v>76</v>
      </c>
      <c r="O253" s="79">
        <v>12</v>
      </c>
      <c r="P253" s="82">
        <v>79986.61</v>
      </c>
      <c r="Q253" s="80" t="s">
        <v>11</v>
      </c>
      <c r="R253" s="80" t="s">
        <v>10</v>
      </c>
      <c r="S253" s="80" t="s">
        <v>10</v>
      </c>
      <c r="T253" s="79" t="s">
        <v>120</v>
      </c>
      <c r="U253" s="79" t="s">
        <v>116</v>
      </c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>Q193947</v>
      </c>
      <c r="AU253" s="10">
        <f t="shared" si="108"/>
        <v>12</v>
      </c>
      <c r="AV253" s="10">
        <f t="shared" si="109"/>
        <v>79986.61</v>
      </c>
      <c r="AW253" s="10" t="str">
        <f t="shared" si="110"/>
        <v>2020/4</v>
      </c>
      <c r="AX253" s="10" t="str">
        <f t="shared" si="111"/>
        <v>2020/4 Contribuciones Seg. Social</v>
      </c>
      <c r="AY253" s="10">
        <f t="shared" si="92"/>
        <v>79986.61</v>
      </c>
      <c r="AZ253" s="10">
        <f t="shared" si="112"/>
        <v>1</v>
      </c>
      <c r="BA253" s="10" t="str">
        <f t="shared" si="94"/>
        <v>Q193947 12</v>
      </c>
      <c r="BB253" s="10">
        <f>IFERROR(IF(AW253="","",VLOOKUP(AW253,SUSS!R:S,2,FALSE)),AY253*SUSS!$M$2)</f>
        <v>19996.6525</v>
      </c>
      <c r="BC253" s="10">
        <f t="shared" si="93"/>
        <v>19996.6525</v>
      </c>
    </row>
    <row r="254" spans="1:55" ht="20.100000000000001" customHeight="1" thickBot="1">
      <c r="A254" s="3" t="s">
        <v>138</v>
      </c>
      <c r="B254" s="79">
        <v>2021</v>
      </c>
      <c r="C254" s="79">
        <v>12</v>
      </c>
      <c r="D254" s="79"/>
      <c r="E254" s="80" t="s">
        <v>91</v>
      </c>
      <c r="F254" s="80" t="s">
        <v>10</v>
      </c>
      <c r="G254" s="80" t="s">
        <v>92</v>
      </c>
      <c r="H254" s="81">
        <v>44571</v>
      </c>
      <c r="I254" s="83">
        <v>200</v>
      </c>
      <c r="J254" s="83">
        <v>0</v>
      </c>
      <c r="K254" s="83">
        <v>200</v>
      </c>
      <c r="N254" s="3" t="s">
        <v>76</v>
      </c>
      <c r="O254" s="79">
        <v>12</v>
      </c>
      <c r="P254" s="82">
        <v>62017.06</v>
      </c>
      <c r="Q254" s="80" t="s">
        <v>97</v>
      </c>
      <c r="R254" s="80" t="s">
        <v>10</v>
      </c>
      <c r="S254" s="80" t="s">
        <v>10</v>
      </c>
      <c r="T254" s="79" t="s">
        <v>120</v>
      </c>
      <c r="U254" s="79" t="s">
        <v>116</v>
      </c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:55" ht="20.100000000000001" customHeight="1" thickBot="1">
      <c r="A255" s="3" t="s">
        <v>138</v>
      </c>
      <c r="B255" s="96" t="s">
        <v>96</v>
      </c>
      <c r="C255"/>
      <c r="D255"/>
      <c r="E255"/>
      <c r="F255"/>
      <c r="G255"/>
      <c r="H255"/>
      <c r="I255"/>
      <c r="J255"/>
      <c r="K255"/>
      <c r="N255" s="3" t="s">
        <v>76</v>
      </c>
      <c r="O255" s="79">
        <v>12</v>
      </c>
      <c r="P255" s="82">
        <v>34920.99</v>
      </c>
      <c r="Q255" s="80" t="s">
        <v>11</v>
      </c>
      <c r="R255" s="80" t="s">
        <v>10</v>
      </c>
      <c r="S255" s="80" t="s">
        <v>88</v>
      </c>
      <c r="T255" s="79" t="s">
        <v>120</v>
      </c>
      <c r="U255" s="79" t="s">
        <v>116</v>
      </c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>Q193947</v>
      </c>
      <c r="AU255" s="10">
        <f t="shared" si="108"/>
        <v>12</v>
      </c>
      <c r="AV255" s="10">
        <f t="shared" si="109"/>
        <v>34920.99</v>
      </c>
      <c r="AW255" s="10" t="str">
        <f t="shared" si="110"/>
        <v>2020/4</v>
      </c>
      <c r="AX255" s="10" t="str">
        <f t="shared" si="111"/>
        <v>2020/4 Contribuciones Seg. Social</v>
      </c>
      <c r="AY255" s="10">
        <f t="shared" si="92"/>
        <v>79986.61</v>
      </c>
      <c r="AZ255" s="10">
        <f t="shared" si="112"/>
        <v>0.43658544848944086</v>
      </c>
      <c r="BA255" s="10" t="str">
        <f t="shared" si="94"/>
        <v>Q193947 12</v>
      </c>
      <c r="BB255" s="10">
        <f>IFERROR(IF(AW255="","",VLOOKUP(AW255,SUSS!R:S,2,FALSE)),AY255*SUSS!$M$2)</f>
        <v>19996.6525</v>
      </c>
      <c r="BC255" s="10">
        <f t="shared" si="93"/>
        <v>8730.2474999999995</v>
      </c>
    </row>
    <row r="256" spans="1:55" ht="20.100000000000001" customHeight="1" thickBot="1">
      <c r="A256" s="3" t="s">
        <v>138</v>
      </c>
      <c r="B256" s="78" t="s">
        <v>0</v>
      </c>
      <c r="C256" s="78" t="s">
        <v>1</v>
      </c>
      <c r="D256" s="78" t="s">
        <v>2</v>
      </c>
      <c r="E256" s="78" t="s">
        <v>3</v>
      </c>
      <c r="F256" s="78" t="s">
        <v>4</v>
      </c>
      <c r="G256" s="78" t="s">
        <v>5</v>
      </c>
      <c r="H256" s="78" t="s">
        <v>6</v>
      </c>
      <c r="I256" s="78" t="s">
        <v>7</v>
      </c>
      <c r="J256" s="78" t="s">
        <v>8</v>
      </c>
      <c r="K256" s="78" t="s">
        <v>9</v>
      </c>
      <c r="N256" s="3" t="s">
        <v>76</v>
      </c>
      <c r="O256" s="79">
        <v>12</v>
      </c>
      <c r="P256" s="82">
        <v>51786.54</v>
      </c>
      <c r="Q256" s="80" t="s">
        <v>97</v>
      </c>
      <c r="R256" s="80" t="s">
        <v>10</v>
      </c>
      <c r="S256" s="80" t="s">
        <v>88</v>
      </c>
      <c r="T256" s="79" t="s">
        <v>120</v>
      </c>
      <c r="U256" s="79" t="s">
        <v>116</v>
      </c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:55" ht="20.100000000000001" customHeight="1" thickBot="1">
      <c r="A257" s="3" t="s">
        <v>138</v>
      </c>
      <c r="B257" s="75">
        <v>2021</v>
      </c>
      <c r="C257" s="75">
        <v>8</v>
      </c>
      <c r="D257" s="75"/>
      <c r="E257" s="76" t="s">
        <v>97</v>
      </c>
      <c r="F257" s="76" t="s">
        <v>10</v>
      </c>
      <c r="G257" s="76" t="s">
        <v>10</v>
      </c>
      <c r="H257" s="97">
        <v>44448</v>
      </c>
      <c r="I257" s="77">
        <v>64520.4</v>
      </c>
      <c r="J257" s="98">
        <v>0</v>
      </c>
      <c r="K257" s="77">
        <v>64520.4</v>
      </c>
      <c r="N257" s="3" t="s">
        <v>76</v>
      </c>
      <c r="O257" s="79">
        <v>12</v>
      </c>
      <c r="P257" s="83">
        <v>80</v>
      </c>
      <c r="Q257" s="80" t="s">
        <v>94</v>
      </c>
      <c r="R257" s="80" t="s">
        <v>10</v>
      </c>
      <c r="S257" s="80" t="s">
        <v>92</v>
      </c>
      <c r="T257" s="79" t="s">
        <v>120</v>
      </c>
      <c r="U257" s="79" t="s">
        <v>116</v>
      </c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:55" ht="20.100000000000001" customHeight="1" thickBot="1">
      <c r="A258" s="3" t="s">
        <v>138</v>
      </c>
      <c r="B258" s="79">
        <v>2021</v>
      </c>
      <c r="C258" s="79">
        <v>8</v>
      </c>
      <c r="D258" s="79"/>
      <c r="E258" s="80" t="s">
        <v>97</v>
      </c>
      <c r="F258" s="80" t="s">
        <v>10</v>
      </c>
      <c r="G258" s="80" t="s">
        <v>88</v>
      </c>
      <c r="H258" s="81">
        <v>44684</v>
      </c>
      <c r="I258" s="82">
        <v>17193.830000000002</v>
      </c>
      <c r="J258" s="83">
        <v>0</v>
      </c>
      <c r="K258" s="82">
        <v>17193.830000000002</v>
      </c>
      <c r="N258" s="3" t="s">
        <v>76</v>
      </c>
      <c r="O258" s="79">
        <v>12</v>
      </c>
      <c r="P258" s="82">
        <v>4943.0200000000004</v>
      </c>
      <c r="Q258" s="80" t="s">
        <v>97</v>
      </c>
      <c r="R258" s="80" t="s">
        <v>10</v>
      </c>
      <c r="S258" s="80" t="s">
        <v>10</v>
      </c>
      <c r="T258" s="79" t="s">
        <v>121</v>
      </c>
      <c r="U258" s="79" t="s">
        <v>116</v>
      </c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:55" ht="20.100000000000001" customHeight="1" thickBot="1">
      <c r="A259" s="3" t="s">
        <v>138</v>
      </c>
      <c r="B259" s="79">
        <v>2021</v>
      </c>
      <c r="C259" s="79">
        <v>8</v>
      </c>
      <c r="D259" s="79"/>
      <c r="E259" s="80" t="s">
        <v>97</v>
      </c>
      <c r="F259" s="80" t="s">
        <v>10</v>
      </c>
      <c r="G259" s="80" t="s">
        <v>92</v>
      </c>
      <c r="H259" s="81">
        <v>44448</v>
      </c>
      <c r="I259" s="83">
        <v>200</v>
      </c>
      <c r="J259" s="83">
        <v>0</v>
      </c>
      <c r="K259" s="83">
        <v>200</v>
      </c>
      <c r="N259" s="3" t="s">
        <v>76</v>
      </c>
      <c r="O259" s="79">
        <v>12</v>
      </c>
      <c r="P259" s="82">
        <v>4139.17</v>
      </c>
      <c r="Q259" s="80" t="s">
        <v>100</v>
      </c>
      <c r="R259" s="80" t="s">
        <v>10</v>
      </c>
      <c r="S259" s="80" t="s">
        <v>10</v>
      </c>
      <c r="T259" s="79" t="s">
        <v>122</v>
      </c>
      <c r="U259" s="79" t="s">
        <v>116</v>
      </c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:55" ht="20.100000000000001" customHeight="1" thickBot="1">
      <c r="A260" s="3" t="s">
        <v>138</v>
      </c>
      <c r="B260" s="79">
        <v>2021</v>
      </c>
      <c r="C260" s="79">
        <v>8</v>
      </c>
      <c r="D260" s="79"/>
      <c r="E260" s="80" t="s">
        <v>11</v>
      </c>
      <c r="F260" s="80" t="s">
        <v>10</v>
      </c>
      <c r="G260" s="80" t="s">
        <v>10</v>
      </c>
      <c r="H260" s="81">
        <v>44448</v>
      </c>
      <c r="I260" s="82">
        <v>76869.78</v>
      </c>
      <c r="J260" s="83">
        <v>0</v>
      </c>
      <c r="K260" s="82">
        <v>76869.78</v>
      </c>
      <c r="N260" s="3" t="s">
        <v>76</v>
      </c>
      <c r="O260" s="79">
        <v>12</v>
      </c>
      <c r="P260" s="82">
        <v>7902.12</v>
      </c>
      <c r="Q260" s="80" t="s">
        <v>98</v>
      </c>
      <c r="R260" s="80" t="s">
        <v>10</v>
      </c>
      <c r="S260" s="80" t="s">
        <v>10</v>
      </c>
      <c r="T260" s="79" t="s">
        <v>122</v>
      </c>
      <c r="U260" s="79" t="s">
        <v>116</v>
      </c>
      <c r="AC260" s="10" t="str">
        <f t="shared" si="95"/>
        <v>Q273697</v>
      </c>
      <c r="AD260" s="10" t="str">
        <f t="shared" si="96"/>
        <v>Contribuciones Seg. Social</v>
      </c>
      <c r="AE260" s="10" t="str">
        <f t="shared" si="97"/>
        <v>Declaración Jurada</v>
      </c>
      <c r="AF260" s="10" t="str">
        <f t="shared" si="98"/>
        <v>Declaración Jurada</v>
      </c>
      <c r="AG260" s="10">
        <f t="shared" si="99"/>
        <v>76869.78</v>
      </c>
      <c r="AH260" s="10">
        <f t="shared" si="100"/>
        <v>0</v>
      </c>
      <c r="AI260" s="10">
        <f t="shared" si="101"/>
        <v>76869.78</v>
      </c>
      <c r="AJ260" s="10">
        <f t="shared" si="102"/>
        <v>2021</v>
      </c>
      <c r="AK260" s="10">
        <f t="shared" si="103"/>
        <v>8</v>
      </c>
      <c r="AN260" s="10" t="str">
        <f t="shared" si="104"/>
        <v xml:space="preserve">2021/8 </v>
      </c>
      <c r="AO260" s="10" t="str">
        <f t="shared" si="105"/>
        <v>2021/8 Contribuciones Seg. Social</v>
      </c>
      <c r="AP260" s="10">
        <f t="shared" si="106"/>
        <v>76869.78</v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:55" ht="20.100000000000001" customHeight="1" thickBot="1">
      <c r="A261" s="3" t="s">
        <v>138</v>
      </c>
      <c r="B261" s="79">
        <v>2021</v>
      </c>
      <c r="C261" s="79">
        <v>8</v>
      </c>
      <c r="D261" s="79"/>
      <c r="E261" s="80" t="s">
        <v>11</v>
      </c>
      <c r="F261" s="80" t="s">
        <v>10</v>
      </c>
      <c r="G261" s="80" t="s">
        <v>88</v>
      </c>
      <c r="H261" s="81">
        <v>44684</v>
      </c>
      <c r="I261" s="82">
        <v>20484.77</v>
      </c>
      <c r="J261" s="83">
        <v>0</v>
      </c>
      <c r="K261" s="82">
        <v>20484.77</v>
      </c>
      <c r="N261" s="3" t="s">
        <v>76</v>
      </c>
      <c r="O261" s="79">
        <v>12</v>
      </c>
      <c r="P261" s="82">
        <v>1596.68</v>
      </c>
      <c r="Q261" s="80" t="s">
        <v>100</v>
      </c>
      <c r="R261" s="80" t="s">
        <v>10</v>
      </c>
      <c r="S261" s="80" t="s">
        <v>88</v>
      </c>
      <c r="T261" s="79" t="s">
        <v>122</v>
      </c>
      <c r="U261" s="79" t="s">
        <v>116</v>
      </c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:55" ht="20.100000000000001" customHeight="1" thickBot="1">
      <c r="A262" s="3" t="s">
        <v>138</v>
      </c>
      <c r="B262" s="79">
        <v>2021</v>
      </c>
      <c r="C262" s="79">
        <v>9</v>
      </c>
      <c r="D262" s="79"/>
      <c r="E262" s="80" t="s">
        <v>97</v>
      </c>
      <c r="F262" s="80" t="s">
        <v>10</v>
      </c>
      <c r="G262" s="80" t="s">
        <v>10</v>
      </c>
      <c r="H262" s="81">
        <v>44481</v>
      </c>
      <c r="I262" s="82">
        <v>64520.4</v>
      </c>
      <c r="J262" s="83">
        <v>0</v>
      </c>
      <c r="K262" s="82">
        <v>64520.4</v>
      </c>
      <c r="N262" s="3" t="s">
        <v>76</v>
      </c>
      <c r="O262" s="79">
        <v>12</v>
      </c>
      <c r="P262" s="82">
        <v>3048.21</v>
      </c>
      <c r="Q262" s="80" t="s">
        <v>98</v>
      </c>
      <c r="R262" s="80" t="s">
        <v>10</v>
      </c>
      <c r="S262" s="80" t="s">
        <v>88</v>
      </c>
      <c r="T262" s="79" t="s">
        <v>122</v>
      </c>
      <c r="U262" s="79" t="s">
        <v>116</v>
      </c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:55" ht="20.100000000000001" customHeight="1" thickBot="1">
      <c r="A263" s="3" t="s">
        <v>138</v>
      </c>
      <c r="B263" s="79">
        <v>2021</v>
      </c>
      <c r="C263" s="79">
        <v>9</v>
      </c>
      <c r="D263" s="79"/>
      <c r="E263" s="80" t="s">
        <v>97</v>
      </c>
      <c r="F263" s="80" t="s">
        <v>10</v>
      </c>
      <c r="G263" s="80" t="s">
        <v>88</v>
      </c>
      <c r="H263" s="81">
        <v>44684</v>
      </c>
      <c r="I263" s="82">
        <v>14816.25</v>
      </c>
      <c r="J263" s="83">
        <v>0</v>
      </c>
      <c r="K263" s="82">
        <v>14816.25</v>
      </c>
      <c r="N263" s="3" t="s">
        <v>76</v>
      </c>
      <c r="O263" s="79">
        <v>12</v>
      </c>
      <c r="P263" s="83">
        <v>40</v>
      </c>
      <c r="Q263" s="80" t="s">
        <v>91</v>
      </c>
      <c r="R263" s="80" t="s">
        <v>10</v>
      </c>
      <c r="S263" s="80" t="s">
        <v>92</v>
      </c>
      <c r="T263" s="79" t="s">
        <v>122</v>
      </c>
      <c r="U263" s="79" t="s">
        <v>116</v>
      </c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:55" ht="15.75" thickBot="1">
      <c r="A264" s="3" t="s">
        <v>138</v>
      </c>
      <c r="B264" s="79">
        <v>2021</v>
      </c>
      <c r="C264" s="79">
        <v>9</v>
      </c>
      <c r="D264" s="79"/>
      <c r="E264" s="80" t="s">
        <v>97</v>
      </c>
      <c r="F264" s="80" t="s">
        <v>10</v>
      </c>
      <c r="G264" s="80" t="s">
        <v>92</v>
      </c>
      <c r="H264" s="81">
        <v>44481</v>
      </c>
      <c r="I264" s="83">
        <v>200</v>
      </c>
      <c r="J264" s="83">
        <v>0</v>
      </c>
      <c r="K264" s="83">
        <v>200</v>
      </c>
      <c r="N264" s="3" t="s">
        <v>76</v>
      </c>
      <c r="O264" s="79">
        <v>12</v>
      </c>
      <c r="P264" s="82">
        <v>4652.97</v>
      </c>
      <c r="Q264" s="80" t="s">
        <v>100</v>
      </c>
      <c r="R264" s="80" t="s">
        <v>10</v>
      </c>
      <c r="S264" s="80" t="s">
        <v>10</v>
      </c>
      <c r="T264" s="79" t="s">
        <v>124</v>
      </c>
      <c r="U264" s="79" t="s">
        <v>116</v>
      </c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:55" ht="15.75" thickBot="1">
      <c r="A265" s="3" t="s">
        <v>138</v>
      </c>
      <c r="B265" s="79">
        <v>2021</v>
      </c>
      <c r="C265" s="79">
        <v>9</v>
      </c>
      <c r="D265" s="79"/>
      <c r="E265" s="80" t="s">
        <v>11</v>
      </c>
      <c r="F265" s="80" t="s">
        <v>10</v>
      </c>
      <c r="G265" s="80" t="s">
        <v>10</v>
      </c>
      <c r="H265" s="81">
        <v>44481</v>
      </c>
      <c r="I265" s="82">
        <v>76869.78</v>
      </c>
      <c r="J265" s="83">
        <v>0</v>
      </c>
      <c r="K265" s="82">
        <v>76869.78</v>
      </c>
      <c r="N265" s="3" t="s">
        <v>76</v>
      </c>
      <c r="O265" s="79">
        <v>12</v>
      </c>
      <c r="P265" s="82">
        <v>8882.8700000000008</v>
      </c>
      <c r="Q265" s="80" t="s">
        <v>98</v>
      </c>
      <c r="R265" s="80" t="s">
        <v>10</v>
      </c>
      <c r="S265" s="80" t="s">
        <v>10</v>
      </c>
      <c r="T265" s="79" t="s">
        <v>124</v>
      </c>
      <c r="U265" s="79" t="s">
        <v>116</v>
      </c>
      <c r="AC265" s="10" t="str">
        <f t="shared" si="95"/>
        <v>Q273697</v>
      </c>
      <c r="AD265" s="10" t="str">
        <f t="shared" si="96"/>
        <v>Contribuciones Seg. Social</v>
      </c>
      <c r="AE265" s="10" t="str">
        <f t="shared" si="97"/>
        <v>Declaración Jurada</v>
      </c>
      <c r="AF265" s="10" t="str">
        <f t="shared" si="98"/>
        <v>Declaración Jurada</v>
      </c>
      <c r="AG265" s="10">
        <f t="shared" si="99"/>
        <v>76869.78</v>
      </c>
      <c r="AH265" s="10">
        <f t="shared" si="100"/>
        <v>0</v>
      </c>
      <c r="AI265" s="10">
        <f t="shared" si="101"/>
        <v>76869.78</v>
      </c>
      <c r="AJ265" s="10">
        <f t="shared" si="102"/>
        <v>2021</v>
      </c>
      <c r="AK265" s="10">
        <f t="shared" si="103"/>
        <v>9</v>
      </c>
      <c r="AN265" s="10" t="str">
        <f t="shared" si="104"/>
        <v xml:space="preserve">2021/9 </v>
      </c>
      <c r="AO265" s="10" t="str">
        <f t="shared" si="105"/>
        <v>2021/9 Contribuciones Seg. Social</v>
      </c>
      <c r="AP265" s="10">
        <f t="shared" si="106"/>
        <v>76869.78</v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:55" ht="15.75" thickBot="1">
      <c r="A266" s="3" t="s">
        <v>138</v>
      </c>
      <c r="B266" s="79">
        <v>2021</v>
      </c>
      <c r="C266" s="79">
        <v>9</v>
      </c>
      <c r="D266" s="79"/>
      <c r="E266" s="80" t="s">
        <v>11</v>
      </c>
      <c r="F266" s="80" t="s">
        <v>10</v>
      </c>
      <c r="G266" s="80" t="s">
        <v>88</v>
      </c>
      <c r="H266" s="81">
        <v>44684</v>
      </c>
      <c r="I266" s="82">
        <v>17652.12</v>
      </c>
      <c r="J266" s="83">
        <v>0</v>
      </c>
      <c r="K266" s="82">
        <v>17652.12</v>
      </c>
      <c r="N266" s="3" t="s">
        <v>76</v>
      </c>
      <c r="O266" s="79">
        <v>12</v>
      </c>
      <c r="P266" s="83">
        <v>80</v>
      </c>
      <c r="Q266" s="80" t="s">
        <v>94</v>
      </c>
      <c r="R266" s="80" t="s">
        <v>10</v>
      </c>
      <c r="S266" s="80" t="s">
        <v>92</v>
      </c>
      <c r="T266" s="79" t="s">
        <v>125</v>
      </c>
      <c r="U266" s="79" t="s">
        <v>116</v>
      </c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:55" ht="15.75" thickBot="1">
      <c r="A267" s="3" t="s">
        <v>138</v>
      </c>
      <c r="B267" s="79">
        <v>2021</v>
      </c>
      <c r="C267" s="79">
        <v>10</v>
      </c>
      <c r="D267" s="79"/>
      <c r="E267" s="80" t="s">
        <v>97</v>
      </c>
      <c r="F267" s="80" t="s">
        <v>10</v>
      </c>
      <c r="G267" s="80" t="s">
        <v>10</v>
      </c>
      <c r="H267" s="81">
        <v>44509</v>
      </c>
      <c r="I267" s="82">
        <v>82439.990000000005</v>
      </c>
      <c r="J267" s="83">
        <v>0</v>
      </c>
      <c r="K267" s="82">
        <v>82439.990000000005</v>
      </c>
      <c r="N267" s="3" t="s">
        <v>76</v>
      </c>
      <c r="O267" s="79">
        <v>13</v>
      </c>
      <c r="P267" s="83">
        <v>53.3</v>
      </c>
      <c r="Q267" s="80" t="s">
        <v>89</v>
      </c>
      <c r="R267" s="80" t="s">
        <v>10</v>
      </c>
      <c r="S267" s="80" t="s">
        <v>10</v>
      </c>
      <c r="T267" s="79" t="s">
        <v>104</v>
      </c>
      <c r="U267" s="79" t="s">
        <v>116</v>
      </c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:55" ht="15.75" thickBot="1">
      <c r="A268" s="3" t="s">
        <v>138</v>
      </c>
      <c r="B268" s="79">
        <v>2021</v>
      </c>
      <c r="C268" s="79">
        <v>10</v>
      </c>
      <c r="D268" s="79"/>
      <c r="E268" s="80" t="s">
        <v>97</v>
      </c>
      <c r="F268" s="80" t="s">
        <v>10</v>
      </c>
      <c r="G268" s="80" t="s">
        <v>88</v>
      </c>
      <c r="H268" s="81">
        <v>44684</v>
      </c>
      <c r="I268" s="82">
        <v>16445.68</v>
      </c>
      <c r="J268" s="83">
        <v>0</v>
      </c>
      <c r="K268" s="82">
        <v>16445.68</v>
      </c>
      <c r="N268" s="3" t="s">
        <v>76</v>
      </c>
      <c r="O268" s="79">
        <v>13</v>
      </c>
      <c r="P268" s="82">
        <v>39197.97</v>
      </c>
      <c r="Q268" s="80" t="s">
        <v>87</v>
      </c>
      <c r="R268" s="80" t="s">
        <v>10</v>
      </c>
      <c r="S268" s="80" t="s">
        <v>10</v>
      </c>
      <c r="T268" s="79" t="s">
        <v>105</v>
      </c>
      <c r="U268" s="79" t="s">
        <v>116</v>
      </c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:55" ht="15.75" thickBot="1">
      <c r="A269" s="3" t="s">
        <v>138</v>
      </c>
      <c r="B269" s="79">
        <v>2021</v>
      </c>
      <c r="C269" s="79">
        <v>10</v>
      </c>
      <c r="D269" s="79"/>
      <c r="E269" s="80" t="s">
        <v>97</v>
      </c>
      <c r="F269" s="80" t="s">
        <v>10</v>
      </c>
      <c r="G269" s="80" t="s">
        <v>92</v>
      </c>
      <c r="H269" s="81">
        <v>44509</v>
      </c>
      <c r="I269" s="83">
        <v>200</v>
      </c>
      <c r="J269" s="83">
        <v>0</v>
      </c>
      <c r="K269" s="83">
        <v>200</v>
      </c>
      <c r="N269" s="3" t="s">
        <v>76</v>
      </c>
      <c r="O269" s="79">
        <v>13</v>
      </c>
      <c r="P269" s="82">
        <v>6400.18</v>
      </c>
      <c r="Q269" s="80" t="s">
        <v>90</v>
      </c>
      <c r="R269" s="80" t="s">
        <v>10</v>
      </c>
      <c r="S269" s="80" t="s">
        <v>10</v>
      </c>
      <c r="T269" s="79" t="s">
        <v>105</v>
      </c>
      <c r="U269" s="79" t="s">
        <v>116</v>
      </c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:55" ht="15.75" thickBot="1">
      <c r="A270" s="3" t="s">
        <v>138</v>
      </c>
      <c r="B270" s="79">
        <v>2021</v>
      </c>
      <c r="C270" s="79">
        <v>10</v>
      </c>
      <c r="D270" s="79"/>
      <c r="E270" s="80" t="s">
        <v>11</v>
      </c>
      <c r="F270" s="80" t="s">
        <v>10</v>
      </c>
      <c r="G270" s="80" t="s">
        <v>10</v>
      </c>
      <c r="H270" s="81">
        <v>44509</v>
      </c>
      <c r="I270" s="82">
        <v>101789.7</v>
      </c>
      <c r="J270" s="83">
        <v>0</v>
      </c>
      <c r="K270" s="82">
        <v>101789.7</v>
      </c>
      <c r="N270" s="3" t="s">
        <v>76</v>
      </c>
      <c r="O270" s="79">
        <v>13</v>
      </c>
      <c r="P270" s="83">
        <v>692.54</v>
      </c>
      <c r="Q270" s="80" t="s">
        <v>93</v>
      </c>
      <c r="R270" s="80" t="s">
        <v>10</v>
      </c>
      <c r="S270" s="80" t="s">
        <v>10</v>
      </c>
      <c r="T270" s="79" t="s">
        <v>109</v>
      </c>
      <c r="U270" s="79" t="s">
        <v>116</v>
      </c>
      <c r="AC270" s="10" t="str">
        <f t="shared" si="95"/>
        <v>Q273697</v>
      </c>
      <c r="AD270" s="10" t="str">
        <f t="shared" si="96"/>
        <v>Contribuciones Seg. Social</v>
      </c>
      <c r="AE270" s="10" t="str">
        <f t="shared" si="97"/>
        <v>Declaración Jurada</v>
      </c>
      <c r="AF270" s="10" t="str">
        <f t="shared" si="98"/>
        <v>Declaración Jurada</v>
      </c>
      <c r="AG270" s="10">
        <f t="shared" si="99"/>
        <v>101789.7</v>
      </c>
      <c r="AH270" s="10">
        <f t="shared" si="100"/>
        <v>0</v>
      </c>
      <c r="AI270" s="10">
        <f t="shared" si="101"/>
        <v>101789.7</v>
      </c>
      <c r="AJ270" s="10">
        <f t="shared" si="102"/>
        <v>2021</v>
      </c>
      <c r="AK270" s="10">
        <f t="shared" si="103"/>
        <v>10</v>
      </c>
      <c r="AN270" s="10" t="str">
        <f t="shared" si="104"/>
        <v>2021/10</v>
      </c>
      <c r="AO270" s="10" t="str">
        <f t="shared" si="105"/>
        <v>2021/10 Contribuciones Seg. Social</v>
      </c>
      <c r="AP270" s="10">
        <f t="shared" si="106"/>
        <v>101789.7</v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:55" ht="29.25" thickBot="1">
      <c r="A271" s="3" t="s">
        <v>138</v>
      </c>
      <c r="B271" s="79">
        <v>2021</v>
      </c>
      <c r="C271" s="79">
        <v>10</v>
      </c>
      <c r="D271" s="79"/>
      <c r="E271" s="80" t="s">
        <v>11</v>
      </c>
      <c r="F271" s="80" t="s">
        <v>10</v>
      </c>
      <c r="G271" s="80" t="s">
        <v>88</v>
      </c>
      <c r="H271" s="81">
        <v>44684</v>
      </c>
      <c r="I271" s="82">
        <v>20305.689999999999</v>
      </c>
      <c r="J271" s="83">
        <v>0</v>
      </c>
      <c r="K271" s="82">
        <v>20305.689999999999</v>
      </c>
      <c r="N271" s="3" t="s">
        <v>76</v>
      </c>
      <c r="O271" s="79">
        <v>13</v>
      </c>
      <c r="P271" s="83">
        <v>16</v>
      </c>
      <c r="Q271" s="80" t="s">
        <v>95</v>
      </c>
      <c r="R271" s="80" t="s">
        <v>10</v>
      </c>
      <c r="S271" s="80" t="s">
        <v>92</v>
      </c>
      <c r="T271" s="79" t="s">
        <v>123</v>
      </c>
      <c r="U271" s="79" t="s">
        <v>116</v>
      </c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:55" ht="15.75" thickBot="1">
      <c r="A272" s="3" t="s">
        <v>138</v>
      </c>
      <c r="B272" s="79">
        <v>2021</v>
      </c>
      <c r="C272" s="79">
        <v>11</v>
      </c>
      <c r="D272" s="79"/>
      <c r="E272" s="80" t="s">
        <v>97</v>
      </c>
      <c r="F272" s="80" t="s">
        <v>10</v>
      </c>
      <c r="G272" s="80" t="s">
        <v>10</v>
      </c>
      <c r="H272" s="81">
        <v>44539</v>
      </c>
      <c r="I272" s="82">
        <v>80441.539999999994</v>
      </c>
      <c r="J272" s="83">
        <v>0</v>
      </c>
      <c r="K272" s="82">
        <v>80441.539999999994</v>
      </c>
      <c r="N272" s="3" t="s">
        <v>76</v>
      </c>
      <c r="O272" s="79">
        <v>13</v>
      </c>
      <c r="P272" s="82">
        <v>24699.96</v>
      </c>
      <c r="Q272" s="80" t="s">
        <v>11</v>
      </c>
      <c r="R272" s="80" t="s">
        <v>10</v>
      </c>
      <c r="S272" s="80" t="s">
        <v>88</v>
      </c>
      <c r="T272" s="79" t="s">
        <v>120</v>
      </c>
      <c r="U272" s="79" t="s">
        <v>116</v>
      </c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>Q193947</v>
      </c>
      <c r="AU272" s="10">
        <f t="shared" si="108"/>
        <v>13</v>
      </c>
      <c r="AV272" s="10">
        <f t="shared" si="109"/>
        <v>24699.96</v>
      </c>
      <c r="AW272" s="10" t="str">
        <f t="shared" si="110"/>
        <v>2020/4</v>
      </c>
      <c r="AX272" s="10" t="str">
        <f t="shared" si="111"/>
        <v>2020/4 Contribuciones Seg. Social</v>
      </c>
      <c r="AY272" s="10">
        <f t="shared" si="113"/>
        <v>79986.61</v>
      </c>
      <c r="AZ272" s="10">
        <f t="shared" si="112"/>
        <v>0.3088011855984395</v>
      </c>
      <c r="BA272" s="10" t="str">
        <f t="shared" si="115"/>
        <v>Q193947 13</v>
      </c>
      <c r="BB272" s="10">
        <f>IFERROR(IF(AW272="","",VLOOKUP(AW272,SUSS!R:S,2,FALSE)),AY272*SUSS!$M$2)</f>
        <v>19996.6525</v>
      </c>
      <c r="BC272" s="10">
        <f t="shared" si="114"/>
        <v>6174.9899999999989</v>
      </c>
    </row>
    <row r="273" spans="1:55" ht="15.75" thickBot="1">
      <c r="A273" s="3" t="s">
        <v>138</v>
      </c>
      <c r="B273" s="79">
        <v>2021</v>
      </c>
      <c r="C273" s="79">
        <v>11</v>
      </c>
      <c r="D273" s="79"/>
      <c r="E273" s="80" t="s">
        <v>97</v>
      </c>
      <c r="F273" s="80" t="s">
        <v>10</v>
      </c>
      <c r="G273" s="80" t="s">
        <v>88</v>
      </c>
      <c r="H273" s="81">
        <v>44684</v>
      </c>
      <c r="I273" s="82">
        <v>13352.22</v>
      </c>
      <c r="J273" s="83">
        <v>0</v>
      </c>
      <c r="K273" s="82">
        <v>13352.22</v>
      </c>
      <c r="N273" s="3" t="s">
        <v>76</v>
      </c>
      <c r="O273" s="79">
        <v>13</v>
      </c>
      <c r="P273" s="82">
        <v>64885</v>
      </c>
      <c r="Q273" s="80" t="s">
        <v>97</v>
      </c>
      <c r="R273" s="80" t="s">
        <v>10</v>
      </c>
      <c r="S273" s="80" t="s">
        <v>10</v>
      </c>
      <c r="T273" s="79" t="s">
        <v>121</v>
      </c>
      <c r="U273" s="79" t="s">
        <v>116</v>
      </c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:55" ht="15.75" thickBot="1">
      <c r="A274" s="3" t="s">
        <v>138</v>
      </c>
      <c r="B274" s="79">
        <v>2021</v>
      </c>
      <c r="C274" s="79">
        <v>11</v>
      </c>
      <c r="D274" s="79"/>
      <c r="E274" s="80" t="s">
        <v>97</v>
      </c>
      <c r="F274" s="80" t="s">
        <v>10</v>
      </c>
      <c r="G274" s="80" t="s">
        <v>92</v>
      </c>
      <c r="H274" s="81">
        <v>44539</v>
      </c>
      <c r="I274" s="83">
        <v>200</v>
      </c>
      <c r="J274" s="83">
        <v>0</v>
      </c>
      <c r="K274" s="83">
        <v>200</v>
      </c>
      <c r="N274" s="3" t="s">
        <v>76</v>
      </c>
      <c r="O274" s="79">
        <v>13</v>
      </c>
      <c r="P274" s="82">
        <v>81194.39</v>
      </c>
      <c r="Q274" s="80" t="s">
        <v>11</v>
      </c>
      <c r="R274" s="80" t="s">
        <v>10</v>
      </c>
      <c r="S274" s="80" t="s">
        <v>10</v>
      </c>
      <c r="T274" s="79" t="s">
        <v>121</v>
      </c>
      <c r="U274" s="79" t="s">
        <v>116</v>
      </c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>Q193947</v>
      </c>
      <c r="AU274" s="10">
        <f t="shared" si="108"/>
        <v>13</v>
      </c>
      <c r="AV274" s="10">
        <f t="shared" si="109"/>
        <v>81194.39</v>
      </c>
      <c r="AW274" s="10" t="str">
        <f t="shared" si="110"/>
        <v>2020/5</v>
      </c>
      <c r="AX274" s="10" t="str">
        <f t="shared" si="111"/>
        <v>2020/5 Contribuciones Seg. Social</v>
      </c>
      <c r="AY274" s="10">
        <f t="shared" si="113"/>
        <v>81194.39</v>
      </c>
      <c r="AZ274" s="10">
        <f t="shared" si="112"/>
        <v>1</v>
      </c>
      <c r="BA274" s="10" t="str">
        <f t="shared" si="115"/>
        <v>Q193947 13</v>
      </c>
      <c r="BB274" s="10">
        <f>IFERROR(IF(AW274="","",VLOOKUP(AW274,SUSS!R:S,2,FALSE)),AY274*SUSS!$M$2)</f>
        <v>20298.5975</v>
      </c>
      <c r="BC274" s="10">
        <f t="shared" si="114"/>
        <v>20298.5975</v>
      </c>
    </row>
    <row r="275" spans="1:55" ht="15.75" thickBot="1">
      <c r="A275" s="3" t="s">
        <v>138</v>
      </c>
      <c r="B275" s="79">
        <v>2021</v>
      </c>
      <c r="C275" s="79">
        <v>11</v>
      </c>
      <c r="D275" s="79"/>
      <c r="E275" s="80" t="s">
        <v>11</v>
      </c>
      <c r="F275" s="80" t="s">
        <v>10</v>
      </c>
      <c r="G275" s="80" t="s">
        <v>10</v>
      </c>
      <c r="H275" s="81">
        <v>44539</v>
      </c>
      <c r="I275" s="82">
        <v>99029.2</v>
      </c>
      <c r="J275" s="83">
        <v>0</v>
      </c>
      <c r="K275" s="82">
        <v>99029.2</v>
      </c>
      <c r="N275" s="3" t="s">
        <v>76</v>
      </c>
      <c r="O275" s="79">
        <v>13</v>
      </c>
      <c r="P275" s="82">
        <v>50826.879999999997</v>
      </c>
      <c r="Q275" s="80" t="s">
        <v>97</v>
      </c>
      <c r="R275" s="80" t="s">
        <v>10</v>
      </c>
      <c r="S275" s="80" t="s">
        <v>88</v>
      </c>
      <c r="T275" s="79" t="s">
        <v>121</v>
      </c>
      <c r="U275" s="79" t="s">
        <v>116</v>
      </c>
      <c r="AC275" s="10" t="str">
        <f t="shared" si="95"/>
        <v>Q273697</v>
      </c>
      <c r="AD275" s="10" t="str">
        <f t="shared" si="96"/>
        <v>Contribuciones Seg. Social</v>
      </c>
      <c r="AE275" s="10" t="str">
        <f t="shared" si="97"/>
        <v>Declaración Jurada</v>
      </c>
      <c r="AF275" s="10" t="str">
        <f t="shared" si="98"/>
        <v>Declaración Jurada</v>
      </c>
      <c r="AG275" s="10">
        <f t="shared" si="99"/>
        <v>99029.2</v>
      </c>
      <c r="AH275" s="10">
        <f t="shared" si="100"/>
        <v>0</v>
      </c>
      <c r="AI275" s="10">
        <f t="shared" si="101"/>
        <v>99029.2</v>
      </c>
      <c r="AJ275" s="10">
        <f t="shared" si="102"/>
        <v>2021</v>
      </c>
      <c r="AK275" s="10">
        <f t="shared" si="103"/>
        <v>11</v>
      </c>
      <c r="AN275" s="10" t="str">
        <f t="shared" si="104"/>
        <v>2021/11</v>
      </c>
      <c r="AO275" s="10" t="str">
        <f t="shared" si="105"/>
        <v>2021/11 Contribuciones Seg. Social</v>
      </c>
      <c r="AP275" s="10">
        <f t="shared" si="106"/>
        <v>99029.2</v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:55" ht="15.75" thickBot="1">
      <c r="A276" s="3" t="s">
        <v>138</v>
      </c>
      <c r="B276" s="79">
        <v>2021</v>
      </c>
      <c r="C276" s="79">
        <v>11</v>
      </c>
      <c r="D276" s="79"/>
      <c r="E276" s="80" t="s">
        <v>11</v>
      </c>
      <c r="F276" s="80" t="s">
        <v>10</v>
      </c>
      <c r="G276" s="80" t="s">
        <v>88</v>
      </c>
      <c r="H276" s="81">
        <v>44684</v>
      </c>
      <c r="I276" s="82">
        <v>16437.53</v>
      </c>
      <c r="J276" s="83">
        <v>0</v>
      </c>
      <c r="K276" s="82">
        <v>16437.53</v>
      </c>
      <c r="N276" s="3" t="s">
        <v>76</v>
      </c>
      <c r="O276" s="79">
        <v>13</v>
      </c>
      <c r="P276" s="82">
        <v>36769.69</v>
      </c>
      <c r="Q276" s="80" t="s">
        <v>11</v>
      </c>
      <c r="R276" s="80" t="s">
        <v>10</v>
      </c>
      <c r="S276" s="80" t="s">
        <v>88</v>
      </c>
      <c r="T276" s="79" t="s">
        <v>121</v>
      </c>
      <c r="U276" s="79" t="s">
        <v>116</v>
      </c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>Q193947</v>
      </c>
      <c r="AU276" s="10">
        <f t="shared" si="108"/>
        <v>13</v>
      </c>
      <c r="AV276" s="10">
        <f t="shared" si="109"/>
        <v>36769.69</v>
      </c>
      <c r="AW276" s="10" t="str">
        <f t="shared" si="110"/>
        <v>2020/5</v>
      </c>
      <c r="AX276" s="10" t="str">
        <f t="shared" si="111"/>
        <v>2020/5 Contribuciones Seg. Social</v>
      </c>
      <c r="AY276" s="10">
        <f t="shared" si="113"/>
        <v>81194.39</v>
      </c>
      <c r="AZ276" s="10">
        <f t="shared" si="112"/>
        <v>0.4528599820751163</v>
      </c>
      <c r="BA276" s="10" t="str">
        <f t="shared" si="115"/>
        <v>Q193947 13</v>
      </c>
      <c r="BB276" s="10">
        <f>IFERROR(IF(AW276="","",VLOOKUP(AW276,SUSS!R:S,2,FALSE)),AY276*SUSS!$M$2)</f>
        <v>20298.5975</v>
      </c>
      <c r="BC276" s="10">
        <f t="shared" si="114"/>
        <v>9192.4225000000006</v>
      </c>
    </row>
    <row r="277" spans="1:55" ht="15.75" thickBot="1">
      <c r="A277" s="3" t="s">
        <v>138</v>
      </c>
      <c r="B277" s="79">
        <v>2021</v>
      </c>
      <c r="C277" s="79">
        <v>12</v>
      </c>
      <c r="D277" s="79"/>
      <c r="E277" s="80" t="s">
        <v>97</v>
      </c>
      <c r="F277" s="80" t="s">
        <v>10</v>
      </c>
      <c r="G277" s="80" t="s">
        <v>10</v>
      </c>
      <c r="H277" s="81">
        <v>44571</v>
      </c>
      <c r="I277" s="82">
        <v>117383.96</v>
      </c>
      <c r="J277" s="83">
        <v>0</v>
      </c>
      <c r="K277" s="82">
        <v>117383.96</v>
      </c>
      <c r="N277" s="3" t="s">
        <v>76</v>
      </c>
      <c r="O277" s="79">
        <v>13</v>
      </c>
      <c r="P277" s="82">
        <v>3034.74</v>
      </c>
      <c r="Q277" s="80" t="s">
        <v>97</v>
      </c>
      <c r="R277" s="80" t="s">
        <v>10</v>
      </c>
      <c r="S277" s="80" t="s">
        <v>10</v>
      </c>
      <c r="T277" s="79" t="s">
        <v>122</v>
      </c>
      <c r="U277" s="79" t="s">
        <v>116</v>
      </c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:55" ht="15.75" thickBot="1">
      <c r="A278" s="3" t="s">
        <v>138</v>
      </c>
      <c r="B278" s="79">
        <v>2021</v>
      </c>
      <c r="C278" s="79">
        <v>12</v>
      </c>
      <c r="D278" s="79"/>
      <c r="E278" s="80" t="s">
        <v>97</v>
      </c>
      <c r="F278" s="80" t="s">
        <v>10</v>
      </c>
      <c r="G278" s="80" t="s">
        <v>88</v>
      </c>
      <c r="H278" s="81">
        <v>44684</v>
      </c>
      <c r="I278" s="82">
        <v>15420.73</v>
      </c>
      <c r="J278" s="83">
        <v>0</v>
      </c>
      <c r="K278" s="82">
        <v>15420.73</v>
      </c>
      <c r="N278" s="3" t="s">
        <v>76</v>
      </c>
      <c r="O278" s="79">
        <v>13</v>
      </c>
      <c r="P278" s="83">
        <v>40</v>
      </c>
      <c r="Q278" s="80" t="s">
        <v>91</v>
      </c>
      <c r="R278" s="80" t="s">
        <v>10</v>
      </c>
      <c r="S278" s="80" t="s">
        <v>92</v>
      </c>
      <c r="T278" s="79" t="s">
        <v>122</v>
      </c>
      <c r="U278" s="79" t="s">
        <v>116</v>
      </c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:55" ht="15.75" thickBot="1">
      <c r="A279" s="3" t="s">
        <v>138</v>
      </c>
      <c r="B279" s="79">
        <v>2021</v>
      </c>
      <c r="C279" s="79">
        <v>12</v>
      </c>
      <c r="D279" s="79"/>
      <c r="E279" s="80" t="s">
        <v>97</v>
      </c>
      <c r="F279" s="80" t="s">
        <v>10</v>
      </c>
      <c r="G279" s="80" t="s">
        <v>92</v>
      </c>
      <c r="H279" s="81">
        <v>44571</v>
      </c>
      <c r="I279" s="83">
        <v>200</v>
      </c>
      <c r="J279" s="83">
        <v>0</v>
      </c>
      <c r="K279" s="83">
        <v>200</v>
      </c>
      <c r="N279" s="3" t="s">
        <v>76</v>
      </c>
      <c r="O279" s="79">
        <v>13</v>
      </c>
      <c r="P279" s="82">
        <v>4212.0600000000004</v>
      </c>
      <c r="Q279" s="80" t="s">
        <v>100</v>
      </c>
      <c r="R279" s="80" t="s">
        <v>10</v>
      </c>
      <c r="S279" s="80" t="s">
        <v>10</v>
      </c>
      <c r="T279" s="79" t="s">
        <v>124</v>
      </c>
      <c r="U279" s="79" t="s">
        <v>116</v>
      </c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:55" ht="15.75" thickBot="1">
      <c r="A280" s="3" t="s">
        <v>138</v>
      </c>
      <c r="B280" s="79">
        <v>2021</v>
      </c>
      <c r="C280" s="79">
        <v>12</v>
      </c>
      <c r="D280" s="79"/>
      <c r="E280" s="80" t="s">
        <v>11</v>
      </c>
      <c r="F280" s="80" t="s">
        <v>10</v>
      </c>
      <c r="G280" s="80" t="s">
        <v>10</v>
      </c>
      <c r="H280" s="81">
        <v>44571</v>
      </c>
      <c r="I280" s="82">
        <v>145876.44</v>
      </c>
      <c r="J280" s="83">
        <v>0</v>
      </c>
      <c r="K280" s="82">
        <v>145876.44</v>
      </c>
      <c r="N280" s="3" t="s">
        <v>76</v>
      </c>
      <c r="O280" s="79">
        <v>13</v>
      </c>
      <c r="P280" s="82">
        <v>8041.28</v>
      </c>
      <c r="Q280" s="80" t="s">
        <v>98</v>
      </c>
      <c r="R280" s="80" t="s">
        <v>10</v>
      </c>
      <c r="S280" s="80" t="s">
        <v>10</v>
      </c>
      <c r="T280" s="79" t="s">
        <v>124</v>
      </c>
      <c r="U280" s="79" t="s">
        <v>116</v>
      </c>
      <c r="AC280" s="10" t="str">
        <f t="shared" si="95"/>
        <v>Q273697</v>
      </c>
      <c r="AD280" s="10" t="str">
        <f t="shared" si="96"/>
        <v>Contribuciones Seg. Social</v>
      </c>
      <c r="AE280" s="10" t="str">
        <f t="shared" si="97"/>
        <v>Declaración Jurada</v>
      </c>
      <c r="AF280" s="10" t="str">
        <f t="shared" si="98"/>
        <v>Declaración Jurada</v>
      </c>
      <c r="AG280" s="10">
        <f t="shared" si="99"/>
        <v>145876.44</v>
      </c>
      <c r="AH280" s="10">
        <f t="shared" si="100"/>
        <v>0</v>
      </c>
      <c r="AI280" s="10">
        <f t="shared" si="101"/>
        <v>145876.44</v>
      </c>
      <c r="AJ280" s="10">
        <f t="shared" si="102"/>
        <v>2021</v>
      </c>
      <c r="AK280" s="10">
        <f t="shared" si="103"/>
        <v>12</v>
      </c>
      <c r="AN280" s="10" t="str">
        <f t="shared" si="104"/>
        <v>2021/12</v>
      </c>
      <c r="AO280" s="10" t="str">
        <f t="shared" si="105"/>
        <v>2021/12 Contribuciones Seg. Social</v>
      </c>
      <c r="AP280" s="10">
        <f t="shared" si="106"/>
        <v>145876.44</v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:55" ht="15.75" thickBot="1">
      <c r="A281" s="3" t="s">
        <v>138</v>
      </c>
      <c r="B281" s="79">
        <v>2021</v>
      </c>
      <c r="C281" s="79">
        <v>12</v>
      </c>
      <c r="D281" s="79"/>
      <c r="E281" s="80" t="s">
        <v>11</v>
      </c>
      <c r="F281" s="80" t="s">
        <v>10</v>
      </c>
      <c r="G281" s="80" t="s">
        <v>88</v>
      </c>
      <c r="H281" s="81">
        <v>44684</v>
      </c>
      <c r="I281" s="82">
        <v>19163.79</v>
      </c>
      <c r="J281" s="83">
        <v>0</v>
      </c>
      <c r="K281" s="82">
        <v>19163.79</v>
      </c>
      <c r="N281" s="3" t="s">
        <v>76</v>
      </c>
      <c r="O281" s="79">
        <v>13</v>
      </c>
      <c r="P281" s="82">
        <v>2912.42</v>
      </c>
      <c r="Q281" s="80" t="s">
        <v>98</v>
      </c>
      <c r="R281" s="80" t="s">
        <v>10</v>
      </c>
      <c r="S281" s="80" t="s">
        <v>88</v>
      </c>
      <c r="T281" s="79" t="s">
        <v>124</v>
      </c>
      <c r="U281" s="79" t="s">
        <v>116</v>
      </c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:55" ht="15.75" thickBot="1">
      <c r="A282" s="3" t="s">
        <v>138</v>
      </c>
      <c r="B282" s="79">
        <v>2022</v>
      </c>
      <c r="C282" s="79">
        <v>1</v>
      </c>
      <c r="D282" s="79"/>
      <c r="E282" s="80" t="s">
        <v>97</v>
      </c>
      <c r="F282" s="80" t="s">
        <v>10</v>
      </c>
      <c r="G282" s="80" t="s">
        <v>10</v>
      </c>
      <c r="H282" s="81">
        <v>44601</v>
      </c>
      <c r="I282" s="82">
        <v>83409.55</v>
      </c>
      <c r="J282" s="83">
        <v>0</v>
      </c>
      <c r="K282" s="82">
        <v>83409.55</v>
      </c>
      <c r="N282" s="3" t="s">
        <v>76</v>
      </c>
      <c r="O282" s="79">
        <v>13</v>
      </c>
      <c r="P282" s="82">
        <v>1525.55</v>
      </c>
      <c r="Q282" s="80" t="s">
        <v>100</v>
      </c>
      <c r="R282" s="80" t="s">
        <v>10</v>
      </c>
      <c r="S282" s="80" t="s">
        <v>88</v>
      </c>
      <c r="T282" s="79" t="s">
        <v>124</v>
      </c>
      <c r="U282" s="79" t="s">
        <v>116</v>
      </c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:55" ht="15.75" thickBot="1">
      <c r="A283" s="3" t="s">
        <v>138</v>
      </c>
      <c r="B283" s="79">
        <v>2022</v>
      </c>
      <c r="C283" s="79">
        <v>1</v>
      </c>
      <c r="D283" s="79"/>
      <c r="E283" s="80" t="s">
        <v>97</v>
      </c>
      <c r="F283" s="80" t="s">
        <v>10</v>
      </c>
      <c r="G283" s="80" t="s">
        <v>88</v>
      </c>
      <c r="H283" s="81">
        <v>44684</v>
      </c>
      <c r="I283" s="82">
        <v>8256.43</v>
      </c>
      <c r="J283" s="83">
        <v>0</v>
      </c>
      <c r="K283" s="82">
        <v>8256.43</v>
      </c>
      <c r="N283" s="3" t="s">
        <v>76</v>
      </c>
      <c r="O283" s="79">
        <v>13</v>
      </c>
      <c r="P283" s="82">
        <v>8879.5</v>
      </c>
      <c r="Q283" s="80" t="s">
        <v>98</v>
      </c>
      <c r="R283" s="80" t="s">
        <v>10</v>
      </c>
      <c r="S283" s="80" t="s">
        <v>10</v>
      </c>
      <c r="T283" s="79" t="s">
        <v>125</v>
      </c>
      <c r="U283" s="79" t="s">
        <v>116</v>
      </c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:55" ht="15.75" thickBot="1">
      <c r="A284" s="3" t="s">
        <v>138</v>
      </c>
      <c r="B284" s="79">
        <v>2022</v>
      </c>
      <c r="C284" s="79">
        <v>1</v>
      </c>
      <c r="D284" s="79"/>
      <c r="E284" s="80" t="s">
        <v>97</v>
      </c>
      <c r="F284" s="80" t="s">
        <v>10</v>
      </c>
      <c r="G284" s="80" t="s">
        <v>92</v>
      </c>
      <c r="H284" s="81">
        <v>44601</v>
      </c>
      <c r="I284" s="83">
        <v>200</v>
      </c>
      <c r="J284" s="83">
        <v>0</v>
      </c>
      <c r="K284" s="83">
        <v>200</v>
      </c>
      <c r="N284" s="3" t="s">
        <v>76</v>
      </c>
      <c r="O284" s="79">
        <v>13</v>
      </c>
      <c r="P284" s="82">
        <v>4651.21</v>
      </c>
      <c r="Q284" s="80" t="s">
        <v>100</v>
      </c>
      <c r="R284" s="80" t="s">
        <v>10</v>
      </c>
      <c r="S284" s="80" t="s">
        <v>10</v>
      </c>
      <c r="T284" s="79" t="s">
        <v>125</v>
      </c>
      <c r="U284" s="79" t="s">
        <v>116</v>
      </c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:55" ht="15.75" thickBot="1">
      <c r="A285" s="3" t="s">
        <v>138</v>
      </c>
      <c r="B285" s="79">
        <v>2022</v>
      </c>
      <c r="C285" s="79">
        <v>1</v>
      </c>
      <c r="D285" s="79"/>
      <c r="E285" s="80" t="s">
        <v>11</v>
      </c>
      <c r="F285" s="80" t="s">
        <v>10</v>
      </c>
      <c r="G285" s="80" t="s">
        <v>10</v>
      </c>
      <c r="H285" s="81">
        <v>44601</v>
      </c>
      <c r="I285" s="82">
        <v>103128.97</v>
      </c>
      <c r="J285" s="83">
        <v>0</v>
      </c>
      <c r="K285" s="82">
        <v>103128.97</v>
      </c>
      <c r="N285" s="3" t="s">
        <v>76</v>
      </c>
      <c r="O285" s="79">
        <v>13</v>
      </c>
      <c r="P285" s="83">
        <v>120</v>
      </c>
      <c r="Q285" s="80" t="s">
        <v>94</v>
      </c>
      <c r="R285" s="80" t="s">
        <v>10</v>
      </c>
      <c r="S285" s="80" t="s">
        <v>92</v>
      </c>
      <c r="T285" s="79" t="s">
        <v>125</v>
      </c>
      <c r="U285" s="79" t="s">
        <v>116</v>
      </c>
      <c r="AC285" s="10" t="str">
        <f t="shared" si="95"/>
        <v>Q273697</v>
      </c>
      <c r="AD285" s="10" t="str">
        <f t="shared" si="96"/>
        <v>Contribuciones Seg. Social</v>
      </c>
      <c r="AE285" s="10" t="str">
        <f t="shared" si="97"/>
        <v>Declaración Jurada</v>
      </c>
      <c r="AF285" s="10" t="str">
        <f t="shared" si="98"/>
        <v>Declaración Jurada</v>
      </c>
      <c r="AG285" s="10">
        <f t="shared" si="99"/>
        <v>103128.97</v>
      </c>
      <c r="AH285" s="10">
        <f t="shared" si="100"/>
        <v>0</v>
      </c>
      <c r="AI285" s="10">
        <f t="shared" si="101"/>
        <v>103128.97</v>
      </c>
      <c r="AJ285" s="10">
        <f t="shared" si="102"/>
        <v>2022</v>
      </c>
      <c r="AK285" s="10">
        <f t="shared" si="103"/>
        <v>1</v>
      </c>
      <c r="AN285" s="10" t="str">
        <f t="shared" si="104"/>
        <v xml:space="preserve">2022/1 </v>
      </c>
      <c r="AO285" s="10" t="str">
        <f t="shared" si="105"/>
        <v>2022/1 Contribuciones Seg. Social</v>
      </c>
      <c r="AP285" s="10">
        <f t="shared" si="106"/>
        <v>103128.97</v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:55" ht="15.75" thickBot="1">
      <c r="A286" s="3" t="s">
        <v>138</v>
      </c>
      <c r="B286" s="79">
        <v>2022</v>
      </c>
      <c r="C286" s="79">
        <v>1</v>
      </c>
      <c r="D286" s="79"/>
      <c r="E286" s="80" t="s">
        <v>11</v>
      </c>
      <c r="F286" s="80" t="s">
        <v>10</v>
      </c>
      <c r="G286" s="80" t="s">
        <v>88</v>
      </c>
      <c r="H286" s="81">
        <v>44684</v>
      </c>
      <c r="I286" s="82">
        <v>10208.39</v>
      </c>
      <c r="J286" s="83">
        <v>0</v>
      </c>
      <c r="K286" s="82">
        <v>10208.39</v>
      </c>
      <c r="N286" s="3" t="s">
        <v>76</v>
      </c>
      <c r="O286" s="79">
        <v>13</v>
      </c>
      <c r="P286" s="83">
        <v>40</v>
      </c>
      <c r="Q286" s="80" t="s">
        <v>94</v>
      </c>
      <c r="R286" s="80" t="s">
        <v>10</v>
      </c>
      <c r="S286" s="80" t="s">
        <v>92</v>
      </c>
      <c r="T286" s="79" t="s">
        <v>126</v>
      </c>
      <c r="U286" s="79" t="s">
        <v>116</v>
      </c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:55" ht="15.75" thickBot="1">
      <c r="A287" s="3" t="s">
        <v>138</v>
      </c>
      <c r="B287" s="79">
        <v>2022</v>
      </c>
      <c r="C287" s="79">
        <v>2</v>
      </c>
      <c r="D287" s="79"/>
      <c r="E287" s="80" t="s">
        <v>97</v>
      </c>
      <c r="F287" s="80" t="s">
        <v>10</v>
      </c>
      <c r="G287" s="80" t="s">
        <v>10</v>
      </c>
      <c r="H287" s="81">
        <v>44629</v>
      </c>
      <c r="I287" s="82">
        <v>81467.88</v>
      </c>
      <c r="J287" s="83">
        <v>0</v>
      </c>
      <c r="K287" s="82">
        <v>81467.88</v>
      </c>
      <c r="N287" s="3" t="s">
        <v>76</v>
      </c>
      <c r="O287" s="79">
        <v>14</v>
      </c>
      <c r="P287" s="83">
        <v>15.23</v>
      </c>
      <c r="Q287" s="80" t="s">
        <v>89</v>
      </c>
      <c r="R287" s="80" t="s">
        <v>10</v>
      </c>
      <c r="S287" s="80" t="s">
        <v>10</v>
      </c>
      <c r="T287" s="79" t="s">
        <v>104</v>
      </c>
      <c r="U287" s="79" t="s">
        <v>116</v>
      </c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:55" ht="15.75" thickBot="1">
      <c r="A288" s="3" t="s">
        <v>138</v>
      </c>
      <c r="B288" s="79">
        <v>2022</v>
      </c>
      <c r="C288" s="79">
        <v>2</v>
      </c>
      <c r="D288" s="79"/>
      <c r="E288" s="80" t="s">
        <v>97</v>
      </c>
      <c r="F288" s="80" t="s">
        <v>10</v>
      </c>
      <c r="G288" s="80" t="s">
        <v>88</v>
      </c>
      <c r="H288" s="81">
        <v>44684</v>
      </c>
      <c r="I288" s="82">
        <v>5335.06</v>
      </c>
      <c r="J288" s="83">
        <v>0</v>
      </c>
      <c r="K288" s="82">
        <v>5335.06</v>
      </c>
      <c r="N288" s="3" t="s">
        <v>76</v>
      </c>
      <c r="O288" s="79">
        <v>14</v>
      </c>
      <c r="P288" s="83">
        <v>38.07</v>
      </c>
      <c r="Q288" s="80" t="s">
        <v>89</v>
      </c>
      <c r="R288" s="80" t="s">
        <v>10</v>
      </c>
      <c r="S288" s="80" t="s">
        <v>88</v>
      </c>
      <c r="T288" s="79" t="s">
        <v>104</v>
      </c>
      <c r="U288" s="79" t="s">
        <v>116</v>
      </c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:55" ht="15.75" thickBot="1">
      <c r="A289" s="3" t="s">
        <v>138</v>
      </c>
      <c r="B289" s="79">
        <v>2022</v>
      </c>
      <c r="C289" s="79">
        <v>2</v>
      </c>
      <c r="D289" s="79"/>
      <c r="E289" s="80" t="s">
        <v>97</v>
      </c>
      <c r="F289" s="80" t="s">
        <v>10</v>
      </c>
      <c r="G289" s="80" t="s">
        <v>92</v>
      </c>
      <c r="H289" s="81">
        <v>44629</v>
      </c>
      <c r="I289" s="83">
        <v>200</v>
      </c>
      <c r="J289" s="83">
        <v>0</v>
      </c>
      <c r="K289" s="83">
        <v>200</v>
      </c>
      <c r="N289" s="3" t="s">
        <v>76</v>
      </c>
      <c r="O289" s="79">
        <v>14</v>
      </c>
      <c r="P289" s="82">
        <v>10970.99</v>
      </c>
      <c r="Q289" s="80" t="s">
        <v>87</v>
      </c>
      <c r="R289" s="80" t="s">
        <v>10</v>
      </c>
      <c r="S289" s="80" t="s">
        <v>10</v>
      </c>
      <c r="T289" s="79" t="s">
        <v>105</v>
      </c>
      <c r="U289" s="79" t="s">
        <v>116</v>
      </c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:55" ht="15.75" thickBot="1">
      <c r="A290" s="3" t="s">
        <v>138</v>
      </c>
      <c r="B290" s="79">
        <v>2022</v>
      </c>
      <c r="C290" s="79">
        <v>2</v>
      </c>
      <c r="D290" s="79"/>
      <c r="E290" s="80" t="s">
        <v>11</v>
      </c>
      <c r="F290" s="80" t="s">
        <v>10</v>
      </c>
      <c r="G290" s="80" t="s">
        <v>10</v>
      </c>
      <c r="H290" s="81">
        <v>44629</v>
      </c>
      <c r="I290" s="82">
        <v>100446.92</v>
      </c>
      <c r="J290" s="83">
        <v>0</v>
      </c>
      <c r="K290" s="82">
        <v>100446.92</v>
      </c>
      <c r="N290" s="3" t="s">
        <v>76</v>
      </c>
      <c r="O290" s="79">
        <v>14</v>
      </c>
      <c r="P290" s="82">
        <v>28226.98</v>
      </c>
      <c r="Q290" s="80" t="s">
        <v>87</v>
      </c>
      <c r="R290" s="80" t="s">
        <v>10</v>
      </c>
      <c r="S290" s="80" t="s">
        <v>88</v>
      </c>
      <c r="T290" s="79" t="s">
        <v>105</v>
      </c>
      <c r="U290" s="79" t="s">
        <v>116</v>
      </c>
      <c r="AC290" s="10" t="str">
        <f t="shared" si="116"/>
        <v>Q273697</v>
      </c>
      <c r="AD290" s="10" t="str">
        <f t="shared" si="117"/>
        <v>Contribuciones Seg. Social</v>
      </c>
      <c r="AE290" s="10" t="str">
        <f t="shared" si="118"/>
        <v>Declaración Jurada</v>
      </c>
      <c r="AF290" s="10" t="str">
        <f t="shared" si="119"/>
        <v>Declaración Jurada</v>
      </c>
      <c r="AG290" s="10">
        <f t="shared" si="120"/>
        <v>100446.92</v>
      </c>
      <c r="AH290" s="10">
        <f t="shared" si="121"/>
        <v>0</v>
      </c>
      <c r="AI290" s="10">
        <f t="shared" si="122"/>
        <v>100446.92</v>
      </c>
      <c r="AJ290" s="10">
        <f t="shared" si="123"/>
        <v>2022</v>
      </c>
      <c r="AK290" s="10">
        <f t="shared" si="124"/>
        <v>2</v>
      </c>
      <c r="AN290" s="10" t="str">
        <f t="shared" si="125"/>
        <v xml:space="preserve">2022/2 </v>
      </c>
      <c r="AO290" s="10" t="str">
        <f t="shared" si="126"/>
        <v>2022/2 Contribuciones Seg. Social</v>
      </c>
      <c r="AP290" s="10">
        <f t="shared" si="127"/>
        <v>100446.92</v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:55" ht="15.75" thickBot="1">
      <c r="A291" s="3" t="s">
        <v>138</v>
      </c>
      <c r="B291" s="79">
        <v>2022</v>
      </c>
      <c r="C291" s="79">
        <v>2</v>
      </c>
      <c r="D291" s="79"/>
      <c r="E291" s="80" t="s">
        <v>11</v>
      </c>
      <c r="F291" s="80" t="s">
        <v>10</v>
      </c>
      <c r="G291" s="80" t="s">
        <v>88</v>
      </c>
      <c r="H291" s="81">
        <v>44684</v>
      </c>
      <c r="I291" s="82">
        <v>6577.93</v>
      </c>
      <c r="J291" s="83">
        <v>0</v>
      </c>
      <c r="K291" s="82">
        <v>6577.93</v>
      </c>
      <c r="N291" s="3" t="s">
        <v>76</v>
      </c>
      <c r="O291" s="79">
        <v>14</v>
      </c>
      <c r="P291" s="82">
        <v>4800.2</v>
      </c>
      <c r="Q291" s="80" t="s">
        <v>90</v>
      </c>
      <c r="R291" s="80" t="s">
        <v>10</v>
      </c>
      <c r="S291" s="80" t="s">
        <v>88</v>
      </c>
      <c r="T291" s="79" t="s">
        <v>105</v>
      </c>
      <c r="U291" s="79" t="s">
        <v>116</v>
      </c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:55" ht="15.75" thickBot="1">
      <c r="A292" s="3" t="s">
        <v>138</v>
      </c>
      <c r="B292" s="79">
        <v>2022</v>
      </c>
      <c r="C292" s="79">
        <v>3</v>
      </c>
      <c r="D292" s="79"/>
      <c r="E292" s="80" t="s">
        <v>97</v>
      </c>
      <c r="F292" s="80" t="s">
        <v>10</v>
      </c>
      <c r="G292" s="80" t="s">
        <v>10</v>
      </c>
      <c r="H292" s="81">
        <v>44662</v>
      </c>
      <c r="I292" s="82">
        <v>88043.08</v>
      </c>
      <c r="J292" s="83">
        <v>0</v>
      </c>
      <c r="K292" s="82">
        <v>88043.08</v>
      </c>
      <c r="N292" s="3" t="s">
        <v>76</v>
      </c>
      <c r="O292" s="79">
        <v>14</v>
      </c>
      <c r="P292" s="82">
        <v>1599.98</v>
      </c>
      <c r="Q292" s="80" t="s">
        <v>90</v>
      </c>
      <c r="R292" s="80" t="s">
        <v>10</v>
      </c>
      <c r="S292" s="80" t="s">
        <v>10</v>
      </c>
      <c r="T292" s="79" t="s">
        <v>105</v>
      </c>
      <c r="U292" s="79" t="s">
        <v>116</v>
      </c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:55" ht="15.75" thickBot="1">
      <c r="A293" s="3" t="s">
        <v>138</v>
      </c>
      <c r="B293" s="79">
        <v>2022</v>
      </c>
      <c r="C293" s="79">
        <v>3</v>
      </c>
      <c r="D293" s="79"/>
      <c r="E293" s="80" t="s">
        <v>97</v>
      </c>
      <c r="F293" s="80" t="s">
        <v>10</v>
      </c>
      <c r="G293" s="80" t="s">
        <v>88</v>
      </c>
      <c r="H293" s="81">
        <v>44684</v>
      </c>
      <c r="I293" s="82">
        <v>2401.8200000000002</v>
      </c>
      <c r="J293" s="83">
        <v>0</v>
      </c>
      <c r="K293" s="82">
        <v>2401.8200000000002</v>
      </c>
      <c r="N293" s="3" t="s">
        <v>76</v>
      </c>
      <c r="O293" s="79">
        <v>14</v>
      </c>
      <c r="P293" s="83">
        <v>197.91</v>
      </c>
      <c r="Q293" s="80" t="s">
        <v>93</v>
      </c>
      <c r="R293" s="80" t="s">
        <v>10</v>
      </c>
      <c r="S293" s="80" t="s">
        <v>10</v>
      </c>
      <c r="T293" s="79" t="s">
        <v>109</v>
      </c>
      <c r="U293" s="79" t="s">
        <v>116</v>
      </c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:55" ht="15.75" thickBot="1">
      <c r="A294" s="3" t="s">
        <v>138</v>
      </c>
      <c r="B294" s="79">
        <v>2022</v>
      </c>
      <c r="C294" s="79">
        <v>3</v>
      </c>
      <c r="D294" s="79"/>
      <c r="E294" s="80" t="s">
        <v>11</v>
      </c>
      <c r="F294" s="80" t="s">
        <v>10</v>
      </c>
      <c r="G294" s="80" t="s">
        <v>10</v>
      </c>
      <c r="H294" s="81">
        <v>44662</v>
      </c>
      <c r="I294" s="82">
        <v>109529.36</v>
      </c>
      <c r="J294" s="83">
        <v>0</v>
      </c>
      <c r="K294" s="82">
        <v>109529.36</v>
      </c>
      <c r="N294" s="3" t="s">
        <v>76</v>
      </c>
      <c r="O294" s="79">
        <v>14</v>
      </c>
      <c r="P294" s="83">
        <v>494.63</v>
      </c>
      <c r="Q294" s="80" t="s">
        <v>93</v>
      </c>
      <c r="R294" s="80" t="s">
        <v>10</v>
      </c>
      <c r="S294" s="80" t="s">
        <v>88</v>
      </c>
      <c r="T294" s="79" t="s">
        <v>109</v>
      </c>
      <c r="U294" s="79" t="s">
        <v>116</v>
      </c>
      <c r="AC294" s="10" t="str">
        <f t="shared" si="116"/>
        <v>Q273697</v>
      </c>
      <c r="AD294" s="10" t="str">
        <f t="shared" si="117"/>
        <v>Contribuciones Seg. Social</v>
      </c>
      <c r="AE294" s="10" t="str">
        <f t="shared" si="118"/>
        <v>Declaración Jurada</v>
      </c>
      <c r="AF294" s="10" t="str">
        <f t="shared" si="119"/>
        <v>Declaración Jurada</v>
      </c>
      <c r="AG294" s="10">
        <f t="shared" si="120"/>
        <v>109529.36</v>
      </c>
      <c r="AH294" s="10">
        <f t="shared" si="121"/>
        <v>0</v>
      </c>
      <c r="AI294" s="10">
        <f t="shared" si="122"/>
        <v>109529.36</v>
      </c>
      <c r="AJ294" s="10">
        <f t="shared" si="123"/>
        <v>2022</v>
      </c>
      <c r="AK294" s="10">
        <f t="shared" si="124"/>
        <v>3</v>
      </c>
      <c r="AN294" s="10" t="str">
        <f t="shared" si="125"/>
        <v xml:space="preserve">2022/3 </v>
      </c>
      <c r="AO294" s="10" t="str">
        <f t="shared" si="126"/>
        <v>2022/3 Contribuciones Seg. Social</v>
      </c>
      <c r="AP294" s="10">
        <f t="shared" si="127"/>
        <v>109529.36</v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:55" ht="29.25" thickBot="1">
      <c r="A295" s="3" t="s">
        <v>138</v>
      </c>
      <c r="B295" s="79">
        <v>2022</v>
      </c>
      <c r="C295" s="79">
        <v>3</v>
      </c>
      <c r="D295" s="79"/>
      <c r="E295" s="80" t="s">
        <v>11</v>
      </c>
      <c r="F295" s="80" t="s">
        <v>10</v>
      </c>
      <c r="G295" s="80" t="s">
        <v>88</v>
      </c>
      <c r="H295" s="81">
        <v>44684</v>
      </c>
      <c r="I295" s="82">
        <v>2987.96</v>
      </c>
      <c r="J295" s="83">
        <v>0</v>
      </c>
      <c r="K295" s="82">
        <v>2987.96</v>
      </c>
      <c r="N295" s="3" t="s">
        <v>76</v>
      </c>
      <c r="O295" s="79">
        <v>14</v>
      </c>
      <c r="P295" s="83">
        <v>16</v>
      </c>
      <c r="Q295" s="80" t="s">
        <v>95</v>
      </c>
      <c r="R295" s="80" t="s">
        <v>10</v>
      </c>
      <c r="S295" s="80" t="s">
        <v>92</v>
      </c>
      <c r="T295" s="79" t="s">
        <v>123</v>
      </c>
      <c r="U295" s="79" t="s">
        <v>116</v>
      </c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:55" ht="15.75" thickBot="1">
      <c r="N296" s="3" t="s">
        <v>76</v>
      </c>
      <c r="O296" s="79">
        <v>14</v>
      </c>
      <c r="P296" s="82">
        <v>22330.62</v>
      </c>
      <c r="Q296" s="80" t="s">
        <v>11</v>
      </c>
      <c r="R296" s="80" t="s">
        <v>10</v>
      </c>
      <c r="S296" s="80" t="s">
        <v>88</v>
      </c>
      <c r="T296" s="79" t="s">
        <v>121</v>
      </c>
      <c r="U296" s="79" t="s">
        <v>116</v>
      </c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>Q193947</v>
      </c>
      <c r="AU296" s="10">
        <f t="shared" si="129"/>
        <v>14</v>
      </c>
      <c r="AV296" s="10">
        <f t="shared" si="130"/>
        <v>22330.62</v>
      </c>
      <c r="AW296" s="10" t="str">
        <f t="shared" si="131"/>
        <v>2020/5</v>
      </c>
      <c r="AX296" s="10" t="str">
        <f t="shared" si="132"/>
        <v>2020/5 Contribuciones Seg. Social</v>
      </c>
      <c r="AY296" s="10">
        <f t="shared" si="113"/>
        <v>81194.39</v>
      </c>
      <c r="AZ296" s="10">
        <f t="shared" si="133"/>
        <v>0.27502663669251037</v>
      </c>
      <c r="BA296" s="10" t="str">
        <f t="shared" si="115"/>
        <v>Q193947 14</v>
      </c>
      <c r="BB296" s="10">
        <f>IFERROR(IF(AW296="","",VLOOKUP(AW296,SUSS!R:S,2,FALSE)),AY296*SUSS!$M$2)</f>
        <v>20298.5975</v>
      </c>
      <c r="BC296" s="10">
        <f t="shared" si="114"/>
        <v>5582.6549999999997</v>
      </c>
    </row>
    <row r="297" spans="1:55" ht="45.75" thickBot="1">
      <c r="A297" s="3" t="s">
        <v>138</v>
      </c>
      <c r="B297" s="96" t="s">
        <v>75</v>
      </c>
      <c r="C297"/>
      <c r="D297"/>
      <c r="E297"/>
      <c r="F297"/>
      <c r="G297"/>
      <c r="H297"/>
      <c r="I297"/>
      <c r="J297"/>
      <c r="K297"/>
      <c r="N297" s="3" t="s">
        <v>76</v>
      </c>
      <c r="O297" s="79">
        <v>14</v>
      </c>
      <c r="P297" s="82">
        <v>73661.990000000005</v>
      </c>
      <c r="Q297" s="80" t="s">
        <v>11</v>
      </c>
      <c r="R297" s="80" t="s">
        <v>10</v>
      </c>
      <c r="S297" s="80" t="s">
        <v>10</v>
      </c>
      <c r="T297" s="79" t="s">
        <v>122</v>
      </c>
      <c r="U297" s="79" t="s">
        <v>116</v>
      </c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>Q193947</v>
      </c>
      <c r="AU297" s="10">
        <f t="shared" si="129"/>
        <v>14</v>
      </c>
      <c r="AV297" s="10">
        <f t="shared" si="130"/>
        <v>73661.990000000005</v>
      </c>
      <c r="AW297" s="10" t="str">
        <f t="shared" si="131"/>
        <v>2020/6</v>
      </c>
      <c r="AX297" s="10" t="str">
        <f t="shared" si="132"/>
        <v>2020/6 Contribuciones Seg. Social</v>
      </c>
      <c r="AY297" s="10">
        <f t="shared" si="113"/>
        <v>73661.990000000005</v>
      </c>
      <c r="AZ297" s="10">
        <f t="shared" si="133"/>
        <v>1</v>
      </c>
      <c r="BA297" s="10" t="str">
        <f t="shared" si="115"/>
        <v>Q193947 14</v>
      </c>
      <c r="BB297" s="10">
        <f>IFERROR(IF(AW297="","",VLOOKUP(AW297,SUSS!R:S,2,FALSE)),AY297*SUSS!$M$2)</f>
        <v>18415.497500000001</v>
      </c>
      <c r="BC297" s="10">
        <f t="shared" si="114"/>
        <v>18415.497500000001</v>
      </c>
    </row>
    <row r="298" spans="1:55" ht="15.75" thickBot="1">
      <c r="A298" s="3" t="s">
        <v>138</v>
      </c>
      <c r="B298" s="78" t="s">
        <v>0</v>
      </c>
      <c r="C298" s="78" t="s">
        <v>1</v>
      </c>
      <c r="D298" s="78" t="s">
        <v>2</v>
      </c>
      <c r="E298" s="78" t="s">
        <v>3</v>
      </c>
      <c r="F298" s="78" t="s">
        <v>4</v>
      </c>
      <c r="G298" s="78" t="s">
        <v>5</v>
      </c>
      <c r="H298" s="78" t="s">
        <v>6</v>
      </c>
      <c r="I298" s="78" t="s">
        <v>7</v>
      </c>
      <c r="J298" s="78" t="s">
        <v>8</v>
      </c>
      <c r="K298" s="78" t="s">
        <v>9</v>
      </c>
      <c r="N298" s="3" t="s">
        <v>76</v>
      </c>
      <c r="O298" s="79">
        <v>14</v>
      </c>
      <c r="P298" s="82">
        <v>60810.07</v>
      </c>
      <c r="Q298" s="80" t="s">
        <v>97</v>
      </c>
      <c r="R298" s="80" t="s">
        <v>10</v>
      </c>
      <c r="S298" s="80" t="s">
        <v>10</v>
      </c>
      <c r="T298" s="79" t="s">
        <v>122</v>
      </c>
      <c r="U298" s="79" t="s">
        <v>116</v>
      </c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:55" ht="15.75" thickBot="1">
      <c r="A299" s="3" t="s">
        <v>138</v>
      </c>
      <c r="B299" s="75">
        <v>2021</v>
      </c>
      <c r="C299" s="75">
        <v>8</v>
      </c>
      <c r="D299" s="75"/>
      <c r="E299" s="76" t="s">
        <v>94</v>
      </c>
      <c r="F299" s="76" t="s">
        <v>10</v>
      </c>
      <c r="G299" s="76" t="s">
        <v>92</v>
      </c>
      <c r="H299" s="97">
        <v>44459</v>
      </c>
      <c r="I299" s="98">
        <v>200</v>
      </c>
      <c r="J299" s="98">
        <v>0</v>
      </c>
      <c r="K299" s="98">
        <v>200</v>
      </c>
      <c r="N299" s="3" t="s">
        <v>76</v>
      </c>
      <c r="O299" s="79">
        <v>14</v>
      </c>
      <c r="P299" s="82">
        <v>44590.92</v>
      </c>
      <c r="Q299" s="80" t="s">
        <v>97</v>
      </c>
      <c r="R299" s="80" t="s">
        <v>10</v>
      </c>
      <c r="S299" s="80" t="s">
        <v>88</v>
      </c>
      <c r="T299" s="79" t="s">
        <v>122</v>
      </c>
      <c r="U299" s="79" t="s">
        <v>116</v>
      </c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:55" ht="15.75" thickBot="1">
      <c r="A300" s="3" t="s">
        <v>138</v>
      </c>
      <c r="B300" s="79">
        <v>2021</v>
      </c>
      <c r="C300" s="79">
        <v>9</v>
      </c>
      <c r="D300" s="79"/>
      <c r="E300" s="80" t="s">
        <v>94</v>
      </c>
      <c r="F300" s="80" t="s">
        <v>10</v>
      </c>
      <c r="G300" s="80" t="s">
        <v>92</v>
      </c>
      <c r="H300" s="81">
        <v>44487</v>
      </c>
      <c r="I300" s="83">
        <v>200</v>
      </c>
      <c r="J300" s="83">
        <v>0</v>
      </c>
      <c r="K300" s="83">
        <v>200</v>
      </c>
      <c r="N300" s="3" t="s">
        <v>76</v>
      </c>
      <c r="O300" s="79">
        <v>14</v>
      </c>
      <c r="P300" s="82">
        <v>46671.43</v>
      </c>
      <c r="Q300" s="80" t="s">
        <v>11</v>
      </c>
      <c r="R300" s="80" t="s">
        <v>10</v>
      </c>
      <c r="S300" s="80" t="s">
        <v>88</v>
      </c>
      <c r="T300" s="79" t="s">
        <v>122</v>
      </c>
      <c r="U300" s="79" t="s">
        <v>116</v>
      </c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>Q193947</v>
      </c>
      <c r="AU300" s="10">
        <f t="shared" si="129"/>
        <v>14</v>
      </c>
      <c r="AV300" s="10">
        <f t="shared" si="130"/>
        <v>46671.43</v>
      </c>
      <c r="AW300" s="10" t="str">
        <f t="shared" si="131"/>
        <v>2020/6</v>
      </c>
      <c r="AX300" s="10" t="str">
        <f t="shared" si="132"/>
        <v>2020/6 Contribuciones Seg. Social</v>
      </c>
      <c r="AY300" s="10">
        <f t="shared" si="113"/>
        <v>73661.990000000005</v>
      </c>
      <c r="AZ300" s="10">
        <f t="shared" si="133"/>
        <v>0.63358904639964242</v>
      </c>
      <c r="BA300" s="10" t="str">
        <f t="shared" si="115"/>
        <v>Q193947 14</v>
      </c>
      <c r="BB300" s="10">
        <f>IFERROR(IF(AW300="","",VLOOKUP(AW300,SUSS!R:S,2,FALSE)),AY300*SUSS!$M$2)</f>
        <v>18415.497500000001</v>
      </c>
      <c r="BC300" s="10">
        <f t="shared" si="114"/>
        <v>11667.8575</v>
      </c>
    </row>
    <row r="301" spans="1:55" ht="15.75" thickBot="1">
      <c r="A301" s="3" t="s">
        <v>138</v>
      </c>
      <c r="B301" s="79">
        <v>2021</v>
      </c>
      <c r="C301" s="79">
        <v>10</v>
      </c>
      <c r="D301" s="79"/>
      <c r="E301" s="80" t="s">
        <v>94</v>
      </c>
      <c r="F301" s="80" t="s">
        <v>10</v>
      </c>
      <c r="G301" s="80" t="s">
        <v>92</v>
      </c>
      <c r="H301" s="81">
        <v>44518</v>
      </c>
      <c r="I301" s="83">
        <v>200</v>
      </c>
      <c r="J301" s="83">
        <v>0</v>
      </c>
      <c r="K301" s="83">
        <v>200</v>
      </c>
      <c r="N301" s="3" t="s">
        <v>76</v>
      </c>
      <c r="O301" s="79">
        <v>14</v>
      </c>
      <c r="P301" s="83">
        <v>40</v>
      </c>
      <c r="Q301" s="80" t="s">
        <v>91</v>
      </c>
      <c r="R301" s="80" t="s">
        <v>10</v>
      </c>
      <c r="S301" s="80" t="s">
        <v>92</v>
      </c>
      <c r="T301" s="79" t="s">
        <v>122</v>
      </c>
      <c r="U301" s="79" t="s">
        <v>116</v>
      </c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:55" ht="15.75" thickBot="1">
      <c r="A302" s="3" t="s">
        <v>138</v>
      </c>
      <c r="B302" s="79">
        <v>2021</v>
      </c>
      <c r="C302" s="79">
        <v>11</v>
      </c>
      <c r="D302" s="79"/>
      <c r="E302" s="80" t="s">
        <v>94</v>
      </c>
      <c r="F302" s="80" t="s">
        <v>10</v>
      </c>
      <c r="G302" s="80" t="s">
        <v>92</v>
      </c>
      <c r="H302" s="81">
        <v>44550</v>
      </c>
      <c r="I302" s="83">
        <v>200</v>
      </c>
      <c r="J302" s="83">
        <v>0</v>
      </c>
      <c r="K302" s="83">
        <v>200</v>
      </c>
      <c r="N302" s="3" t="s">
        <v>76</v>
      </c>
      <c r="O302" s="79">
        <v>14</v>
      </c>
      <c r="P302" s="82">
        <v>13345.63</v>
      </c>
      <c r="Q302" s="80" t="s">
        <v>97</v>
      </c>
      <c r="R302" s="80" t="s">
        <v>10</v>
      </c>
      <c r="S302" s="80" t="s">
        <v>10</v>
      </c>
      <c r="T302" s="79" t="s">
        <v>124</v>
      </c>
      <c r="U302" s="79" t="s">
        <v>116</v>
      </c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:55" ht="15.75" thickBot="1">
      <c r="A303" s="3" t="s">
        <v>138</v>
      </c>
      <c r="B303" s="79">
        <v>2021</v>
      </c>
      <c r="C303" s="79">
        <v>12</v>
      </c>
      <c r="D303" s="79"/>
      <c r="E303" s="80" t="s">
        <v>91</v>
      </c>
      <c r="F303" s="80" t="s">
        <v>10</v>
      </c>
      <c r="G303" s="80" t="s">
        <v>92</v>
      </c>
      <c r="H303" s="81">
        <v>44571</v>
      </c>
      <c r="I303" s="83">
        <v>200</v>
      </c>
      <c r="J303" s="83">
        <v>0</v>
      </c>
      <c r="K303" s="83">
        <v>200</v>
      </c>
      <c r="N303" s="3" t="s">
        <v>76</v>
      </c>
      <c r="O303" s="79">
        <v>14</v>
      </c>
      <c r="P303" s="82">
        <v>4213.82</v>
      </c>
      <c r="Q303" s="80" t="s">
        <v>100</v>
      </c>
      <c r="R303" s="80" t="s">
        <v>10</v>
      </c>
      <c r="S303" s="80" t="s">
        <v>10</v>
      </c>
      <c r="T303" s="79" t="s">
        <v>125</v>
      </c>
      <c r="U303" s="79" t="s">
        <v>116</v>
      </c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:55" ht="15.75" thickBot="1">
      <c r="A304" s="3" t="s">
        <v>138</v>
      </c>
      <c r="B304" s="96" t="s">
        <v>96</v>
      </c>
      <c r="C304"/>
      <c r="D304"/>
      <c r="E304"/>
      <c r="F304"/>
      <c r="G304"/>
      <c r="H304"/>
      <c r="I304"/>
      <c r="J304"/>
      <c r="K304"/>
      <c r="N304" s="3" t="s">
        <v>76</v>
      </c>
      <c r="O304" s="79">
        <v>14</v>
      </c>
      <c r="P304" s="82">
        <v>8044.65</v>
      </c>
      <c r="Q304" s="80" t="s">
        <v>98</v>
      </c>
      <c r="R304" s="80" t="s">
        <v>10</v>
      </c>
      <c r="S304" s="80" t="s">
        <v>10</v>
      </c>
      <c r="T304" s="79" t="s">
        <v>125</v>
      </c>
      <c r="U304" s="79" t="s">
        <v>116</v>
      </c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:55" ht="15.75" thickBot="1">
      <c r="A305" s="3" t="s">
        <v>138</v>
      </c>
      <c r="B305" s="78" t="s">
        <v>0</v>
      </c>
      <c r="C305" s="78" t="s">
        <v>1</v>
      </c>
      <c r="D305" s="78" t="s">
        <v>2</v>
      </c>
      <c r="E305" s="78" t="s">
        <v>3</v>
      </c>
      <c r="F305" s="78" t="s">
        <v>4</v>
      </c>
      <c r="G305" s="78" t="s">
        <v>5</v>
      </c>
      <c r="H305" s="78" t="s">
        <v>6</v>
      </c>
      <c r="I305" s="78" t="s">
        <v>7</v>
      </c>
      <c r="J305" s="78" t="s">
        <v>8</v>
      </c>
      <c r="K305" s="78" t="s">
        <v>9</v>
      </c>
      <c r="N305" s="3" t="s">
        <v>76</v>
      </c>
      <c r="O305" s="79">
        <v>14</v>
      </c>
      <c r="P305" s="82">
        <v>1447.07</v>
      </c>
      <c r="Q305" s="80" t="s">
        <v>100</v>
      </c>
      <c r="R305" s="80" t="s">
        <v>10</v>
      </c>
      <c r="S305" s="80" t="s">
        <v>88</v>
      </c>
      <c r="T305" s="79" t="s">
        <v>125</v>
      </c>
      <c r="U305" s="79" t="s">
        <v>116</v>
      </c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:55" ht="15.75" thickBot="1">
      <c r="A306" s="3" t="s">
        <v>138</v>
      </c>
      <c r="B306" s="75">
        <v>2021</v>
      </c>
      <c r="C306" s="75">
        <v>8</v>
      </c>
      <c r="D306" s="75"/>
      <c r="E306" s="76" t="s">
        <v>97</v>
      </c>
      <c r="F306" s="76" t="s">
        <v>10</v>
      </c>
      <c r="G306" s="76" t="s">
        <v>10</v>
      </c>
      <c r="H306" s="97">
        <v>44448</v>
      </c>
      <c r="I306" s="77">
        <v>64520.4</v>
      </c>
      <c r="J306" s="98">
        <v>0</v>
      </c>
      <c r="K306" s="77">
        <v>64520.4</v>
      </c>
      <c r="N306" s="3" t="s">
        <v>76</v>
      </c>
      <c r="O306" s="79">
        <v>14</v>
      </c>
      <c r="P306" s="82">
        <v>2762.59</v>
      </c>
      <c r="Q306" s="80" t="s">
        <v>98</v>
      </c>
      <c r="R306" s="80" t="s">
        <v>10</v>
      </c>
      <c r="S306" s="80" t="s">
        <v>88</v>
      </c>
      <c r="T306" s="79" t="s">
        <v>125</v>
      </c>
      <c r="U306" s="79" t="s">
        <v>116</v>
      </c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:55" ht="15.75" thickBot="1">
      <c r="A307" s="3" t="s">
        <v>138</v>
      </c>
      <c r="B307" s="79">
        <v>2021</v>
      </c>
      <c r="C307" s="79">
        <v>8</v>
      </c>
      <c r="D307" s="79"/>
      <c r="E307" s="80" t="s">
        <v>97</v>
      </c>
      <c r="F307" s="80" t="s">
        <v>10</v>
      </c>
      <c r="G307" s="80" t="s">
        <v>88</v>
      </c>
      <c r="H307" s="81">
        <v>44684</v>
      </c>
      <c r="I307" s="82">
        <v>17193.830000000002</v>
      </c>
      <c r="J307" s="83">
        <v>0</v>
      </c>
      <c r="K307" s="82">
        <v>17193.830000000002</v>
      </c>
      <c r="N307" s="3" t="s">
        <v>76</v>
      </c>
      <c r="O307" s="79">
        <v>14</v>
      </c>
      <c r="P307" s="82">
        <v>4727.93</v>
      </c>
      <c r="Q307" s="80" t="s">
        <v>100</v>
      </c>
      <c r="R307" s="80" t="s">
        <v>10</v>
      </c>
      <c r="S307" s="80" t="s">
        <v>10</v>
      </c>
      <c r="T307" s="79" t="s">
        <v>127</v>
      </c>
      <c r="U307" s="79" t="s">
        <v>116</v>
      </c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:55" ht="15.75" thickBot="1">
      <c r="A308" s="3" t="s">
        <v>138</v>
      </c>
      <c r="B308" s="79">
        <v>2021</v>
      </c>
      <c r="C308" s="79">
        <v>8</v>
      </c>
      <c r="D308" s="79"/>
      <c r="E308" s="80" t="s">
        <v>97</v>
      </c>
      <c r="F308" s="80" t="s">
        <v>10</v>
      </c>
      <c r="G308" s="80" t="s">
        <v>92</v>
      </c>
      <c r="H308" s="81">
        <v>44448</v>
      </c>
      <c r="I308" s="83">
        <v>200</v>
      </c>
      <c r="J308" s="83">
        <v>0</v>
      </c>
      <c r="K308" s="83">
        <v>200</v>
      </c>
      <c r="N308" s="3" t="s">
        <v>76</v>
      </c>
      <c r="O308" s="79">
        <v>14</v>
      </c>
      <c r="P308" s="82">
        <v>9025.9599999999991</v>
      </c>
      <c r="Q308" s="80" t="s">
        <v>98</v>
      </c>
      <c r="R308" s="80" t="s">
        <v>10</v>
      </c>
      <c r="S308" s="80" t="s">
        <v>10</v>
      </c>
      <c r="T308" s="79" t="s">
        <v>127</v>
      </c>
      <c r="U308" s="79" t="s">
        <v>116</v>
      </c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:55" ht="15.75" thickBot="1">
      <c r="A309" s="3" t="s">
        <v>138</v>
      </c>
      <c r="B309" s="79">
        <v>2021</v>
      </c>
      <c r="C309" s="79">
        <v>8</v>
      </c>
      <c r="D309" s="79"/>
      <c r="E309" s="80" t="s">
        <v>11</v>
      </c>
      <c r="F309" s="80" t="s">
        <v>10</v>
      </c>
      <c r="G309" s="80" t="s">
        <v>10</v>
      </c>
      <c r="H309" s="81">
        <v>44448</v>
      </c>
      <c r="I309" s="82">
        <v>76869.78</v>
      </c>
      <c r="J309" s="83">
        <v>0</v>
      </c>
      <c r="K309" s="82">
        <v>76869.78</v>
      </c>
      <c r="N309" s="3" t="s">
        <v>76</v>
      </c>
      <c r="O309" s="79">
        <v>14</v>
      </c>
      <c r="P309" s="83">
        <v>160</v>
      </c>
      <c r="Q309" s="80" t="s">
        <v>94</v>
      </c>
      <c r="R309" s="80" t="s">
        <v>10</v>
      </c>
      <c r="S309" s="80" t="s">
        <v>92</v>
      </c>
      <c r="T309" s="79" t="s">
        <v>126</v>
      </c>
      <c r="U309" s="79" t="s">
        <v>116</v>
      </c>
      <c r="AC309" s="10" t="str">
        <f t="shared" si="116"/>
        <v>Q273697</v>
      </c>
      <c r="AD309" s="10" t="str">
        <f t="shared" si="117"/>
        <v>Contribuciones Seg. Social</v>
      </c>
      <c r="AE309" s="10" t="str">
        <f t="shared" si="118"/>
        <v>Declaración Jurada</v>
      </c>
      <c r="AF309" s="10" t="str">
        <f t="shared" si="119"/>
        <v>Declaración Jurada</v>
      </c>
      <c r="AG309" s="10">
        <f t="shared" si="120"/>
        <v>76869.78</v>
      </c>
      <c r="AH309" s="10">
        <f t="shared" si="121"/>
        <v>0</v>
      </c>
      <c r="AI309" s="10">
        <f t="shared" si="122"/>
        <v>76869.78</v>
      </c>
      <c r="AJ309" s="10">
        <f t="shared" si="123"/>
        <v>2021</v>
      </c>
      <c r="AK309" s="10">
        <f t="shared" si="124"/>
        <v>8</v>
      </c>
      <c r="AN309" s="10" t="str">
        <f t="shared" si="125"/>
        <v xml:space="preserve">2021/8 </v>
      </c>
      <c r="AO309" s="10" t="str">
        <f t="shared" si="126"/>
        <v>2021/8 Contribuciones Seg. Social</v>
      </c>
      <c r="AP309" s="10">
        <f t="shared" si="127"/>
        <v>76869.78</v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:55" ht="15.75" thickBot="1">
      <c r="A310" s="3" t="s">
        <v>138</v>
      </c>
      <c r="B310" s="79">
        <v>2021</v>
      </c>
      <c r="C310" s="79">
        <v>8</v>
      </c>
      <c r="D310" s="79"/>
      <c r="E310" s="80" t="s">
        <v>11</v>
      </c>
      <c r="F310" s="80" t="s">
        <v>10</v>
      </c>
      <c r="G310" s="80" t="s">
        <v>88</v>
      </c>
      <c r="H310" s="81">
        <v>44684</v>
      </c>
      <c r="I310" s="82">
        <v>20484.77</v>
      </c>
      <c r="J310" s="83">
        <v>0</v>
      </c>
      <c r="K310" s="82">
        <v>20484.77</v>
      </c>
      <c r="N310" s="3" t="s">
        <v>76</v>
      </c>
      <c r="O310" s="79">
        <v>15</v>
      </c>
      <c r="P310" s="83">
        <v>53.3</v>
      </c>
      <c r="Q310" s="80" t="s">
        <v>89</v>
      </c>
      <c r="R310" s="80" t="s">
        <v>10</v>
      </c>
      <c r="S310" s="80" t="s">
        <v>88</v>
      </c>
      <c r="T310" s="79" t="s">
        <v>104</v>
      </c>
      <c r="U310" s="79" t="s">
        <v>116</v>
      </c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:55" ht="15.75" thickBot="1">
      <c r="A311" s="3" t="s">
        <v>138</v>
      </c>
      <c r="B311" s="79">
        <v>2021</v>
      </c>
      <c r="C311" s="79">
        <v>9</v>
      </c>
      <c r="D311" s="79"/>
      <c r="E311" s="80" t="s">
        <v>97</v>
      </c>
      <c r="F311" s="80" t="s">
        <v>10</v>
      </c>
      <c r="G311" s="80" t="s">
        <v>10</v>
      </c>
      <c r="H311" s="81">
        <v>44481</v>
      </c>
      <c r="I311" s="82">
        <v>64520.4</v>
      </c>
      <c r="J311" s="83">
        <v>0</v>
      </c>
      <c r="K311" s="82">
        <v>64520.4</v>
      </c>
      <c r="N311" s="3" t="s">
        <v>76</v>
      </c>
      <c r="O311" s="79">
        <v>15</v>
      </c>
      <c r="P311" s="82">
        <v>6400.18</v>
      </c>
      <c r="Q311" s="80" t="s">
        <v>90</v>
      </c>
      <c r="R311" s="80" t="s">
        <v>10</v>
      </c>
      <c r="S311" s="80" t="s">
        <v>88</v>
      </c>
      <c r="T311" s="79" t="s">
        <v>105</v>
      </c>
      <c r="U311" s="79" t="s">
        <v>116</v>
      </c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:55" ht="15.75" thickBot="1">
      <c r="A312" s="3" t="s">
        <v>138</v>
      </c>
      <c r="B312" s="79">
        <v>2021</v>
      </c>
      <c r="C312" s="79">
        <v>9</v>
      </c>
      <c r="D312" s="79"/>
      <c r="E312" s="80" t="s">
        <v>97</v>
      </c>
      <c r="F312" s="80" t="s">
        <v>10</v>
      </c>
      <c r="G312" s="80" t="s">
        <v>88</v>
      </c>
      <c r="H312" s="81">
        <v>44684</v>
      </c>
      <c r="I312" s="82">
        <v>14816.25</v>
      </c>
      <c r="J312" s="83">
        <v>0</v>
      </c>
      <c r="K312" s="82">
        <v>14816.25</v>
      </c>
      <c r="N312" s="3" t="s">
        <v>76</v>
      </c>
      <c r="O312" s="79">
        <v>15</v>
      </c>
      <c r="P312" s="82">
        <v>39197.97</v>
      </c>
      <c r="Q312" s="80" t="s">
        <v>87</v>
      </c>
      <c r="R312" s="80" t="s">
        <v>10</v>
      </c>
      <c r="S312" s="80" t="s">
        <v>88</v>
      </c>
      <c r="T312" s="79" t="s">
        <v>105</v>
      </c>
      <c r="U312" s="79" t="s">
        <v>116</v>
      </c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:55" ht="15.75" thickBot="1">
      <c r="A313" s="3" t="s">
        <v>138</v>
      </c>
      <c r="B313" s="79">
        <v>2021</v>
      </c>
      <c r="C313" s="79">
        <v>9</v>
      </c>
      <c r="D313" s="79"/>
      <c r="E313" s="80" t="s">
        <v>97</v>
      </c>
      <c r="F313" s="80" t="s">
        <v>10</v>
      </c>
      <c r="G313" s="80" t="s">
        <v>92</v>
      </c>
      <c r="H313" s="81">
        <v>44481</v>
      </c>
      <c r="I313" s="83">
        <v>200</v>
      </c>
      <c r="J313" s="83">
        <v>0</v>
      </c>
      <c r="K313" s="83">
        <v>200</v>
      </c>
      <c r="N313" s="3" t="s">
        <v>76</v>
      </c>
      <c r="O313" s="79">
        <v>15</v>
      </c>
      <c r="P313" s="83">
        <v>692.54</v>
      </c>
      <c r="Q313" s="80" t="s">
        <v>93</v>
      </c>
      <c r="R313" s="80" t="s">
        <v>10</v>
      </c>
      <c r="S313" s="80" t="s">
        <v>88</v>
      </c>
      <c r="T313" s="79" t="s">
        <v>109</v>
      </c>
      <c r="U313" s="79" t="s">
        <v>116</v>
      </c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:55" ht="29.25" thickBot="1">
      <c r="A314" s="3" t="s">
        <v>138</v>
      </c>
      <c r="B314" s="79">
        <v>2021</v>
      </c>
      <c r="C314" s="79">
        <v>9</v>
      </c>
      <c r="D314" s="79"/>
      <c r="E314" s="80" t="s">
        <v>11</v>
      </c>
      <c r="F314" s="80" t="s">
        <v>10</v>
      </c>
      <c r="G314" s="80" t="s">
        <v>10</v>
      </c>
      <c r="H314" s="81">
        <v>44481</v>
      </c>
      <c r="I314" s="82">
        <v>76869.78</v>
      </c>
      <c r="J314" s="83">
        <v>0</v>
      </c>
      <c r="K314" s="82">
        <v>76869.78</v>
      </c>
      <c r="N314" s="3" t="s">
        <v>76</v>
      </c>
      <c r="O314" s="79">
        <v>15</v>
      </c>
      <c r="P314" s="83">
        <v>16</v>
      </c>
      <c r="Q314" s="80" t="s">
        <v>95</v>
      </c>
      <c r="R314" s="80" t="s">
        <v>10</v>
      </c>
      <c r="S314" s="80" t="s">
        <v>92</v>
      </c>
      <c r="T314" s="79" t="s">
        <v>123</v>
      </c>
      <c r="U314" s="79" t="s">
        <v>116</v>
      </c>
      <c r="AC314" s="10" t="str">
        <f t="shared" si="116"/>
        <v>Q273697</v>
      </c>
      <c r="AD314" s="10" t="str">
        <f t="shared" si="117"/>
        <v>Contribuciones Seg. Social</v>
      </c>
      <c r="AE314" s="10" t="str">
        <f t="shared" si="118"/>
        <v>Declaración Jurada</v>
      </c>
      <c r="AF314" s="10" t="str">
        <f t="shared" si="119"/>
        <v>Declaración Jurada</v>
      </c>
      <c r="AG314" s="10">
        <f t="shared" si="120"/>
        <v>76869.78</v>
      </c>
      <c r="AH314" s="10">
        <f t="shared" si="121"/>
        <v>0</v>
      </c>
      <c r="AI314" s="10">
        <f t="shared" si="122"/>
        <v>76869.78</v>
      </c>
      <c r="AJ314" s="10">
        <f t="shared" si="123"/>
        <v>2021</v>
      </c>
      <c r="AK314" s="10">
        <f t="shared" si="124"/>
        <v>9</v>
      </c>
      <c r="AN314" s="10" t="str">
        <f t="shared" si="125"/>
        <v xml:space="preserve">2021/9 </v>
      </c>
      <c r="AO314" s="10" t="str">
        <f t="shared" si="126"/>
        <v>2021/9 Contribuciones Seg. Social</v>
      </c>
      <c r="AP314" s="10">
        <f t="shared" si="127"/>
        <v>76869.78</v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:55" ht="15.75" thickBot="1">
      <c r="A315" s="3" t="s">
        <v>138</v>
      </c>
      <c r="B315" s="79">
        <v>2021</v>
      </c>
      <c r="C315" s="79">
        <v>9</v>
      </c>
      <c r="D315" s="79"/>
      <c r="E315" s="80" t="s">
        <v>11</v>
      </c>
      <c r="F315" s="80" t="s">
        <v>10</v>
      </c>
      <c r="G315" s="80" t="s">
        <v>88</v>
      </c>
      <c r="H315" s="81">
        <v>44684</v>
      </c>
      <c r="I315" s="82">
        <v>17652.12</v>
      </c>
      <c r="J315" s="83">
        <v>0</v>
      </c>
      <c r="K315" s="82">
        <v>17652.12</v>
      </c>
      <c r="N315" s="3" t="s">
        <v>76</v>
      </c>
      <c r="O315" s="79">
        <v>15</v>
      </c>
      <c r="P315" s="82">
        <v>4776.07</v>
      </c>
      <c r="Q315" s="80" t="s">
        <v>11</v>
      </c>
      <c r="R315" s="80" t="s">
        <v>10</v>
      </c>
      <c r="S315" s="80" t="s">
        <v>88</v>
      </c>
      <c r="T315" s="79" t="s">
        <v>122</v>
      </c>
      <c r="U315" s="79" t="s">
        <v>116</v>
      </c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>Q193947</v>
      </c>
      <c r="AU315" s="10">
        <f t="shared" si="129"/>
        <v>15</v>
      </c>
      <c r="AV315" s="10">
        <f t="shared" si="130"/>
        <v>4776.07</v>
      </c>
      <c r="AW315" s="10" t="str">
        <f t="shared" si="131"/>
        <v>2020/6</v>
      </c>
      <c r="AX315" s="10" t="str">
        <f t="shared" si="132"/>
        <v>2020/6 Contribuciones Seg. Social</v>
      </c>
      <c r="AY315" s="10">
        <f t="shared" si="113"/>
        <v>73661.990000000005</v>
      </c>
      <c r="AZ315" s="10">
        <f t="shared" si="133"/>
        <v>6.4837645575418199E-2</v>
      </c>
      <c r="BA315" s="10" t="str">
        <f t="shared" si="115"/>
        <v>Q193947 15</v>
      </c>
      <c r="BB315" s="10">
        <f>IFERROR(IF(AW315="","",VLOOKUP(AW315,SUSS!R:S,2,FALSE)),AY315*SUSS!$M$2)</f>
        <v>18415.497500000001</v>
      </c>
      <c r="BC315" s="10">
        <f t="shared" si="114"/>
        <v>1194.0174999999999</v>
      </c>
    </row>
    <row r="316" spans="1:55" ht="15.75" thickBot="1">
      <c r="A316" s="3" t="s">
        <v>138</v>
      </c>
      <c r="B316" s="79">
        <v>2021</v>
      </c>
      <c r="C316" s="79">
        <v>10</v>
      </c>
      <c r="D316" s="79"/>
      <c r="E316" s="80" t="s">
        <v>97</v>
      </c>
      <c r="F316" s="80" t="s">
        <v>10</v>
      </c>
      <c r="G316" s="80" t="s">
        <v>10</v>
      </c>
      <c r="H316" s="81">
        <v>44509</v>
      </c>
      <c r="I316" s="82">
        <v>82439.990000000005</v>
      </c>
      <c r="J316" s="83">
        <v>0</v>
      </c>
      <c r="K316" s="82">
        <v>82439.990000000005</v>
      </c>
      <c r="N316" s="3" t="s">
        <v>76</v>
      </c>
      <c r="O316" s="79">
        <v>15</v>
      </c>
      <c r="P316" s="82">
        <v>35157.5</v>
      </c>
      <c r="Q316" s="80" t="s">
        <v>97</v>
      </c>
      <c r="R316" s="80" t="s">
        <v>10</v>
      </c>
      <c r="S316" s="80" t="s">
        <v>10</v>
      </c>
      <c r="T316" s="79" t="s">
        <v>124</v>
      </c>
      <c r="U316" s="79" t="s">
        <v>116</v>
      </c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:55" ht="15.75" thickBot="1">
      <c r="A317" s="3" t="s">
        <v>138</v>
      </c>
      <c r="B317" s="79">
        <v>2021</v>
      </c>
      <c r="C317" s="79">
        <v>10</v>
      </c>
      <c r="D317" s="79"/>
      <c r="E317" s="80" t="s">
        <v>97</v>
      </c>
      <c r="F317" s="80" t="s">
        <v>10</v>
      </c>
      <c r="G317" s="80" t="s">
        <v>88</v>
      </c>
      <c r="H317" s="81">
        <v>44684</v>
      </c>
      <c r="I317" s="82">
        <v>16445.68</v>
      </c>
      <c r="J317" s="83">
        <v>0</v>
      </c>
      <c r="K317" s="82">
        <v>16445.68</v>
      </c>
      <c r="N317" s="3" t="s">
        <v>76</v>
      </c>
      <c r="O317" s="79">
        <v>15</v>
      </c>
      <c r="P317" s="82">
        <v>55939.74</v>
      </c>
      <c r="Q317" s="80" t="s">
        <v>11</v>
      </c>
      <c r="R317" s="80" t="s">
        <v>10</v>
      </c>
      <c r="S317" s="80" t="s">
        <v>10</v>
      </c>
      <c r="T317" s="79" t="s">
        <v>124</v>
      </c>
      <c r="U317" s="79" t="s">
        <v>116</v>
      </c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>Q193947</v>
      </c>
      <c r="AU317" s="10">
        <f t="shared" si="129"/>
        <v>15</v>
      </c>
      <c r="AV317" s="10">
        <f t="shared" si="130"/>
        <v>55939.74</v>
      </c>
      <c r="AW317" s="10" t="str">
        <f t="shared" si="131"/>
        <v>2020/7</v>
      </c>
      <c r="AX317" s="10" t="str">
        <f t="shared" si="132"/>
        <v>2020/7 Contribuciones Seg. Social</v>
      </c>
      <c r="AY317" s="10">
        <f t="shared" si="113"/>
        <v>55939.74</v>
      </c>
      <c r="AZ317" s="10">
        <f t="shared" si="133"/>
        <v>1</v>
      </c>
      <c r="BA317" s="10" t="str">
        <f t="shared" si="115"/>
        <v>Q193947 15</v>
      </c>
      <c r="BB317" s="10">
        <f>IFERROR(IF(AW317="","",VLOOKUP(AW317,SUSS!R:S,2,FALSE)),AY317*SUSS!$M$2)</f>
        <v>13984.934999999999</v>
      </c>
      <c r="BC317" s="10">
        <f t="shared" si="114"/>
        <v>13984.934999999999</v>
      </c>
    </row>
    <row r="318" spans="1:55" ht="15.75" thickBot="1">
      <c r="A318" s="3" t="s">
        <v>138</v>
      </c>
      <c r="B318" s="79">
        <v>2021</v>
      </c>
      <c r="C318" s="79">
        <v>10</v>
      </c>
      <c r="D318" s="79"/>
      <c r="E318" s="80" t="s">
        <v>97</v>
      </c>
      <c r="F318" s="80" t="s">
        <v>10</v>
      </c>
      <c r="G318" s="80" t="s">
        <v>92</v>
      </c>
      <c r="H318" s="81">
        <v>44509</v>
      </c>
      <c r="I318" s="83">
        <v>200</v>
      </c>
      <c r="J318" s="83">
        <v>0</v>
      </c>
      <c r="K318" s="83">
        <v>200</v>
      </c>
      <c r="N318" s="3" t="s">
        <v>76</v>
      </c>
      <c r="O318" s="79">
        <v>15</v>
      </c>
      <c r="P318" s="82">
        <v>32671.06</v>
      </c>
      <c r="Q318" s="80" t="s">
        <v>97</v>
      </c>
      <c r="R318" s="80" t="s">
        <v>10</v>
      </c>
      <c r="S318" s="80" t="s">
        <v>88</v>
      </c>
      <c r="T318" s="79" t="s">
        <v>124</v>
      </c>
      <c r="U318" s="79" t="s">
        <v>116</v>
      </c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:55" ht="15.75" thickBot="1">
      <c r="A319" s="3" t="s">
        <v>138</v>
      </c>
      <c r="B319" s="79">
        <v>2021</v>
      </c>
      <c r="C319" s="79">
        <v>10</v>
      </c>
      <c r="D319" s="79"/>
      <c r="E319" s="80" t="s">
        <v>11</v>
      </c>
      <c r="F319" s="80" t="s">
        <v>10</v>
      </c>
      <c r="G319" s="80" t="s">
        <v>10</v>
      </c>
      <c r="H319" s="81">
        <v>44509</v>
      </c>
      <c r="I319" s="82">
        <v>101789.7</v>
      </c>
      <c r="J319" s="83">
        <v>0</v>
      </c>
      <c r="K319" s="82">
        <v>101789.7</v>
      </c>
      <c r="N319" s="3" t="s">
        <v>76</v>
      </c>
      <c r="O319" s="79">
        <v>15</v>
      </c>
      <c r="P319" s="82">
        <v>37680.26</v>
      </c>
      <c r="Q319" s="80" t="s">
        <v>11</v>
      </c>
      <c r="R319" s="80" t="s">
        <v>10</v>
      </c>
      <c r="S319" s="80" t="s">
        <v>88</v>
      </c>
      <c r="T319" s="79" t="s">
        <v>124</v>
      </c>
      <c r="U319" s="79" t="s">
        <v>116</v>
      </c>
      <c r="AC319" s="10" t="str">
        <f t="shared" si="116"/>
        <v>Q273697</v>
      </c>
      <c r="AD319" s="10" t="str">
        <f t="shared" si="117"/>
        <v>Contribuciones Seg. Social</v>
      </c>
      <c r="AE319" s="10" t="str">
        <f t="shared" si="118"/>
        <v>Declaración Jurada</v>
      </c>
      <c r="AF319" s="10" t="str">
        <f t="shared" si="119"/>
        <v>Declaración Jurada</v>
      </c>
      <c r="AG319" s="10">
        <f t="shared" si="120"/>
        <v>101789.7</v>
      </c>
      <c r="AH319" s="10">
        <f t="shared" si="121"/>
        <v>0</v>
      </c>
      <c r="AI319" s="10">
        <f t="shared" si="122"/>
        <v>101789.7</v>
      </c>
      <c r="AJ319" s="10">
        <f t="shared" si="123"/>
        <v>2021</v>
      </c>
      <c r="AK319" s="10">
        <f t="shared" si="124"/>
        <v>10</v>
      </c>
      <c r="AN319" s="10" t="str">
        <f t="shared" si="125"/>
        <v>2021/10</v>
      </c>
      <c r="AO319" s="10" t="str">
        <f t="shared" si="126"/>
        <v>2021/10 Contribuciones Seg. Social</v>
      </c>
      <c r="AP319" s="10">
        <f t="shared" si="127"/>
        <v>101789.7</v>
      </c>
      <c r="AT319" s="10" t="str">
        <f t="shared" si="128"/>
        <v>Q193947</v>
      </c>
      <c r="AU319" s="10">
        <f t="shared" si="129"/>
        <v>15</v>
      </c>
      <c r="AV319" s="10">
        <f t="shared" si="130"/>
        <v>37680.26</v>
      </c>
      <c r="AW319" s="10" t="str">
        <f t="shared" si="131"/>
        <v>2020/7</v>
      </c>
      <c r="AX319" s="10" t="str">
        <f t="shared" si="132"/>
        <v>2020/7 Contribuciones Seg. Social</v>
      </c>
      <c r="AY319" s="10">
        <f t="shared" si="113"/>
        <v>55939.74</v>
      </c>
      <c r="AZ319" s="10">
        <f t="shared" si="133"/>
        <v>0.67358661302322831</v>
      </c>
      <c r="BA319" s="10" t="str">
        <f t="shared" si="115"/>
        <v>Q193947 15</v>
      </c>
      <c r="BB319" s="10">
        <f>IFERROR(IF(AW319="","",VLOOKUP(AW319,SUSS!R:S,2,FALSE)),AY319*SUSS!$M$2)</f>
        <v>13984.934999999999</v>
      </c>
      <c r="BC319" s="10">
        <f t="shared" si="114"/>
        <v>9420.0650000000005</v>
      </c>
    </row>
    <row r="320" spans="1:55" ht="15.75" thickBot="1">
      <c r="A320" s="3" t="s">
        <v>138</v>
      </c>
      <c r="B320" s="79">
        <v>2021</v>
      </c>
      <c r="C320" s="79">
        <v>10</v>
      </c>
      <c r="D320" s="79"/>
      <c r="E320" s="80" t="s">
        <v>11</v>
      </c>
      <c r="F320" s="80" t="s">
        <v>10</v>
      </c>
      <c r="G320" s="80" t="s">
        <v>88</v>
      </c>
      <c r="H320" s="81">
        <v>44684</v>
      </c>
      <c r="I320" s="82">
        <v>20305.689999999999</v>
      </c>
      <c r="J320" s="83">
        <v>0</v>
      </c>
      <c r="K320" s="82">
        <v>20305.689999999999</v>
      </c>
      <c r="N320" s="3" t="s">
        <v>76</v>
      </c>
      <c r="O320" s="79">
        <v>15</v>
      </c>
      <c r="P320" s="82">
        <v>48971.21</v>
      </c>
      <c r="Q320" s="80" t="s">
        <v>97</v>
      </c>
      <c r="R320" s="80" t="s">
        <v>10</v>
      </c>
      <c r="S320" s="80" t="s">
        <v>10</v>
      </c>
      <c r="T320" s="79" t="s">
        <v>125</v>
      </c>
      <c r="U320" s="79" t="s">
        <v>116</v>
      </c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:55" ht="15.75" thickBot="1">
      <c r="A321" s="3" t="s">
        <v>138</v>
      </c>
      <c r="B321" s="79">
        <v>2021</v>
      </c>
      <c r="C321" s="79">
        <v>11</v>
      </c>
      <c r="D321" s="79"/>
      <c r="E321" s="80" t="s">
        <v>97</v>
      </c>
      <c r="F321" s="80" t="s">
        <v>10</v>
      </c>
      <c r="G321" s="80" t="s">
        <v>10</v>
      </c>
      <c r="H321" s="81">
        <v>44539</v>
      </c>
      <c r="I321" s="82">
        <v>80441.539999999994</v>
      </c>
      <c r="J321" s="83">
        <v>0</v>
      </c>
      <c r="K321" s="82">
        <v>80441.539999999994</v>
      </c>
      <c r="N321" s="3" t="s">
        <v>76</v>
      </c>
      <c r="O321" s="79">
        <v>15</v>
      </c>
      <c r="P321" s="82">
        <v>44267.97</v>
      </c>
      <c r="Q321" s="80" t="s">
        <v>11</v>
      </c>
      <c r="R321" s="80" t="s">
        <v>10</v>
      </c>
      <c r="S321" s="80" t="s">
        <v>10</v>
      </c>
      <c r="T321" s="79" t="s">
        <v>125</v>
      </c>
      <c r="U321" s="79" t="s">
        <v>116</v>
      </c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>Q193947</v>
      </c>
      <c r="AU321" s="10">
        <f t="shared" si="129"/>
        <v>15</v>
      </c>
      <c r="AV321" s="10">
        <f t="shared" si="130"/>
        <v>44267.97</v>
      </c>
      <c r="AW321" s="10" t="str">
        <f t="shared" si="131"/>
        <v>2020/8</v>
      </c>
      <c r="AX321" s="10" t="str">
        <f t="shared" si="132"/>
        <v>2020/8 Contribuciones Seg. Social</v>
      </c>
      <c r="AY321" s="10">
        <f t="shared" si="113"/>
        <v>56586.29</v>
      </c>
      <c r="AZ321" s="10">
        <f t="shared" si="133"/>
        <v>0.78230910702928214</v>
      </c>
      <c r="BA321" s="10" t="str">
        <f t="shared" si="115"/>
        <v>Q193947 15</v>
      </c>
      <c r="BB321" s="10">
        <f>IFERROR(IF(AW321="","",VLOOKUP(AW321,SUSS!R:S,2,FALSE)),AY321*SUSS!$M$2)</f>
        <v>14146.5725</v>
      </c>
      <c r="BC321" s="10">
        <f t="shared" si="114"/>
        <v>11066.9925</v>
      </c>
    </row>
    <row r="322" spans="1:55" ht="15.75" thickBot="1">
      <c r="A322" s="3" t="s">
        <v>138</v>
      </c>
      <c r="B322" s="79">
        <v>2021</v>
      </c>
      <c r="C322" s="79">
        <v>11</v>
      </c>
      <c r="D322" s="79"/>
      <c r="E322" s="80" t="s">
        <v>97</v>
      </c>
      <c r="F322" s="80" t="s">
        <v>10</v>
      </c>
      <c r="G322" s="80" t="s">
        <v>88</v>
      </c>
      <c r="H322" s="81">
        <v>44684</v>
      </c>
      <c r="I322" s="82">
        <v>13352.22</v>
      </c>
      <c r="J322" s="83">
        <v>0</v>
      </c>
      <c r="K322" s="82">
        <v>13352.22</v>
      </c>
      <c r="N322" s="3" t="s">
        <v>76</v>
      </c>
      <c r="O322" s="79">
        <v>15</v>
      </c>
      <c r="P322" s="83">
        <v>200</v>
      </c>
      <c r="Q322" s="80" t="s">
        <v>97</v>
      </c>
      <c r="R322" s="80" t="s">
        <v>10</v>
      </c>
      <c r="S322" s="80" t="s">
        <v>92</v>
      </c>
      <c r="T322" s="79" t="s">
        <v>125</v>
      </c>
      <c r="U322" s="79" t="s">
        <v>116</v>
      </c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:55" ht="15.75" thickBot="1">
      <c r="A323" s="3" t="s">
        <v>138</v>
      </c>
      <c r="B323" s="79">
        <v>2021</v>
      </c>
      <c r="C323" s="79">
        <v>11</v>
      </c>
      <c r="D323" s="79"/>
      <c r="E323" s="80" t="s">
        <v>97</v>
      </c>
      <c r="F323" s="80" t="s">
        <v>10</v>
      </c>
      <c r="G323" s="80" t="s">
        <v>92</v>
      </c>
      <c r="H323" s="81">
        <v>44539</v>
      </c>
      <c r="I323" s="83">
        <v>200</v>
      </c>
      <c r="J323" s="83">
        <v>0</v>
      </c>
      <c r="K323" s="83">
        <v>200</v>
      </c>
      <c r="N323" s="3" t="s">
        <v>76</v>
      </c>
      <c r="O323" s="79">
        <v>15</v>
      </c>
      <c r="P323" s="82">
        <v>1746.85</v>
      </c>
      <c r="Q323" s="80" t="s">
        <v>97</v>
      </c>
      <c r="R323" s="80" t="s">
        <v>10</v>
      </c>
      <c r="S323" s="80" t="s">
        <v>88</v>
      </c>
      <c r="T323" s="79" t="s">
        <v>125</v>
      </c>
      <c r="U323" s="79" t="s">
        <v>116</v>
      </c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:55" ht="15.75" thickBot="1">
      <c r="A324" s="3" t="s">
        <v>138</v>
      </c>
      <c r="B324" s="79">
        <v>2021</v>
      </c>
      <c r="C324" s="79">
        <v>11</v>
      </c>
      <c r="D324" s="79"/>
      <c r="E324" s="80" t="s">
        <v>11</v>
      </c>
      <c r="F324" s="80" t="s">
        <v>10</v>
      </c>
      <c r="G324" s="80" t="s">
        <v>10</v>
      </c>
      <c r="H324" s="81">
        <v>44539</v>
      </c>
      <c r="I324" s="82">
        <v>99029.2</v>
      </c>
      <c r="J324" s="83">
        <v>0</v>
      </c>
      <c r="K324" s="82">
        <v>99029.2</v>
      </c>
      <c r="N324" s="3" t="s">
        <v>76</v>
      </c>
      <c r="O324" s="79">
        <v>15</v>
      </c>
      <c r="P324" s="82">
        <v>4137.1000000000004</v>
      </c>
      <c r="Q324" s="80" t="s">
        <v>100</v>
      </c>
      <c r="R324" s="80" t="s">
        <v>10</v>
      </c>
      <c r="S324" s="80" t="s">
        <v>10</v>
      </c>
      <c r="T324" s="79" t="s">
        <v>127</v>
      </c>
      <c r="U324" s="79" t="s">
        <v>116</v>
      </c>
      <c r="AC324" s="10" t="str">
        <f t="shared" si="116"/>
        <v>Q273697</v>
      </c>
      <c r="AD324" s="10" t="str">
        <f t="shared" si="117"/>
        <v>Contribuciones Seg. Social</v>
      </c>
      <c r="AE324" s="10" t="str">
        <f t="shared" si="118"/>
        <v>Declaración Jurada</v>
      </c>
      <c r="AF324" s="10" t="str">
        <f t="shared" si="119"/>
        <v>Declaración Jurada</v>
      </c>
      <c r="AG324" s="10">
        <f t="shared" si="120"/>
        <v>99029.2</v>
      </c>
      <c r="AH324" s="10">
        <f t="shared" si="121"/>
        <v>0</v>
      </c>
      <c r="AI324" s="10">
        <f t="shared" si="122"/>
        <v>99029.2</v>
      </c>
      <c r="AJ324" s="10">
        <f t="shared" si="123"/>
        <v>2021</v>
      </c>
      <c r="AK324" s="10">
        <f t="shared" si="124"/>
        <v>11</v>
      </c>
      <c r="AN324" s="10" t="str">
        <f t="shared" si="125"/>
        <v>2021/11</v>
      </c>
      <c r="AO324" s="10" t="str">
        <f t="shared" si="126"/>
        <v>2021/11 Contribuciones Seg. Social</v>
      </c>
      <c r="AP324" s="10">
        <f t="shared" si="127"/>
        <v>99029.2</v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:55" ht="15.75" thickBot="1">
      <c r="A325" s="3" t="s">
        <v>138</v>
      </c>
      <c r="B325" s="79">
        <v>2021</v>
      </c>
      <c r="C325" s="79">
        <v>11</v>
      </c>
      <c r="D325" s="79"/>
      <c r="E325" s="80" t="s">
        <v>11</v>
      </c>
      <c r="F325" s="80" t="s">
        <v>10</v>
      </c>
      <c r="G325" s="80" t="s">
        <v>88</v>
      </c>
      <c r="H325" s="81">
        <v>44684</v>
      </c>
      <c r="I325" s="82">
        <v>16437.53</v>
      </c>
      <c r="J325" s="83">
        <v>0</v>
      </c>
      <c r="K325" s="82">
        <v>16437.53</v>
      </c>
      <c r="N325" s="3" t="s">
        <v>76</v>
      </c>
      <c r="O325" s="79">
        <v>15</v>
      </c>
      <c r="P325" s="82">
        <v>7898.19</v>
      </c>
      <c r="Q325" s="80" t="s">
        <v>98</v>
      </c>
      <c r="R325" s="80" t="s">
        <v>10</v>
      </c>
      <c r="S325" s="80" t="s">
        <v>10</v>
      </c>
      <c r="T325" s="79" t="s">
        <v>127</v>
      </c>
      <c r="U325" s="79" t="s">
        <v>116</v>
      </c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:55" ht="15.75" thickBot="1">
      <c r="A326" s="3" t="s">
        <v>138</v>
      </c>
      <c r="B326" s="79">
        <v>2021</v>
      </c>
      <c r="C326" s="79">
        <v>12</v>
      </c>
      <c r="D326" s="79"/>
      <c r="E326" s="80" t="s">
        <v>97</v>
      </c>
      <c r="F326" s="80" t="s">
        <v>10</v>
      </c>
      <c r="G326" s="80" t="s">
        <v>10</v>
      </c>
      <c r="H326" s="81">
        <v>44571</v>
      </c>
      <c r="I326" s="82">
        <v>117383.96</v>
      </c>
      <c r="J326" s="83">
        <v>0</v>
      </c>
      <c r="K326" s="82">
        <v>117383.96</v>
      </c>
      <c r="N326" s="3" t="s">
        <v>76</v>
      </c>
      <c r="O326" s="79">
        <v>15</v>
      </c>
      <c r="P326" s="82">
        <v>2631.48</v>
      </c>
      <c r="Q326" s="80" t="s">
        <v>98</v>
      </c>
      <c r="R326" s="80" t="s">
        <v>10</v>
      </c>
      <c r="S326" s="80" t="s">
        <v>88</v>
      </c>
      <c r="T326" s="79" t="s">
        <v>127</v>
      </c>
      <c r="U326" s="79" t="s">
        <v>116</v>
      </c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:55" ht="15.75" thickBot="1">
      <c r="A327" s="3" t="s">
        <v>138</v>
      </c>
      <c r="B327" s="79">
        <v>2021</v>
      </c>
      <c r="C327" s="79">
        <v>12</v>
      </c>
      <c r="D327" s="79"/>
      <c r="E327" s="80" t="s">
        <v>97</v>
      </c>
      <c r="F327" s="80" t="s">
        <v>10</v>
      </c>
      <c r="G327" s="80" t="s">
        <v>88</v>
      </c>
      <c r="H327" s="81">
        <v>44684</v>
      </c>
      <c r="I327" s="82">
        <v>15420.73</v>
      </c>
      <c r="J327" s="83">
        <v>0</v>
      </c>
      <c r="K327" s="82">
        <v>15420.73</v>
      </c>
      <c r="N327" s="3" t="s">
        <v>76</v>
      </c>
      <c r="O327" s="79">
        <v>15</v>
      </c>
      <c r="P327" s="82">
        <v>1378.39</v>
      </c>
      <c r="Q327" s="80" t="s">
        <v>100</v>
      </c>
      <c r="R327" s="80" t="s">
        <v>10</v>
      </c>
      <c r="S327" s="80" t="s">
        <v>88</v>
      </c>
      <c r="T327" s="79" t="s">
        <v>127</v>
      </c>
      <c r="U327" s="79" t="s">
        <v>116</v>
      </c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:55" ht="15.75" thickBot="1">
      <c r="A328" s="3" t="s">
        <v>138</v>
      </c>
      <c r="B328" s="79">
        <v>2021</v>
      </c>
      <c r="C328" s="79">
        <v>12</v>
      </c>
      <c r="D328" s="79"/>
      <c r="E328" s="80" t="s">
        <v>97</v>
      </c>
      <c r="F328" s="80" t="s">
        <v>10</v>
      </c>
      <c r="G328" s="80" t="s">
        <v>92</v>
      </c>
      <c r="H328" s="81">
        <v>44571</v>
      </c>
      <c r="I328" s="83">
        <v>200</v>
      </c>
      <c r="J328" s="83">
        <v>0</v>
      </c>
      <c r="K328" s="83">
        <v>200</v>
      </c>
      <c r="N328" s="3" t="s">
        <v>76</v>
      </c>
      <c r="O328" s="79">
        <v>15</v>
      </c>
      <c r="P328" s="82">
        <v>9303.5300000000007</v>
      </c>
      <c r="Q328" s="80" t="s">
        <v>98</v>
      </c>
      <c r="R328" s="80" t="s">
        <v>10</v>
      </c>
      <c r="S328" s="80" t="s">
        <v>10</v>
      </c>
      <c r="T328" s="79" t="s">
        <v>126</v>
      </c>
      <c r="U328" s="79" t="s">
        <v>116</v>
      </c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:55" ht="15.75" thickBot="1">
      <c r="A329" s="3" t="s">
        <v>138</v>
      </c>
      <c r="B329" s="79">
        <v>2021</v>
      </c>
      <c r="C329" s="79">
        <v>12</v>
      </c>
      <c r="D329" s="79"/>
      <c r="E329" s="80" t="s">
        <v>11</v>
      </c>
      <c r="F329" s="80" t="s">
        <v>10</v>
      </c>
      <c r="G329" s="80" t="s">
        <v>10</v>
      </c>
      <c r="H329" s="81">
        <v>44571</v>
      </c>
      <c r="I329" s="82">
        <v>145876.44</v>
      </c>
      <c r="J329" s="83">
        <v>0</v>
      </c>
      <c r="K329" s="82">
        <v>145876.44</v>
      </c>
      <c r="N329" s="3" t="s">
        <v>76</v>
      </c>
      <c r="O329" s="79">
        <v>15</v>
      </c>
      <c r="P329" s="82">
        <v>4873.33</v>
      </c>
      <c r="Q329" s="80" t="s">
        <v>100</v>
      </c>
      <c r="R329" s="80" t="s">
        <v>10</v>
      </c>
      <c r="S329" s="80" t="s">
        <v>10</v>
      </c>
      <c r="T329" s="79" t="s">
        <v>126</v>
      </c>
      <c r="U329" s="79" t="s">
        <v>116</v>
      </c>
      <c r="AC329" s="10" t="str">
        <f t="shared" si="116"/>
        <v>Q273697</v>
      </c>
      <c r="AD329" s="10" t="str">
        <f t="shared" si="117"/>
        <v>Contribuciones Seg. Social</v>
      </c>
      <c r="AE329" s="10" t="str">
        <f t="shared" si="118"/>
        <v>Declaración Jurada</v>
      </c>
      <c r="AF329" s="10" t="str">
        <f t="shared" si="119"/>
        <v>Declaración Jurada</v>
      </c>
      <c r="AG329" s="10">
        <f t="shared" si="120"/>
        <v>145876.44</v>
      </c>
      <c r="AH329" s="10">
        <f t="shared" si="121"/>
        <v>0</v>
      </c>
      <c r="AI329" s="10">
        <f t="shared" si="122"/>
        <v>145876.44</v>
      </c>
      <c r="AJ329" s="10">
        <f t="shared" si="123"/>
        <v>2021</v>
      </c>
      <c r="AK329" s="10">
        <f t="shared" si="124"/>
        <v>12</v>
      </c>
      <c r="AN329" s="10" t="str">
        <f t="shared" si="125"/>
        <v>2021/12</v>
      </c>
      <c r="AO329" s="10" t="str">
        <f t="shared" si="126"/>
        <v>2021/12 Contribuciones Seg. Social</v>
      </c>
      <c r="AP329" s="10">
        <f t="shared" si="127"/>
        <v>145876.44</v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:55" ht="15.75" thickBot="1">
      <c r="A330" s="3" t="s">
        <v>138</v>
      </c>
      <c r="B330" s="79">
        <v>2021</v>
      </c>
      <c r="C330" s="79">
        <v>12</v>
      </c>
      <c r="D330" s="79"/>
      <c r="E330" s="80" t="s">
        <v>11</v>
      </c>
      <c r="F330" s="80" t="s">
        <v>10</v>
      </c>
      <c r="G330" s="80" t="s">
        <v>88</v>
      </c>
      <c r="H330" s="81">
        <v>44684</v>
      </c>
      <c r="I330" s="82">
        <v>19163.79</v>
      </c>
      <c r="J330" s="83">
        <v>0</v>
      </c>
      <c r="K330" s="82">
        <v>19163.79</v>
      </c>
      <c r="N330" s="3" t="s">
        <v>76</v>
      </c>
      <c r="O330" s="79">
        <v>15</v>
      </c>
      <c r="P330" s="83">
        <v>40</v>
      </c>
      <c r="Q330" s="80" t="s">
        <v>91</v>
      </c>
      <c r="R330" s="80" t="s">
        <v>10</v>
      </c>
      <c r="S330" s="80" t="s">
        <v>92</v>
      </c>
      <c r="T330" s="79" t="s">
        <v>128</v>
      </c>
      <c r="U330" s="79" t="s">
        <v>116</v>
      </c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:55" ht="15.75" thickBot="1">
      <c r="A331" s="3" t="s">
        <v>138</v>
      </c>
      <c r="B331" s="79">
        <v>2022</v>
      </c>
      <c r="C331" s="79">
        <v>1</v>
      </c>
      <c r="D331" s="79"/>
      <c r="E331" s="80" t="s">
        <v>97</v>
      </c>
      <c r="F331" s="80" t="s">
        <v>10</v>
      </c>
      <c r="G331" s="80" t="s">
        <v>10</v>
      </c>
      <c r="H331" s="81">
        <v>44601</v>
      </c>
      <c r="I331" s="82">
        <v>83409.55</v>
      </c>
      <c r="J331" s="83">
        <v>0</v>
      </c>
      <c r="K331" s="82">
        <v>83409.55</v>
      </c>
      <c r="N331" s="3" t="s">
        <v>76</v>
      </c>
      <c r="O331" s="79">
        <v>15</v>
      </c>
      <c r="P331" s="83">
        <v>160</v>
      </c>
      <c r="Q331" s="80" t="s">
        <v>94</v>
      </c>
      <c r="R331" s="80" t="s">
        <v>10</v>
      </c>
      <c r="S331" s="80" t="s">
        <v>92</v>
      </c>
      <c r="T331" s="79" t="s">
        <v>128</v>
      </c>
      <c r="U331" s="79" t="s">
        <v>116</v>
      </c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:55" ht="15.75" thickBot="1">
      <c r="A332" s="3" t="s">
        <v>138</v>
      </c>
      <c r="B332" s="79">
        <v>2022</v>
      </c>
      <c r="C332" s="79">
        <v>1</v>
      </c>
      <c r="D332" s="79"/>
      <c r="E332" s="80" t="s">
        <v>97</v>
      </c>
      <c r="F332" s="80" t="s">
        <v>10</v>
      </c>
      <c r="G332" s="80" t="s">
        <v>88</v>
      </c>
      <c r="H332" s="81">
        <v>44684</v>
      </c>
      <c r="I332" s="82">
        <v>8256.43</v>
      </c>
      <c r="J332" s="83">
        <v>0</v>
      </c>
      <c r="K332" s="82">
        <v>8256.43</v>
      </c>
      <c r="N332" s="3" t="s">
        <v>76</v>
      </c>
      <c r="O332" s="79">
        <v>16</v>
      </c>
      <c r="P332" s="83">
        <v>53.3</v>
      </c>
      <c r="Q332" s="80" t="s">
        <v>89</v>
      </c>
      <c r="R332" s="80" t="s">
        <v>10</v>
      </c>
      <c r="S332" s="80" t="s">
        <v>88</v>
      </c>
      <c r="T332" s="79" t="s">
        <v>104</v>
      </c>
      <c r="U332" s="79" t="s">
        <v>116</v>
      </c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:55" ht="15.75" thickBot="1">
      <c r="A333" s="3" t="s">
        <v>138</v>
      </c>
      <c r="B333" s="79">
        <v>2022</v>
      </c>
      <c r="C333" s="79">
        <v>1</v>
      </c>
      <c r="D333" s="79"/>
      <c r="E333" s="80" t="s">
        <v>97</v>
      </c>
      <c r="F333" s="80" t="s">
        <v>10</v>
      </c>
      <c r="G333" s="80" t="s">
        <v>92</v>
      </c>
      <c r="H333" s="81">
        <v>44601</v>
      </c>
      <c r="I333" s="83">
        <v>200</v>
      </c>
      <c r="J333" s="83">
        <v>0</v>
      </c>
      <c r="K333" s="83">
        <v>200</v>
      </c>
      <c r="N333" s="3" t="s">
        <v>76</v>
      </c>
      <c r="O333" s="79">
        <v>16</v>
      </c>
      <c r="P333" s="82">
        <v>39197.97</v>
      </c>
      <c r="Q333" s="80" t="s">
        <v>87</v>
      </c>
      <c r="R333" s="80" t="s">
        <v>10</v>
      </c>
      <c r="S333" s="80" t="s">
        <v>88</v>
      </c>
      <c r="T333" s="79" t="s">
        <v>105</v>
      </c>
      <c r="U333" s="79" t="s">
        <v>116</v>
      </c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:55" ht="15.75" thickBot="1">
      <c r="A334" s="3" t="s">
        <v>138</v>
      </c>
      <c r="B334" s="79">
        <v>2022</v>
      </c>
      <c r="C334" s="79">
        <v>1</v>
      </c>
      <c r="D334" s="79"/>
      <c r="E334" s="80" t="s">
        <v>11</v>
      </c>
      <c r="F334" s="80" t="s">
        <v>10</v>
      </c>
      <c r="G334" s="80" t="s">
        <v>10</v>
      </c>
      <c r="H334" s="81">
        <v>44601</v>
      </c>
      <c r="I334" s="82">
        <v>103128.97</v>
      </c>
      <c r="J334" s="83">
        <v>0</v>
      </c>
      <c r="K334" s="82">
        <v>103128.97</v>
      </c>
      <c r="N334" s="3" t="s">
        <v>76</v>
      </c>
      <c r="O334" s="79">
        <v>16</v>
      </c>
      <c r="P334" s="82">
        <v>6400.18</v>
      </c>
      <c r="Q334" s="80" t="s">
        <v>90</v>
      </c>
      <c r="R334" s="80" t="s">
        <v>10</v>
      </c>
      <c r="S334" s="80" t="s">
        <v>88</v>
      </c>
      <c r="T334" s="79" t="s">
        <v>105</v>
      </c>
      <c r="U334" s="79" t="s">
        <v>116</v>
      </c>
      <c r="AC334" s="10" t="str">
        <f t="shared" si="116"/>
        <v>Q273697</v>
      </c>
      <c r="AD334" s="10" t="str">
        <f t="shared" si="117"/>
        <v>Contribuciones Seg. Social</v>
      </c>
      <c r="AE334" s="10" t="str">
        <f t="shared" si="118"/>
        <v>Declaración Jurada</v>
      </c>
      <c r="AF334" s="10" t="str">
        <f t="shared" si="119"/>
        <v>Declaración Jurada</v>
      </c>
      <c r="AG334" s="10">
        <f t="shared" si="120"/>
        <v>103128.97</v>
      </c>
      <c r="AH334" s="10">
        <f t="shared" si="121"/>
        <v>0</v>
      </c>
      <c r="AI334" s="10">
        <f t="shared" si="122"/>
        <v>103128.97</v>
      </c>
      <c r="AJ334" s="10">
        <f t="shared" si="123"/>
        <v>2022</v>
      </c>
      <c r="AK334" s="10">
        <f t="shared" si="124"/>
        <v>1</v>
      </c>
      <c r="AN334" s="10" t="str">
        <f t="shared" si="125"/>
        <v xml:space="preserve">2022/1 </v>
      </c>
      <c r="AO334" s="10" t="str">
        <f t="shared" si="126"/>
        <v>2022/1 Contribuciones Seg. Social</v>
      </c>
      <c r="AP334" s="10">
        <f t="shared" si="127"/>
        <v>103128.97</v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:55" ht="15.75" thickBot="1">
      <c r="A335" s="3" t="s">
        <v>138</v>
      </c>
      <c r="B335" s="79">
        <v>2022</v>
      </c>
      <c r="C335" s="79">
        <v>1</v>
      </c>
      <c r="D335" s="79"/>
      <c r="E335" s="80" t="s">
        <v>11</v>
      </c>
      <c r="F335" s="80" t="s">
        <v>10</v>
      </c>
      <c r="G335" s="80" t="s">
        <v>88</v>
      </c>
      <c r="H335" s="81">
        <v>44684</v>
      </c>
      <c r="I335" s="82">
        <v>10208.39</v>
      </c>
      <c r="J335" s="83">
        <v>0</v>
      </c>
      <c r="K335" s="82">
        <v>10208.39</v>
      </c>
      <c r="N335" s="3" t="s">
        <v>76</v>
      </c>
      <c r="O335" s="79">
        <v>16</v>
      </c>
      <c r="P335" s="83">
        <v>692.54</v>
      </c>
      <c r="Q335" s="80" t="s">
        <v>93</v>
      </c>
      <c r="R335" s="80" t="s">
        <v>10</v>
      </c>
      <c r="S335" s="80" t="s">
        <v>88</v>
      </c>
      <c r="T335" s="79" t="s">
        <v>109</v>
      </c>
      <c r="U335" s="79" t="s">
        <v>116</v>
      </c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:55" ht="29.25" thickBot="1">
      <c r="A336" s="3" t="s">
        <v>138</v>
      </c>
      <c r="B336" s="79">
        <v>2022</v>
      </c>
      <c r="C336" s="79">
        <v>2</v>
      </c>
      <c r="D336" s="79"/>
      <c r="E336" s="80" t="s">
        <v>97</v>
      </c>
      <c r="F336" s="80" t="s">
        <v>10</v>
      </c>
      <c r="G336" s="80" t="s">
        <v>10</v>
      </c>
      <c r="H336" s="81">
        <v>44629</v>
      </c>
      <c r="I336" s="82">
        <v>81467.88</v>
      </c>
      <c r="J336" s="83">
        <v>0</v>
      </c>
      <c r="K336" s="82">
        <v>81467.88</v>
      </c>
      <c r="N336" s="3" t="s">
        <v>76</v>
      </c>
      <c r="O336" s="79">
        <v>16</v>
      </c>
      <c r="P336" s="83">
        <v>16</v>
      </c>
      <c r="Q336" s="80" t="s">
        <v>95</v>
      </c>
      <c r="R336" s="80" t="s">
        <v>10</v>
      </c>
      <c r="S336" s="80" t="s">
        <v>92</v>
      </c>
      <c r="T336" s="79" t="s">
        <v>123</v>
      </c>
      <c r="U336" s="79" t="s">
        <v>116</v>
      </c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:55" ht="15.75" thickBot="1">
      <c r="A337" s="3" t="s">
        <v>138</v>
      </c>
      <c r="B337" s="79">
        <v>2022</v>
      </c>
      <c r="C337" s="79">
        <v>2</v>
      </c>
      <c r="D337" s="79"/>
      <c r="E337" s="80" t="s">
        <v>97</v>
      </c>
      <c r="F337" s="80" t="s">
        <v>10</v>
      </c>
      <c r="G337" s="80" t="s">
        <v>88</v>
      </c>
      <c r="H337" s="81">
        <v>44684</v>
      </c>
      <c r="I337" s="82">
        <v>5335.06</v>
      </c>
      <c r="J337" s="83">
        <v>0</v>
      </c>
      <c r="K337" s="82">
        <v>5335.06</v>
      </c>
      <c r="N337" s="3" t="s">
        <v>76</v>
      </c>
      <c r="O337" s="79">
        <v>16</v>
      </c>
      <c r="P337" s="82">
        <v>12318.32</v>
      </c>
      <c r="Q337" s="80" t="s">
        <v>11</v>
      </c>
      <c r="R337" s="80" t="s">
        <v>10</v>
      </c>
      <c r="S337" s="80" t="s">
        <v>10</v>
      </c>
      <c r="T337" s="79" t="s">
        <v>125</v>
      </c>
      <c r="U337" s="79" t="s">
        <v>116</v>
      </c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>Q193947</v>
      </c>
      <c r="AU337" s="10">
        <f t="shared" si="129"/>
        <v>16</v>
      </c>
      <c r="AV337" s="10">
        <f t="shared" si="130"/>
        <v>12318.32</v>
      </c>
      <c r="AW337" s="10" t="str">
        <f t="shared" si="131"/>
        <v>2020/8</v>
      </c>
      <c r="AX337" s="10" t="str">
        <f t="shared" si="132"/>
        <v>2020/8 Contribuciones Seg. Social</v>
      </c>
      <c r="AY337" s="10">
        <f t="shared" si="134"/>
        <v>56586.29</v>
      </c>
      <c r="AZ337" s="10">
        <f t="shared" si="133"/>
        <v>0.21769089297071781</v>
      </c>
      <c r="BA337" s="10" t="str">
        <f t="shared" si="136"/>
        <v>Q193947 16</v>
      </c>
      <c r="BB337" s="10">
        <f>IFERROR(IF(AW337="","",VLOOKUP(AW337,SUSS!R:S,2,FALSE)),AY337*SUSS!$M$2)</f>
        <v>14146.5725</v>
      </c>
      <c r="BC337" s="10">
        <f t="shared" si="135"/>
        <v>3079.58</v>
      </c>
    </row>
    <row r="338" spans="1:55" ht="15.75" thickBot="1">
      <c r="A338" s="3" t="s">
        <v>138</v>
      </c>
      <c r="B338" s="79">
        <v>2022</v>
      </c>
      <c r="C338" s="79">
        <v>2</v>
      </c>
      <c r="D338" s="79"/>
      <c r="E338" s="80" t="s">
        <v>97</v>
      </c>
      <c r="F338" s="80" t="s">
        <v>10</v>
      </c>
      <c r="G338" s="80" t="s">
        <v>92</v>
      </c>
      <c r="H338" s="81">
        <v>44629</v>
      </c>
      <c r="I338" s="83">
        <v>200</v>
      </c>
      <c r="J338" s="83">
        <v>0</v>
      </c>
      <c r="K338" s="83">
        <v>200</v>
      </c>
      <c r="N338" s="3" t="s">
        <v>76</v>
      </c>
      <c r="O338" s="79">
        <v>16</v>
      </c>
      <c r="P338" s="82">
        <v>29707.68</v>
      </c>
      <c r="Q338" s="80" t="s">
        <v>97</v>
      </c>
      <c r="R338" s="80" t="s">
        <v>10</v>
      </c>
      <c r="S338" s="80" t="s">
        <v>88</v>
      </c>
      <c r="T338" s="79" t="s">
        <v>125</v>
      </c>
      <c r="U338" s="79" t="s">
        <v>116</v>
      </c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:55" ht="15.75" thickBot="1">
      <c r="A339" s="3" t="s">
        <v>138</v>
      </c>
      <c r="B339" s="79">
        <v>2022</v>
      </c>
      <c r="C339" s="79">
        <v>2</v>
      </c>
      <c r="D339" s="79"/>
      <c r="E339" s="80" t="s">
        <v>11</v>
      </c>
      <c r="F339" s="80" t="s">
        <v>10</v>
      </c>
      <c r="G339" s="80" t="s">
        <v>10</v>
      </c>
      <c r="H339" s="81">
        <v>44629</v>
      </c>
      <c r="I339" s="82">
        <v>100446.92</v>
      </c>
      <c r="J339" s="83">
        <v>0</v>
      </c>
      <c r="K339" s="82">
        <v>100446.92</v>
      </c>
      <c r="N339" s="3" t="s">
        <v>76</v>
      </c>
      <c r="O339" s="79">
        <v>16</v>
      </c>
      <c r="P339" s="82">
        <v>36345.75</v>
      </c>
      <c r="Q339" s="80" t="s">
        <v>11</v>
      </c>
      <c r="R339" s="80" t="s">
        <v>10</v>
      </c>
      <c r="S339" s="80" t="s">
        <v>88</v>
      </c>
      <c r="T339" s="79" t="s">
        <v>125</v>
      </c>
      <c r="U339" s="79" t="s">
        <v>116</v>
      </c>
      <c r="AC339" s="10" t="str">
        <f t="shared" si="116"/>
        <v>Q273697</v>
      </c>
      <c r="AD339" s="10" t="str">
        <f t="shared" si="117"/>
        <v>Contribuciones Seg. Social</v>
      </c>
      <c r="AE339" s="10" t="str">
        <f t="shared" si="118"/>
        <v>Declaración Jurada</v>
      </c>
      <c r="AF339" s="10" t="str">
        <f t="shared" si="119"/>
        <v>Declaración Jurada</v>
      </c>
      <c r="AG339" s="10">
        <f t="shared" si="120"/>
        <v>100446.92</v>
      </c>
      <c r="AH339" s="10">
        <f t="shared" si="121"/>
        <v>0</v>
      </c>
      <c r="AI339" s="10">
        <f t="shared" si="122"/>
        <v>100446.92</v>
      </c>
      <c r="AJ339" s="10">
        <f t="shared" si="123"/>
        <v>2022</v>
      </c>
      <c r="AK339" s="10">
        <f t="shared" si="124"/>
        <v>2</v>
      </c>
      <c r="AN339" s="10" t="str">
        <f t="shared" si="125"/>
        <v xml:space="preserve">2022/2 </v>
      </c>
      <c r="AO339" s="10" t="str">
        <f t="shared" si="126"/>
        <v>2022/2 Contribuciones Seg. Social</v>
      </c>
      <c r="AP339" s="10">
        <f t="shared" si="127"/>
        <v>100446.92</v>
      </c>
      <c r="AT339" s="10" t="str">
        <f t="shared" si="128"/>
        <v>Q193947</v>
      </c>
      <c r="AU339" s="10">
        <f t="shared" si="129"/>
        <v>16</v>
      </c>
      <c r="AV339" s="10">
        <f t="shared" si="130"/>
        <v>36345.75</v>
      </c>
      <c r="AW339" s="10" t="str">
        <f t="shared" si="131"/>
        <v>2020/8</v>
      </c>
      <c r="AX339" s="10" t="str">
        <f t="shared" si="132"/>
        <v>2020/8 Contribuciones Seg. Social</v>
      </c>
      <c r="AY339" s="10">
        <f t="shared" si="134"/>
        <v>56586.29</v>
      </c>
      <c r="AZ339" s="10">
        <f t="shared" si="133"/>
        <v>0.64230664353503297</v>
      </c>
      <c r="BA339" s="10" t="str">
        <f t="shared" si="136"/>
        <v>Q193947 16</v>
      </c>
      <c r="BB339" s="10">
        <f>IFERROR(IF(AW339="","",VLOOKUP(AW339,SUSS!R:S,2,FALSE)),AY339*SUSS!$M$2)</f>
        <v>14146.5725</v>
      </c>
      <c r="BC339" s="10">
        <f t="shared" si="135"/>
        <v>9086.4375</v>
      </c>
    </row>
    <row r="340" spans="1:55" ht="15.75" thickBot="1">
      <c r="A340" s="3" t="s">
        <v>138</v>
      </c>
      <c r="B340" s="79">
        <v>2022</v>
      </c>
      <c r="C340" s="79">
        <v>2</v>
      </c>
      <c r="D340" s="79"/>
      <c r="E340" s="80" t="s">
        <v>11</v>
      </c>
      <c r="F340" s="80" t="s">
        <v>10</v>
      </c>
      <c r="G340" s="80" t="s">
        <v>88</v>
      </c>
      <c r="H340" s="81">
        <v>44684</v>
      </c>
      <c r="I340" s="82">
        <v>6577.93</v>
      </c>
      <c r="J340" s="83">
        <v>0</v>
      </c>
      <c r="K340" s="82">
        <v>6577.93</v>
      </c>
      <c r="N340" s="3" t="s">
        <v>76</v>
      </c>
      <c r="O340" s="79">
        <v>16</v>
      </c>
      <c r="P340" s="82">
        <v>48503.13</v>
      </c>
      <c r="Q340" s="80" t="s">
        <v>97</v>
      </c>
      <c r="R340" s="80" t="s">
        <v>10</v>
      </c>
      <c r="S340" s="80" t="s">
        <v>10</v>
      </c>
      <c r="T340" s="79" t="s">
        <v>127</v>
      </c>
      <c r="U340" s="79" t="s">
        <v>116</v>
      </c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:55" ht="15.75" thickBot="1">
      <c r="A341" s="3" t="s">
        <v>138</v>
      </c>
      <c r="B341" s="79">
        <v>2022</v>
      </c>
      <c r="C341" s="79">
        <v>3</v>
      </c>
      <c r="D341" s="79"/>
      <c r="E341" s="80" t="s">
        <v>97</v>
      </c>
      <c r="F341" s="80" t="s">
        <v>10</v>
      </c>
      <c r="G341" s="80" t="s">
        <v>10</v>
      </c>
      <c r="H341" s="81">
        <v>44662</v>
      </c>
      <c r="I341" s="82">
        <v>88043.08</v>
      </c>
      <c r="J341" s="83">
        <v>0</v>
      </c>
      <c r="K341" s="82">
        <v>88043.08</v>
      </c>
      <c r="N341" s="3" t="s">
        <v>76</v>
      </c>
      <c r="O341" s="79">
        <v>16</v>
      </c>
      <c r="P341" s="82">
        <v>55939.74</v>
      </c>
      <c r="Q341" s="80" t="s">
        <v>11</v>
      </c>
      <c r="R341" s="80" t="s">
        <v>10</v>
      </c>
      <c r="S341" s="80" t="s">
        <v>10</v>
      </c>
      <c r="T341" s="79" t="s">
        <v>127</v>
      </c>
      <c r="U341" s="79" t="s">
        <v>116</v>
      </c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>Q193947</v>
      </c>
      <c r="AU341" s="10">
        <f t="shared" si="129"/>
        <v>16</v>
      </c>
      <c r="AV341" s="10">
        <f t="shared" si="130"/>
        <v>55939.74</v>
      </c>
      <c r="AW341" s="10" t="str">
        <f t="shared" si="131"/>
        <v>2020/9</v>
      </c>
      <c r="AX341" s="10" t="str">
        <f t="shared" si="132"/>
        <v>2020/9 Contribuciones Seg. Social</v>
      </c>
      <c r="AY341" s="10">
        <f t="shared" si="134"/>
        <v>55939.74</v>
      </c>
      <c r="AZ341" s="10">
        <f t="shared" si="133"/>
        <v>1</v>
      </c>
      <c r="BA341" s="10" t="str">
        <f t="shared" si="136"/>
        <v>Q193947 16</v>
      </c>
      <c r="BB341" s="10">
        <f>IFERROR(IF(AW341="","",VLOOKUP(AW341,SUSS!R:S,2,FALSE)),AY341*SUSS!$M$2)</f>
        <v>13984.934999999999</v>
      </c>
      <c r="BC341" s="10">
        <f t="shared" si="135"/>
        <v>13984.934999999999</v>
      </c>
    </row>
    <row r="342" spans="1:55" ht="15.75" thickBot="1">
      <c r="A342" s="3" t="s">
        <v>138</v>
      </c>
      <c r="B342" s="79">
        <v>2022</v>
      </c>
      <c r="C342" s="79">
        <v>3</v>
      </c>
      <c r="D342" s="79"/>
      <c r="E342" s="80" t="s">
        <v>97</v>
      </c>
      <c r="F342" s="80" t="s">
        <v>10</v>
      </c>
      <c r="G342" s="80" t="s">
        <v>88</v>
      </c>
      <c r="H342" s="81">
        <v>44684</v>
      </c>
      <c r="I342" s="82">
        <v>2401.8200000000002</v>
      </c>
      <c r="J342" s="83">
        <v>0</v>
      </c>
      <c r="K342" s="82">
        <v>2401.8200000000002</v>
      </c>
      <c r="N342" s="3" t="s">
        <v>76</v>
      </c>
      <c r="O342" s="79">
        <v>16</v>
      </c>
      <c r="P342" s="82">
        <v>29756.35</v>
      </c>
      <c r="Q342" s="80" t="s">
        <v>97</v>
      </c>
      <c r="R342" s="80" t="s">
        <v>10</v>
      </c>
      <c r="S342" s="80" t="s">
        <v>88</v>
      </c>
      <c r="T342" s="79" t="s">
        <v>127</v>
      </c>
      <c r="U342" s="79" t="s">
        <v>116</v>
      </c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:55" ht="15.75" thickBot="1">
      <c r="A343" s="3" t="s">
        <v>138</v>
      </c>
      <c r="B343" s="79">
        <v>2022</v>
      </c>
      <c r="C343" s="79">
        <v>3</v>
      </c>
      <c r="D343" s="79"/>
      <c r="E343" s="80" t="s">
        <v>11</v>
      </c>
      <c r="F343" s="80" t="s">
        <v>10</v>
      </c>
      <c r="G343" s="80" t="s">
        <v>10</v>
      </c>
      <c r="H343" s="81">
        <v>44662</v>
      </c>
      <c r="I343" s="82">
        <v>109529.36</v>
      </c>
      <c r="J343" s="83">
        <v>0</v>
      </c>
      <c r="K343" s="82">
        <v>109529.36</v>
      </c>
      <c r="N343" s="3" t="s">
        <v>76</v>
      </c>
      <c r="O343" s="79">
        <v>16</v>
      </c>
      <c r="P343" s="82">
        <v>34318.660000000003</v>
      </c>
      <c r="Q343" s="80" t="s">
        <v>11</v>
      </c>
      <c r="R343" s="80" t="s">
        <v>10</v>
      </c>
      <c r="S343" s="80" t="s">
        <v>88</v>
      </c>
      <c r="T343" s="79" t="s">
        <v>127</v>
      </c>
      <c r="U343" s="79" t="s">
        <v>116</v>
      </c>
      <c r="AC343" s="10" t="str">
        <f t="shared" si="116"/>
        <v>Q273697</v>
      </c>
      <c r="AD343" s="10" t="str">
        <f t="shared" si="117"/>
        <v>Contribuciones Seg. Social</v>
      </c>
      <c r="AE343" s="10" t="str">
        <f t="shared" si="118"/>
        <v>Declaración Jurada</v>
      </c>
      <c r="AF343" s="10" t="str">
        <f t="shared" si="119"/>
        <v>Declaración Jurada</v>
      </c>
      <c r="AG343" s="10">
        <f t="shared" si="120"/>
        <v>109529.36</v>
      </c>
      <c r="AH343" s="10">
        <f t="shared" si="121"/>
        <v>0</v>
      </c>
      <c r="AI343" s="10">
        <f t="shared" si="122"/>
        <v>109529.36</v>
      </c>
      <c r="AJ343" s="10">
        <f t="shared" si="123"/>
        <v>2022</v>
      </c>
      <c r="AK343" s="10">
        <f t="shared" si="124"/>
        <v>3</v>
      </c>
      <c r="AN343" s="10" t="str">
        <f t="shared" si="125"/>
        <v xml:space="preserve">2022/3 </v>
      </c>
      <c r="AO343" s="10" t="str">
        <f t="shared" si="126"/>
        <v>2022/3 Contribuciones Seg. Social</v>
      </c>
      <c r="AP343" s="10">
        <f t="shared" si="127"/>
        <v>109529.36</v>
      </c>
      <c r="AT343" s="10" t="str">
        <f t="shared" si="128"/>
        <v>Q193947</v>
      </c>
      <c r="AU343" s="10">
        <f t="shared" si="129"/>
        <v>16</v>
      </c>
      <c r="AV343" s="10">
        <f t="shared" si="130"/>
        <v>34318.660000000003</v>
      </c>
      <c r="AW343" s="10" t="str">
        <f t="shared" si="131"/>
        <v>2020/9</v>
      </c>
      <c r="AX343" s="10" t="str">
        <f t="shared" si="132"/>
        <v>2020/9 Contribuciones Seg. Social</v>
      </c>
      <c r="AY343" s="10">
        <f t="shared" si="134"/>
        <v>55939.74</v>
      </c>
      <c r="AZ343" s="10">
        <f t="shared" si="133"/>
        <v>0.61349337698030071</v>
      </c>
      <c r="BA343" s="10" t="str">
        <f t="shared" si="136"/>
        <v>Q193947 16</v>
      </c>
      <c r="BB343" s="10">
        <f>IFERROR(IF(AW343="","",VLOOKUP(AW343,SUSS!R:S,2,FALSE)),AY343*SUSS!$M$2)</f>
        <v>13984.934999999999</v>
      </c>
      <c r="BC343" s="10">
        <f t="shared" si="135"/>
        <v>8579.6650000000009</v>
      </c>
    </row>
    <row r="344" spans="1:55" ht="15.75" thickBot="1">
      <c r="A344" s="3" t="s">
        <v>138</v>
      </c>
      <c r="B344" s="79">
        <v>2022</v>
      </c>
      <c r="C344" s="79">
        <v>3</v>
      </c>
      <c r="D344" s="79"/>
      <c r="E344" s="80" t="s">
        <v>11</v>
      </c>
      <c r="F344" s="80" t="s">
        <v>10</v>
      </c>
      <c r="G344" s="80" t="s">
        <v>88</v>
      </c>
      <c r="H344" s="81">
        <v>44684</v>
      </c>
      <c r="I344" s="82">
        <v>2987.96</v>
      </c>
      <c r="J344" s="83">
        <v>0</v>
      </c>
      <c r="K344" s="82">
        <v>2987.96</v>
      </c>
      <c r="N344" s="3" t="s">
        <v>76</v>
      </c>
      <c r="O344" s="79">
        <v>16</v>
      </c>
      <c r="P344" s="82">
        <v>10779.46</v>
      </c>
      <c r="Q344" s="80" t="s">
        <v>97</v>
      </c>
      <c r="R344" s="80" t="s">
        <v>10</v>
      </c>
      <c r="S344" s="80" t="s">
        <v>10</v>
      </c>
      <c r="T344" s="79" t="s">
        <v>126</v>
      </c>
      <c r="U344" s="79" t="s">
        <v>116</v>
      </c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:55" ht="15.75" thickBot="1">
      <c r="N345" s="3" t="s">
        <v>76</v>
      </c>
      <c r="O345" s="79">
        <v>16</v>
      </c>
      <c r="P345" s="82">
        <v>3991.7</v>
      </c>
      <c r="Q345" s="80" t="s">
        <v>100</v>
      </c>
      <c r="R345" s="80" t="s">
        <v>10</v>
      </c>
      <c r="S345" s="80" t="s">
        <v>10</v>
      </c>
      <c r="T345" s="79" t="s">
        <v>126</v>
      </c>
      <c r="U345" s="79" t="s">
        <v>116</v>
      </c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:55" ht="45.75" thickBot="1">
      <c r="A346" s="3" t="s">
        <v>150</v>
      </c>
      <c r="B346" s="96" t="s">
        <v>75</v>
      </c>
      <c r="C346"/>
      <c r="D346"/>
      <c r="E346"/>
      <c r="F346"/>
      <c r="G346"/>
      <c r="H346"/>
      <c r="I346"/>
      <c r="J346"/>
      <c r="K346"/>
      <c r="N346" s="3" t="s">
        <v>76</v>
      </c>
      <c r="O346" s="79">
        <v>16</v>
      </c>
      <c r="P346" s="82">
        <v>7620.62</v>
      </c>
      <c r="Q346" s="80" t="s">
        <v>98</v>
      </c>
      <c r="R346" s="80" t="s">
        <v>10</v>
      </c>
      <c r="S346" s="80" t="s">
        <v>10</v>
      </c>
      <c r="T346" s="79" t="s">
        <v>126</v>
      </c>
      <c r="U346" s="79" t="s">
        <v>116</v>
      </c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:55" ht="15.75" thickBot="1">
      <c r="A347" s="3" t="s">
        <v>150</v>
      </c>
      <c r="B347" s="78" t="s">
        <v>0</v>
      </c>
      <c r="C347" s="78" t="s">
        <v>1</v>
      </c>
      <c r="D347" s="78" t="s">
        <v>2</v>
      </c>
      <c r="E347" s="78" t="s">
        <v>3</v>
      </c>
      <c r="F347" s="78" t="s">
        <v>4</v>
      </c>
      <c r="G347" s="78" t="s">
        <v>5</v>
      </c>
      <c r="H347" s="78" t="s">
        <v>6</v>
      </c>
      <c r="I347" s="78" t="s">
        <v>7</v>
      </c>
      <c r="J347" s="78" t="s">
        <v>8</v>
      </c>
      <c r="K347" s="78" t="s">
        <v>9</v>
      </c>
      <c r="N347" s="3" t="s">
        <v>76</v>
      </c>
      <c r="O347" s="79">
        <v>16</v>
      </c>
      <c r="P347" s="82">
        <v>3741.57</v>
      </c>
      <c r="Q347" s="80" t="s">
        <v>11</v>
      </c>
      <c r="R347" s="80" t="s">
        <v>10</v>
      </c>
      <c r="S347" s="80" t="s">
        <v>10</v>
      </c>
      <c r="T347" s="79" t="s">
        <v>126</v>
      </c>
      <c r="U347" s="79" t="s">
        <v>116</v>
      </c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>Q193947</v>
      </c>
      <c r="AU347" s="10">
        <f t="shared" si="129"/>
        <v>16</v>
      </c>
      <c r="AV347" s="10">
        <f t="shared" si="130"/>
        <v>3741.57</v>
      </c>
      <c r="AW347" s="10" t="str">
        <f t="shared" si="131"/>
        <v>2020/10</v>
      </c>
      <c r="AX347" s="10" t="str">
        <f t="shared" si="132"/>
        <v>2020/10 Contribuciones Seg. Social</v>
      </c>
      <c r="AY347" s="10">
        <f t="shared" si="134"/>
        <v>69370.97</v>
      </c>
      <c r="AZ347" s="10">
        <f t="shared" si="133"/>
        <v>5.3935673668683022E-2</v>
      </c>
      <c r="BA347" s="10" t="str">
        <f t="shared" si="136"/>
        <v>Q193947 16</v>
      </c>
      <c r="BB347" s="10">
        <f>IFERROR(IF(AW347="","",VLOOKUP(AW347,SUSS!R:S,2,FALSE)),AY347*SUSS!$M$2)</f>
        <v>17342.7425</v>
      </c>
      <c r="BC347" s="10">
        <f t="shared" si="135"/>
        <v>935.39249999999993</v>
      </c>
    </row>
    <row r="348" spans="1:55" ht="15.75" thickBot="1">
      <c r="A348" s="3" t="s">
        <v>150</v>
      </c>
      <c r="B348" s="75">
        <v>2019</v>
      </c>
      <c r="C348" s="75"/>
      <c r="D348" s="75"/>
      <c r="E348" s="76" t="s">
        <v>90</v>
      </c>
      <c r="F348" s="76" t="s">
        <v>10</v>
      </c>
      <c r="G348" s="76" t="s">
        <v>10</v>
      </c>
      <c r="H348" s="97">
        <v>44054</v>
      </c>
      <c r="I348" s="77">
        <v>1946719.55</v>
      </c>
      <c r="J348" s="98">
        <v>0</v>
      </c>
      <c r="K348" s="77">
        <v>1946719.55</v>
      </c>
      <c r="N348" s="3" t="s">
        <v>76</v>
      </c>
      <c r="O348" s="79">
        <v>16</v>
      </c>
      <c r="P348" s="82">
        <v>2491.0100000000002</v>
      </c>
      <c r="Q348" s="80" t="s">
        <v>98</v>
      </c>
      <c r="R348" s="80" t="s">
        <v>10</v>
      </c>
      <c r="S348" s="80" t="s">
        <v>88</v>
      </c>
      <c r="T348" s="79" t="s">
        <v>126</v>
      </c>
      <c r="U348" s="79" t="s">
        <v>116</v>
      </c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:55" ht="15.75" thickBot="1">
      <c r="A349" s="3" t="s">
        <v>150</v>
      </c>
      <c r="B349" s="79">
        <v>2019</v>
      </c>
      <c r="C349" s="79"/>
      <c r="D349" s="79"/>
      <c r="E349" s="80" t="s">
        <v>90</v>
      </c>
      <c r="F349" s="80" t="s">
        <v>10</v>
      </c>
      <c r="G349" s="80" t="s">
        <v>88</v>
      </c>
      <c r="H349" s="81">
        <v>44767</v>
      </c>
      <c r="I349" s="82">
        <v>1530517.4</v>
      </c>
      <c r="J349" s="83">
        <v>0</v>
      </c>
      <c r="K349" s="82">
        <v>1530517.4</v>
      </c>
      <c r="N349" s="3" t="s">
        <v>76</v>
      </c>
      <c r="O349" s="79">
        <v>16</v>
      </c>
      <c r="P349" s="82">
        <v>1304.81</v>
      </c>
      <c r="Q349" s="80" t="s">
        <v>100</v>
      </c>
      <c r="R349" s="80" t="s">
        <v>10</v>
      </c>
      <c r="S349" s="80" t="s">
        <v>88</v>
      </c>
      <c r="T349" s="79" t="s">
        <v>126</v>
      </c>
      <c r="U349" s="79" t="s">
        <v>116</v>
      </c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:55" ht="29.25" thickBot="1">
      <c r="A350" s="3" t="s">
        <v>150</v>
      </c>
      <c r="B350" s="79">
        <v>2019</v>
      </c>
      <c r="C350" s="79"/>
      <c r="D350" s="79"/>
      <c r="E350" s="80" t="s">
        <v>95</v>
      </c>
      <c r="F350" s="80" t="s">
        <v>10</v>
      </c>
      <c r="G350" s="80" t="s">
        <v>10</v>
      </c>
      <c r="H350" s="81">
        <v>44054</v>
      </c>
      <c r="I350" s="82">
        <v>173028.78</v>
      </c>
      <c r="J350" s="83">
        <v>0</v>
      </c>
      <c r="K350" s="82">
        <v>173028.78</v>
      </c>
      <c r="N350" s="3" t="s">
        <v>76</v>
      </c>
      <c r="O350" s="79">
        <v>16</v>
      </c>
      <c r="P350" s="82">
        <v>5092.3100000000004</v>
      </c>
      <c r="Q350" s="80" t="s">
        <v>100</v>
      </c>
      <c r="R350" s="80" t="s">
        <v>10</v>
      </c>
      <c r="S350" s="80" t="s">
        <v>10</v>
      </c>
      <c r="T350" s="79" t="s">
        <v>129</v>
      </c>
      <c r="U350" s="79" t="s">
        <v>116</v>
      </c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:55" ht="29.25" thickBot="1">
      <c r="A351" s="3" t="s">
        <v>150</v>
      </c>
      <c r="B351" s="79">
        <v>2019</v>
      </c>
      <c r="C351" s="79"/>
      <c r="D351" s="79"/>
      <c r="E351" s="80" t="s">
        <v>95</v>
      </c>
      <c r="F351" s="80" t="s">
        <v>10</v>
      </c>
      <c r="G351" s="80" t="s">
        <v>88</v>
      </c>
      <c r="H351" s="81">
        <v>44767</v>
      </c>
      <c r="I351" s="82">
        <v>136035.79999999999</v>
      </c>
      <c r="J351" s="83">
        <v>0</v>
      </c>
      <c r="K351" s="82">
        <v>136035.79999999999</v>
      </c>
      <c r="N351" s="3" t="s">
        <v>76</v>
      </c>
      <c r="O351" s="79">
        <v>16</v>
      </c>
      <c r="P351" s="82">
        <v>9721.57</v>
      </c>
      <c r="Q351" s="80" t="s">
        <v>98</v>
      </c>
      <c r="R351" s="80" t="s">
        <v>10</v>
      </c>
      <c r="S351" s="80" t="s">
        <v>10</v>
      </c>
      <c r="T351" s="79" t="s">
        <v>129</v>
      </c>
      <c r="U351" s="79" t="s">
        <v>116</v>
      </c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:55" ht="15.75" thickBot="1">
      <c r="A352" s="3" t="s">
        <v>150</v>
      </c>
      <c r="B352" s="79">
        <v>2019</v>
      </c>
      <c r="C352" s="79"/>
      <c r="D352" s="79"/>
      <c r="E352" s="80" t="s">
        <v>87</v>
      </c>
      <c r="F352" s="80" t="s">
        <v>10</v>
      </c>
      <c r="G352" s="80" t="s">
        <v>10</v>
      </c>
      <c r="H352" s="81">
        <v>44054</v>
      </c>
      <c r="I352" s="82">
        <v>9963022.8200000003</v>
      </c>
      <c r="J352" s="83">
        <v>0</v>
      </c>
      <c r="K352" s="82">
        <v>9963022.8200000003</v>
      </c>
      <c r="N352" s="3" t="s">
        <v>76</v>
      </c>
      <c r="O352" s="79">
        <v>16</v>
      </c>
      <c r="P352" s="83">
        <v>40</v>
      </c>
      <c r="Q352" s="80" t="s">
        <v>94</v>
      </c>
      <c r="R352" s="80" t="s">
        <v>10</v>
      </c>
      <c r="S352" s="80" t="s">
        <v>92</v>
      </c>
      <c r="T352" s="79" t="s">
        <v>128</v>
      </c>
      <c r="U352" s="79" t="s">
        <v>116</v>
      </c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:55" ht="15.75" thickBot="1">
      <c r="A353" s="3" t="s">
        <v>150</v>
      </c>
      <c r="B353" s="79">
        <v>2019</v>
      </c>
      <c r="C353" s="79"/>
      <c r="D353" s="79"/>
      <c r="E353" s="80" t="s">
        <v>87</v>
      </c>
      <c r="F353" s="80" t="s">
        <v>10</v>
      </c>
      <c r="G353" s="80" t="s">
        <v>88</v>
      </c>
      <c r="H353" s="81">
        <v>44767</v>
      </c>
      <c r="I353" s="82">
        <v>7832961.75</v>
      </c>
      <c r="J353" s="83">
        <v>0</v>
      </c>
      <c r="K353" s="82">
        <v>7832961.75</v>
      </c>
      <c r="N353" s="3" t="s">
        <v>76</v>
      </c>
      <c r="O353" s="79">
        <v>16</v>
      </c>
      <c r="P353" s="83">
        <v>40</v>
      </c>
      <c r="Q353" s="80" t="s">
        <v>91</v>
      </c>
      <c r="R353" s="80" t="s">
        <v>10</v>
      </c>
      <c r="S353" s="80" t="s">
        <v>92</v>
      </c>
      <c r="T353" s="79" t="s">
        <v>128</v>
      </c>
      <c r="U353" s="79" t="s">
        <v>116</v>
      </c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:55" ht="15.75" thickBot="1">
      <c r="N354" s="3" t="s">
        <v>76</v>
      </c>
      <c r="O354" s="79">
        <v>16</v>
      </c>
      <c r="P354" s="83">
        <v>120</v>
      </c>
      <c r="Q354" s="80" t="s">
        <v>94</v>
      </c>
      <c r="R354" s="80" t="s">
        <v>10</v>
      </c>
      <c r="S354" s="80" t="s">
        <v>92</v>
      </c>
      <c r="T354" s="79" t="s">
        <v>130</v>
      </c>
      <c r="U354" s="79" t="s">
        <v>116</v>
      </c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:55" ht="15.75" thickBot="1">
      <c r="A355" s="3" t="s">
        <v>153</v>
      </c>
      <c r="B355" s="96" t="s">
        <v>96</v>
      </c>
      <c r="C355"/>
      <c r="D355"/>
      <c r="E355"/>
      <c r="F355"/>
      <c r="G355"/>
      <c r="H355"/>
      <c r="I355"/>
      <c r="J355"/>
      <c r="K355"/>
      <c r="N355" s="3" t="s">
        <v>76</v>
      </c>
      <c r="O355" s="79">
        <v>17</v>
      </c>
      <c r="P355" s="83">
        <v>53.3</v>
      </c>
      <c r="Q355" s="80" t="s">
        <v>89</v>
      </c>
      <c r="R355" s="80" t="s">
        <v>10</v>
      </c>
      <c r="S355" s="80" t="s">
        <v>88</v>
      </c>
      <c r="T355" s="79" t="s">
        <v>104</v>
      </c>
      <c r="U355" s="79" t="s">
        <v>116</v>
      </c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:55" ht="15.75" thickBot="1">
      <c r="A356" s="3" t="s">
        <v>153</v>
      </c>
      <c r="B356" s="78" t="s">
        <v>0</v>
      </c>
      <c r="C356" s="78" t="s">
        <v>1</v>
      </c>
      <c r="D356" s="78" t="s">
        <v>2</v>
      </c>
      <c r="E356" s="78" t="s">
        <v>3</v>
      </c>
      <c r="F356" s="78" t="s">
        <v>4</v>
      </c>
      <c r="G356" s="78" t="s">
        <v>5</v>
      </c>
      <c r="H356" s="78" t="s">
        <v>6</v>
      </c>
      <c r="I356" s="78" t="s">
        <v>7</v>
      </c>
      <c r="J356" s="78" t="s">
        <v>8</v>
      </c>
      <c r="K356" s="78" t="s">
        <v>9</v>
      </c>
      <c r="N356" s="3" t="s">
        <v>76</v>
      </c>
      <c r="O356" s="79">
        <v>17</v>
      </c>
      <c r="P356" s="82">
        <v>6400.18</v>
      </c>
      <c r="Q356" s="80" t="s">
        <v>90</v>
      </c>
      <c r="R356" s="80" t="s">
        <v>10</v>
      </c>
      <c r="S356" s="80" t="s">
        <v>88</v>
      </c>
      <c r="T356" s="79" t="s">
        <v>105</v>
      </c>
      <c r="U356" s="79" t="s">
        <v>116</v>
      </c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:55" ht="29.25" thickBot="1">
      <c r="A357" s="3" t="s">
        <v>153</v>
      </c>
      <c r="B357" s="75">
        <v>2021</v>
      </c>
      <c r="C357" s="75">
        <v>8</v>
      </c>
      <c r="D357" s="75"/>
      <c r="E357" s="76" t="s">
        <v>155</v>
      </c>
      <c r="F357" s="76" t="s">
        <v>10</v>
      </c>
      <c r="G357" s="76" t="s">
        <v>88</v>
      </c>
      <c r="H357" s="97">
        <v>44839</v>
      </c>
      <c r="I357" s="77">
        <v>1267.5899999999999</v>
      </c>
      <c r="J357" s="98">
        <v>0</v>
      </c>
      <c r="K357" s="77">
        <v>1267.5899999999999</v>
      </c>
      <c r="N357" s="3" t="s">
        <v>76</v>
      </c>
      <c r="O357" s="79">
        <v>17</v>
      </c>
      <c r="P357" s="82">
        <v>39197.97</v>
      </c>
      <c r="Q357" s="80" t="s">
        <v>87</v>
      </c>
      <c r="R357" s="80" t="s">
        <v>10</v>
      </c>
      <c r="S357" s="80" t="s">
        <v>88</v>
      </c>
      <c r="T357" s="79" t="s">
        <v>105</v>
      </c>
      <c r="U357" s="79" t="s">
        <v>116</v>
      </c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:55" ht="29.25" thickBot="1">
      <c r="A358" s="3" t="s">
        <v>153</v>
      </c>
      <c r="B358" s="79">
        <v>2021</v>
      </c>
      <c r="C358" s="79">
        <v>8</v>
      </c>
      <c r="D358" s="79"/>
      <c r="E358" s="80" t="s">
        <v>156</v>
      </c>
      <c r="F358" s="80" t="s">
        <v>10</v>
      </c>
      <c r="G358" s="80" t="s">
        <v>88</v>
      </c>
      <c r="H358" s="81">
        <v>44839</v>
      </c>
      <c r="I358" s="82">
        <v>2419.9499999999998</v>
      </c>
      <c r="J358" s="83">
        <v>0</v>
      </c>
      <c r="K358" s="82">
        <v>2419.9499999999998</v>
      </c>
      <c r="N358" s="3" t="s">
        <v>76</v>
      </c>
      <c r="O358" s="79">
        <v>17</v>
      </c>
      <c r="P358" s="83">
        <v>692.54</v>
      </c>
      <c r="Q358" s="80" t="s">
        <v>93</v>
      </c>
      <c r="R358" s="80" t="s">
        <v>10</v>
      </c>
      <c r="S358" s="80" t="s">
        <v>88</v>
      </c>
      <c r="T358" s="79" t="s">
        <v>109</v>
      </c>
      <c r="U358" s="79" t="s">
        <v>116</v>
      </c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:55" ht="29.25" thickBot="1">
      <c r="A359" s="3" t="s">
        <v>153</v>
      </c>
      <c r="B359" s="79">
        <v>2021</v>
      </c>
      <c r="C359" s="79">
        <v>8</v>
      </c>
      <c r="D359" s="79"/>
      <c r="E359" s="80" t="s">
        <v>99</v>
      </c>
      <c r="F359" s="80" t="s">
        <v>10</v>
      </c>
      <c r="G359" s="80" t="s">
        <v>10</v>
      </c>
      <c r="H359" s="81">
        <v>44445</v>
      </c>
      <c r="I359" s="82">
        <v>34263.360000000001</v>
      </c>
      <c r="J359" s="83">
        <v>0</v>
      </c>
      <c r="K359" s="82">
        <v>34263.360000000001</v>
      </c>
      <c r="N359" s="3" t="s">
        <v>76</v>
      </c>
      <c r="O359" s="79">
        <v>17</v>
      </c>
      <c r="P359" s="83">
        <v>16</v>
      </c>
      <c r="Q359" s="80" t="s">
        <v>95</v>
      </c>
      <c r="R359" s="80" t="s">
        <v>10</v>
      </c>
      <c r="S359" s="80" t="s">
        <v>92</v>
      </c>
      <c r="T359" s="79" t="s">
        <v>123</v>
      </c>
      <c r="U359" s="79" t="s">
        <v>116</v>
      </c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:55" ht="29.25" thickBot="1">
      <c r="A360" s="3" t="s">
        <v>153</v>
      </c>
      <c r="B360" s="79">
        <v>2021</v>
      </c>
      <c r="C360" s="79">
        <v>9</v>
      </c>
      <c r="D360" s="79"/>
      <c r="E360" s="80" t="s">
        <v>155</v>
      </c>
      <c r="F360" s="80" t="s">
        <v>10</v>
      </c>
      <c r="G360" s="80" t="s">
        <v>88</v>
      </c>
      <c r="H360" s="81">
        <v>44839</v>
      </c>
      <c r="I360" s="82">
        <v>1173.0899999999999</v>
      </c>
      <c r="J360" s="83">
        <v>0</v>
      </c>
      <c r="K360" s="82">
        <v>1173.0899999999999</v>
      </c>
      <c r="N360" s="3" t="s">
        <v>76</v>
      </c>
      <c r="O360" s="79">
        <v>17</v>
      </c>
      <c r="P360" s="82">
        <v>65629.399999999994</v>
      </c>
      <c r="Q360" s="80" t="s">
        <v>11</v>
      </c>
      <c r="R360" s="80" t="s">
        <v>10</v>
      </c>
      <c r="S360" s="80" t="s">
        <v>10</v>
      </c>
      <c r="T360" s="79" t="s">
        <v>126</v>
      </c>
      <c r="U360" s="79" t="s">
        <v>116</v>
      </c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>Q193947</v>
      </c>
      <c r="AU360" s="10">
        <f t="shared" si="150"/>
        <v>17</v>
      </c>
      <c r="AV360" s="10">
        <f t="shared" si="151"/>
        <v>65629.399999999994</v>
      </c>
      <c r="AW360" s="10" t="str">
        <f t="shared" si="152"/>
        <v>2020/10</v>
      </c>
      <c r="AX360" s="10" t="str">
        <f t="shared" si="153"/>
        <v>2020/10 Contribuciones Seg. Social</v>
      </c>
      <c r="AY360" s="10">
        <f t="shared" si="134"/>
        <v>69370.97</v>
      </c>
      <c r="AZ360" s="10">
        <f t="shared" si="154"/>
        <v>0.94606432633131687</v>
      </c>
      <c r="BA360" s="10" t="str">
        <f t="shared" si="136"/>
        <v>Q193947 17</v>
      </c>
      <c r="BB360" s="10">
        <f>IFERROR(IF(AW360="","",VLOOKUP(AW360,SUSS!R:S,2,FALSE)),AY360*SUSS!$M$2)</f>
        <v>17342.7425</v>
      </c>
      <c r="BC360" s="10">
        <f t="shared" si="135"/>
        <v>16407.349999999999</v>
      </c>
    </row>
    <row r="361" spans="1:55" ht="29.25" thickBot="1">
      <c r="A361" s="3" t="s">
        <v>153</v>
      </c>
      <c r="B361" s="79">
        <v>2021</v>
      </c>
      <c r="C361" s="79">
        <v>9</v>
      </c>
      <c r="D361" s="79"/>
      <c r="E361" s="80" t="s">
        <v>156</v>
      </c>
      <c r="F361" s="80" t="s">
        <v>10</v>
      </c>
      <c r="G361" s="80" t="s">
        <v>88</v>
      </c>
      <c r="H361" s="81">
        <v>44839</v>
      </c>
      <c r="I361" s="82">
        <v>2239.54</v>
      </c>
      <c r="J361" s="83">
        <v>0</v>
      </c>
      <c r="K361" s="82">
        <v>2239.54</v>
      </c>
      <c r="N361" s="3" t="s">
        <v>76</v>
      </c>
      <c r="O361" s="79">
        <v>17</v>
      </c>
      <c r="P361" s="82">
        <v>47447.19</v>
      </c>
      <c r="Q361" s="80" t="s">
        <v>97</v>
      </c>
      <c r="R361" s="80" t="s">
        <v>10</v>
      </c>
      <c r="S361" s="80" t="s">
        <v>10</v>
      </c>
      <c r="T361" s="79" t="s">
        <v>126</v>
      </c>
      <c r="U361" s="79" t="s">
        <v>116</v>
      </c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:55" ht="15.75" thickBot="1">
      <c r="A362" s="3" t="s">
        <v>153</v>
      </c>
      <c r="B362" s="79">
        <v>2021</v>
      </c>
      <c r="C362" s="79">
        <v>9</v>
      </c>
      <c r="D362" s="79"/>
      <c r="E362" s="80" t="s">
        <v>99</v>
      </c>
      <c r="F362" s="80" t="s">
        <v>10</v>
      </c>
      <c r="G362" s="80" t="s">
        <v>10</v>
      </c>
      <c r="H362" s="81">
        <v>44474</v>
      </c>
      <c r="I362" s="82">
        <v>34263.360000000001</v>
      </c>
      <c r="J362" s="83">
        <v>0</v>
      </c>
      <c r="K362" s="82">
        <v>34263.360000000001</v>
      </c>
      <c r="N362" s="3" t="s">
        <v>76</v>
      </c>
      <c r="O362" s="79">
        <v>17</v>
      </c>
      <c r="P362" s="82">
        <v>40603.29</v>
      </c>
      <c r="Q362" s="80" t="s">
        <v>11</v>
      </c>
      <c r="R362" s="80" t="s">
        <v>10</v>
      </c>
      <c r="S362" s="80" t="s">
        <v>88</v>
      </c>
      <c r="T362" s="79" t="s">
        <v>126</v>
      </c>
      <c r="U362" s="79" t="s">
        <v>116</v>
      </c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>Q193947</v>
      </c>
      <c r="AU362" s="10">
        <f t="shared" si="150"/>
        <v>17</v>
      </c>
      <c r="AV362" s="10">
        <f t="shared" si="151"/>
        <v>40603.29</v>
      </c>
      <c r="AW362" s="10" t="str">
        <f t="shared" si="152"/>
        <v>2020/10</v>
      </c>
      <c r="AX362" s="10" t="str">
        <f t="shared" si="153"/>
        <v>2020/10 Contribuciones Seg. Social</v>
      </c>
      <c r="AY362" s="10">
        <f t="shared" si="134"/>
        <v>69370.97</v>
      </c>
      <c r="AZ362" s="10">
        <f t="shared" si="154"/>
        <v>0.58530664916462893</v>
      </c>
      <c r="BA362" s="10" t="str">
        <f t="shared" si="136"/>
        <v>Q193947 17</v>
      </c>
      <c r="BB362" s="10">
        <f>IFERROR(IF(AW362="","",VLOOKUP(AW362,SUSS!R:S,2,FALSE)),AY362*SUSS!$M$2)</f>
        <v>17342.7425</v>
      </c>
      <c r="BC362" s="10">
        <f t="shared" si="135"/>
        <v>10150.8225</v>
      </c>
    </row>
    <row r="363" spans="1:55" ht="29.25" thickBot="1">
      <c r="A363" s="3" t="s">
        <v>153</v>
      </c>
      <c r="B363" s="79">
        <v>2021</v>
      </c>
      <c r="C363" s="79">
        <v>10</v>
      </c>
      <c r="D363" s="79"/>
      <c r="E363" s="80" t="s">
        <v>155</v>
      </c>
      <c r="F363" s="80" t="s">
        <v>10</v>
      </c>
      <c r="G363" s="80" t="s">
        <v>88</v>
      </c>
      <c r="H363" s="81">
        <v>44839</v>
      </c>
      <c r="I363" s="82">
        <v>1075.33</v>
      </c>
      <c r="J363" s="83">
        <v>0</v>
      </c>
      <c r="K363" s="82">
        <v>1075.33</v>
      </c>
      <c r="N363" s="3" t="s">
        <v>76</v>
      </c>
      <c r="O363" s="79">
        <v>17</v>
      </c>
      <c r="P363" s="82">
        <v>34080.449999999997</v>
      </c>
      <c r="Q363" s="80" t="s">
        <v>97</v>
      </c>
      <c r="R363" s="80" t="s">
        <v>10</v>
      </c>
      <c r="S363" s="80" t="s">
        <v>88</v>
      </c>
      <c r="T363" s="79" t="s">
        <v>126</v>
      </c>
      <c r="U363" s="79" t="s">
        <v>116</v>
      </c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:55" ht="29.25" thickBot="1">
      <c r="A364" s="3" t="s">
        <v>153</v>
      </c>
      <c r="B364" s="79">
        <v>2021</v>
      </c>
      <c r="C364" s="79">
        <v>10</v>
      </c>
      <c r="D364" s="79"/>
      <c r="E364" s="80" t="s">
        <v>156</v>
      </c>
      <c r="F364" s="80" t="s">
        <v>10</v>
      </c>
      <c r="G364" s="80" t="s">
        <v>88</v>
      </c>
      <c r="H364" s="81">
        <v>44839</v>
      </c>
      <c r="I364" s="82">
        <v>2052.91</v>
      </c>
      <c r="J364" s="83">
        <v>0</v>
      </c>
      <c r="K364" s="82">
        <v>2052.91</v>
      </c>
      <c r="N364" s="3" t="s">
        <v>76</v>
      </c>
      <c r="O364" s="79">
        <v>17</v>
      </c>
      <c r="P364" s="82">
        <v>37218.980000000003</v>
      </c>
      <c r="Q364" s="80" t="s">
        <v>97</v>
      </c>
      <c r="R364" s="80" t="s">
        <v>10</v>
      </c>
      <c r="S364" s="80" t="s">
        <v>10</v>
      </c>
      <c r="T364" s="79" t="s">
        <v>129</v>
      </c>
      <c r="U364" s="79" t="s">
        <v>116</v>
      </c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:55" ht="15.75" thickBot="1">
      <c r="A365" s="3" t="s">
        <v>153</v>
      </c>
      <c r="B365" s="79">
        <v>2021</v>
      </c>
      <c r="C365" s="79">
        <v>10</v>
      </c>
      <c r="D365" s="79"/>
      <c r="E365" s="80" t="s">
        <v>99</v>
      </c>
      <c r="F365" s="80" t="s">
        <v>10</v>
      </c>
      <c r="G365" s="80" t="s">
        <v>10</v>
      </c>
      <c r="H365" s="81">
        <v>44505</v>
      </c>
      <c r="I365" s="82">
        <v>34263.360000000001</v>
      </c>
      <c r="J365" s="83">
        <v>0</v>
      </c>
      <c r="K365" s="82">
        <v>34263.360000000001</v>
      </c>
      <c r="N365" s="3" t="s">
        <v>76</v>
      </c>
      <c r="O365" s="79">
        <v>17</v>
      </c>
      <c r="P365" s="82">
        <v>3772.72</v>
      </c>
      <c r="Q365" s="80" t="s">
        <v>100</v>
      </c>
      <c r="R365" s="80" t="s">
        <v>10</v>
      </c>
      <c r="S365" s="80" t="s">
        <v>10</v>
      </c>
      <c r="T365" s="79" t="s">
        <v>129</v>
      </c>
      <c r="U365" s="79" t="s">
        <v>116</v>
      </c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:55" ht="29.25" thickBot="1">
      <c r="A366" s="3" t="s">
        <v>153</v>
      </c>
      <c r="B366" s="79">
        <v>2021</v>
      </c>
      <c r="C366" s="79">
        <v>11</v>
      </c>
      <c r="D366" s="79"/>
      <c r="E366" s="80" t="s">
        <v>155</v>
      </c>
      <c r="F366" s="80" t="s">
        <v>10</v>
      </c>
      <c r="G366" s="80" t="s">
        <v>88</v>
      </c>
      <c r="H366" s="81">
        <v>44839</v>
      </c>
      <c r="I366" s="83">
        <v>974.32</v>
      </c>
      <c r="J366" s="83">
        <v>0</v>
      </c>
      <c r="K366" s="83">
        <v>974.32</v>
      </c>
      <c r="N366" s="3" t="s">
        <v>76</v>
      </c>
      <c r="O366" s="79">
        <v>17</v>
      </c>
      <c r="P366" s="82">
        <v>7202.58</v>
      </c>
      <c r="Q366" s="80" t="s">
        <v>98</v>
      </c>
      <c r="R366" s="80" t="s">
        <v>10</v>
      </c>
      <c r="S366" s="80" t="s">
        <v>10</v>
      </c>
      <c r="T366" s="79" t="s">
        <v>129</v>
      </c>
      <c r="U366" s="79" t="s">
        <v>116</v>
      </c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:55" ht="29.25" thickBot="1">
      <c r="A367" s="3" t="s">
        <v>153</v>
      </c>
      <c r="B367" s="79">
        <v>2021</v>
      </c>
      <c r="C367" s="79">
        <v>11</v>
      </c>
      <c r="D367" s="79"/>
      <c r="E367" s="80" t="s">
        <v>156</v>
      </c>
      <c r="F367" s="80" t="s">
        <v>10</v>
      </c>
      <c r="G367" s="80" t="s">
        <v>88</v>
      </c>
      <c r="H367" s="81">
        <v>44839</v>
      </c>
      <c r="I367" s="82">
        <v>1860.06</v>
      </c>
      <c r="J367" s="83">
        <v>0</v>
      </c>
      <c r="K367" s="82">
        <v>1860.06</v>
      </c>
      <c r="N367" s="3" t="s">
        <v>76</v>
      </c>
      <c r="O367" s="79">
        <v>17</v>
      </c>
      <c r="P367" s="82">
        <v>36431.35</v>
      </c>
      <c r="Q367" s="80" t="s">
        <v>11</v>
      </c>
      <c r="R367" s="80" t="s">
        <v>10</v>
      </c>
      <c r="S367" s="80" t="s">
        <v>10</v>
      </c>
      <c r="T367" s="79" t="s">
        <v>129</v>
      </c>
      <c r="U367" s="79" t="s">
        <v>116</v>
      </c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>Q193947</v>
      </c>
      <c r="AU367" s="10">
        <f t="shared" si="150"/>
        <v>17</v>
      </c>
      <c r="AV367" s="10">
        <f t="shared" si="151"/>
        <v>36431.35</v>
      </c>
      <c r="AW367" s="10" t="str">
        <f t="shared" si="152"/>
        <v>2020/11</v>
      </c>
      <c r="AX367" s="10" t="str">
        <f t="shared" si="153"/>
        <v>2020/11 Contribuciones Seg. Social</v>
      </c>
      <c r="AY367" s="10">
        <f t="shared" si="134"/>
        <v>66071.7</v>
      </c>
      <c r="AZ367" s="10">
        <f t="shared" si="154"/>
        <v>0.55139114023099145</v>
      </c>
      <c r="BA367" s="10" t="str">
        <f t="shared" si="136"/>
        <v>Q193947 17</v>
      </c>
      <c r="BB367" s="10">
        <f>IFERROR(IF(AW367="","",VLOOKUP(AW367,SUSS!R:S,2,FALSE)),AY367*SUSS!$M$2)</f>
        <v>16517.924999999999</v>
      </c>
      <c r="BC367" s="10">
        <f t="shared" si="135"/>
        <v>9107.8374999999996</v>
      </c>
    </row>
    <row r="368" spans="1:55" ht="15.75" thickBot="1">
      <c r="A368" s="3" t="s">
        <v>153</v>
      </c>
      <c r="B368" s="79">
        <v>2021</v>
      </c>
      <c r="C368" s="79">
        <v>11</v>
      </c>
      <c r="D368" s="79"/>
      <c r="E368" s="80" t="s">
        <v>99</v>
      </c>
      <c r="F368" s="80" t="s">
        <v>10</v>
      </c>
      <c r="G368" s="80" t="s">
        <v>10</v>
      </c>
      <c r="H368" s="81">
        <v>44536</v>
      </c>
      <c r="I368" s="82">
        <v>34263.360000000001</v>
      </c>
      <c r="J368" s="83">
        <v>0</v>
      </c>
      <c r="K368" s="82">
        <v>34263.360000000001</v>
      </c>
      <c r="N368" s="3" t="s">
        <v>76</v>
      </c>
      <c r="O368" s="79">
        <v>17</v>
      </c>
      <c r="P368" s="82">
        <v>2331.81</v>
      </c>
      <c r="Q368" s="80" t="s">
        <v>98</v>
      </c>
      <c r="R368" s="80" t="s">
        <v>10</v>
      </c>
      <c r="S368" s="80" t="s">
        <v>88</v>
      </c>
      <c r="T368" s="79" t="s">
        <v>129</v>
      </c>
      <c r="U368" s="79" t="s">
        <v>116</v>
      </c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:55" ht="29.25" thickBot="1">
      <c r="A369" s="3" t="s">
        <v>153</v>
      </c>
      <c r="B369" s="79">
        <v>2021</v>
      </c>
      <c r="C369" s="79">
        <v>12</v>
      </c>
      <c r="D369" s="79"/>
      <c r="E369" s="80" t="s">
        <v>155</v>
      </c>
      <c r="F369" s="80" t="s">
        <v>10</v>
      </c>
      <c r="G369" s="80" t="s">
        <v>88</v>
      </c>
      <c r="H369" s="81">
        <v>44839</v>
      </c>
      <c r="I369" s="83">
        <v>879.82</v>
      </c>
      <c r="J369" s="83">
        <v>0</v>
      </c>
      <c r="K369" s="83">
        <v>879.82</v>
      </c>
      <c r="N369" s="3" t="s">
        <v>76</v>
      </c>
      <c r="O369" s="79">
        <v>17</v>
      </c>
      <c r="P369" s="82">
        <v>1221.42</v>
      </c>
      <c r="Q369" s="80" t="s">
        <v>100</v>
      </c>
      <c r="R369" s="80" t="s">
        <v>10</v>
      </c>
      <c r="S369" s="80" t="s">
        <v>88</v>
      </c>
      <c r="T369" s="79" t="s">
        <v>129</v>
      </c>
      <c r="U369" s="79" t="s">
        <v>116</v>
      </c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:55" ht="29.25" thickBot="1">
      <c r="A370" s="3" t="s">
        <v>153</v>
      </c>
      <c r="B370" s="79">
        <v>2021</v>
      </c>
      <c r="C370" s="79">
        <v>12</v>
      </c>
      <c r="D370" s="79"/>
      <c r="E370" s="80" t="s">
        <v>156</v>
      </c>
      <c r="F370" s="80" t="s">
        <v>10</v>
      </c>
      <c r="G370" s="80" t="s">
        <v>88</v>
      </c>
      <c r="H370" s="81">
        <v>44839</v>
      </c>
      <c r="I370" s="82">
        <v>1679.65</v>
      </c>
      <c r="J370" s="83">
        <v>0</v>
      </c>
      <c r="K370" s="82">
        <v>1679.65</v>
      </c>
      <c r="N370" s="3" t="s">
        <v>76</v>
      </c>
      <c r="O370" s="79">
        <v>17</v>
      </c>
      <c r="P370" s="82">
        <v>10298.81</v>
      </c>
      <c r="Q370" s="80" t="s">
        <v>98</v>
      </c>
      <c r="R370" s="80" t="s">
        <v>10</v>
      </c>
      <c r="S370" s="80" t="s">
        <v>10</v>
      </c>
      <c r="T370" s="79" t="s">
        <v>128</v>
      </c>
      <c r="U370" s="79" t="s">
        <v>116</v>
      </c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:55" ht="15.75" thickBot="1">
      <c r="A371" s="3" t="s">
        <v>153</v>
      </c>
      <c r="B371" s="79">
        <v>2021</v>
      </c>
      <c r="C371" s="79">
        <v>12</v>
      </c>
      <c r="D371" s="79"/>
      <c r="E371" s="80" t="s">
        <v>99</v>
      </c>
      <c r="F371" s="80" t="s">
        <v>10</v>
      </c>
      <c r="G371" s="80" t="s">
        <v>10</v>
      </c>
      <c r="H371" s="81">
        <v>44566</v>
      </c>
      <c r="I371" s="82">
        <v>34263.360000000001</v>
      </c>
      <c r="J371" s="83">
        <v>0</v>
      </c>
      <c r="K371" s="82">
        <v>34263.360000000001</v>
      </c>
      <c r="N371" s="3" t="s">
        <v>76</v>
      </c>
      <c r="O371" s="79">
        <v>17</v>
      </c>
      <c r="P371" s="82">
        <v>5394.68</v>
      </c>
      <c r="Q371" s="80" t="s">
        <v>100</v>
      </c>
      <c r="R371" s="80" t="s">
        <v>10</v>
      </c>
      <c r="S371" s="80" t="s">
        <v>10</v>
      </c>
      <c r="T371" s="79" t="s">
        <v>128</v>
      </c>
      <c r="U371" s="79" t="s">
        <v>116</v>
      </c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:55" ht="29.25" thickBot="1">
      <c r="A372" s="3" t="s">
        <v>153</v>
      </c>
      <c r="B372" s="79">
        <v>2022</v>
      </c>
      <c r="C372" s="79">
        <v>1</v>
      </c>
      <c r="D372" s="79"/>
      <c r="E372" s="80" t="s">
        <v>155</v>
      </c>
      <c r="F372" s="80" t="s">
        <v>10</v>
      </c>
      <c r="G372" s="80" t="s">
        <v>88</v>
      </c>
      <c r="H372" s="81">
        <v>44839</v>
      </c>
      <c r="I372" s="83">
        <v>775.54</v>
      </c>
      <c r="J372" s="83">
        <v>0</v>
      </c>
      <c r="K372" s="83">
        <v>775.54</v>
      </c>
      <c r="N372" s="3" t="s">
        <v>76</v>
      </c>
      <c r="O372" s="79">
        <v>17</v>
      </c>
      <c r="P372" s="83">
        <v>40</v>
      </c>
      <c r="Q372" s="80" t="s">
        <v>91</v>
      </c>
      <c r="R372" s="80" t="s">
        <v>10</v>
      </c>
      <c r="S372" s="80" t="s">
        <v>92</v>
      </c>
      <c r="T372" s="79" t="s">
        <v>128</v>
      </c>
      <c r="U372" s="79" t="s">
        <v>116</v>
      </c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:55" ht="29.25" thickBot="1">
      <c r="A373" s="3" t="s">
        <v>153</v>
      </c>
      <c r="B373" s="79">
        <v>2022</v>
      </c>
      <c r="C373" s="79">
        <v>1</v>
      </c>
      <c r="D373" s="79"/>
      <c r="E373" s="80" t="s">
        <v>156</v>
      </c>
      <c r="F373" s="80" t="s">
        <v>10</v>
      </c>
      <c r="G373" s="80" t="s">
        <v>88</v>
      </c>
      <c r="H373" s="81">
        <v>44839</v>
      </c>
      <c r="I373" s="82">
        <v>1480.58</v>
      </c>
      <c r="J373" s="83">
        <v>0</v>
      </c>
      <c r="K373" s="82">
        <v>1480.58</v>
      </c>
      <c r="N373" s="3" t="s">
        <v>76</v>
      </c>
      <c r="O373" s="79">
        <v>17</v>
      </c>
      <c r="P373" s="83">
        <v>80</v>
      </c>
      <c r="Q373" s="80" t="s">
        <v>94</v>
      </c>
      <c r="R373" s="80" t="s">
        <v>10</v>
      </c>
      <c r="S373" s="80" t="s">
        <v>92</v>
      </c>
      <c r="T373" s="79" t="s">
        <v>130</v>
      </c>
      <c r="U373" s="79" t="s">
        <v>116</v>
      </c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:55" ht="15.75" thickBot="1">
      <c r="A374" s="3" t="s">
        <v>153</v>
      </c>
      <c r="B374" s="79">
        <v>2022</v>
      </c>
      <c r="C374" s="79">
        <v>1</v>
      </c>
      <c r="D374" s="79"/>
      <c r="E374" s="80" t="s">
        <v>99</v>
      </c>
      <c r="F374" s="80" t="s">
        <v>10</v>
      </c>
      <c r="G374" s="80" t="s">
        <v>10</v>
      </c>
      <c r="H374" s="81">
        <v>44599</v>
      </c>
      <c r="I374" s="82">
        <v>34263.360000000001</v>
      </c>
      <c r="J374" s="83">
        <v>0</v>
      </c>
      <c r="K374" s="82">
        <v>34263.360000000001</v>
      </c>
      <c r="N374" s="3" t="s">
        <v>76</v>
      </c>
      <c r="O374" s="79">
        <v>17</v>
      </c>
      <c r="P374" s="83">
        <v>80</v>
      </c>
      <c r="Q374" s="80" t="s">
        <v>94</v>
      </c>
      <c r="R374" s="80" t="s">
        <v>10</v>
      </c>
      <c r="S374" s="80" t="s">
        <v>92</v>
      </c>
      <c r="T374" s="79" t="s">
        <v>131</v>
      </c>
      <c r="U374" s="79" t="s">
        <v>116</v>
      </c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:55" ht="29.25" thickBot="1">
      <c r="A375" s="3" t="s">
        <v>153</v>
      </c>
      <c r="B375" s="79">
        <v>2022</v>
      </c>
      <c r="C375" s="79">
        <v>2</v>
      </c>
      <c r="D375" s="79"/>
      <c r="E375" s="80" t="s">
        <v>155</v>
      </c>
      <c r="F375" s="80" t="s">
        <v>10</v>
      </c>
      <c r="G375" s="80" t="s">
        <v>88</v>
      </c>
      <c r="H375" s="81">
        <v>44839</v>
      </c>
      <c r="I375" s="83">
        <v>677.79</v>
      </c>
      <c r="J375" s="83">
        <v>0</v>
      </c>
      <c r="K375" s="83">
        <v>677.79</v>
      </c>
      <c r="N375" s="3" t="s">
        <v>76</v>
      </c>
      <c r="O375" s="79">
        <v>18</v>
      </c>
      <c r="P375" s="83">
        <v>53.3</v>
      </c>
      <c r="Q375" s="80" t="s">
        <v>89</v>
      </c>
      <c r="R375" s="80" t="s">
        <v>10</v>
      </c>
      <c r="S375" s="80" t="s">
        <v>88</v>
      </c>
      <c r="T375" s="79" t="s">
        <v>104</v>
      </c>
      <c r="U375" s="79" t="s">
        <v>116</v>
      </c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:55" ht="29.25" thickBot="1">
      <c r="A376" s="3" t="s">
        <v>153</v>
      </c>
      <c r="B376" s="79">
        <v>2022</v>
      </c>
      <c r="C376" s="79">
        <v>2</v>
      </c>
      <c r="D376" s="79"/>
      <c r="E376" s="80" t="s">
        <v>156</v>
      </c>
      <c r="F376" s="80" t="s">
        <v>10</v>
      </c>
      <c r="G376" s="80" t="s">
        <v>88</v>
      </c>
      <c r="H376" s="81">
        <v>44839</v>
      </c>
      <c r="I376" s="82">
        <v>1293.96</v>
      </c>
      <c r="J376" s="83">
        <v>0</v>
      </c>
      <c r="K376" s="82">
        <v>1293.96</v>
      </c>
      <c r="N376" s="3" t="s">
        <v>76</v>
      </c>
      <c r="O376" s="79">
        <v>18</v>
      </c>
      <c r="P376" s="82">
        <v>6400.18</v>
      </c>
      <c r="Q376" s="80" t="s">
        <v>90</v>
      </c>
      <c r="R376" s="80" t="s">
        <v>10</v>
      </c>
      <c r="S376" s="80" t="s">
        <v>88</v>
      </c>
      <c r="T376" s="79" t="s">
        <v>105</v>
      </c>
      <c r="U376" s="79" t="s">
        <v>116</v>
      </c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:55" ht="15.75" thickBot="1">
      <c r="A377" s="3" t="s">
        <v>153</v>
      </c>
      <c r="B377" s="79">
        <v>2022</v>
      </c>
      <c r="C377" s="79">
        <v>2</v>
      </c>
      <c r="D377" s="79"/>
      <c r="E377" s="80" t="s">
        <v>99</v>
      </c>
      <c r="F377" s="80" t="s">
        <v>10</v>
      </c>
      <c r="G377" s="80" t="s">
        <v>10</v>
      </c>
      <c r="H377" s="81">
        <v>44627</v>
      </c>
      <c r="I377" s="82">
        <v>34263.360000000001</v>
      </c>
      <c r="J377" s="83">
        <v>0</v>
      </c>
      <c r="K377" s="82">
        <v>34263.360000000001</v>
      </c>
      <c r="N377" s="3" t="s">
        <v>76</v>
      </c>
      <c r="O377" s="79">
        <v>18</v>
      </c>
      <c r="P377" s="82">
        <v>39197.97</v>
      </c>
      <c r="Q377" s="80" t="s">
        <v>87</v>
      </c>
      <c r="R377" s="80" t="s">
        <v>10</v>
      </c>
      <c r="S377" s="80" t="s">
        <v>88</v>
      </c>
      <c r="T377" s="79" t="s">
        <v>105</v>
      </c>
      <c r="U377" s="79" t="s">
        <v>116</v>
      </c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:55" ht="29.25" thickBot="1">
      <c r="A378" s="3" t="s">
        <v>153</v>
      </c>
      <c r="B378" s="79">
        <v>2022</v>
      </c>
      <c r="C378" s="79">
        <v>3</v>
      </c>
      <c r="D378" s="79"/>
      <c r="E378" s="80" t="s">
        <v>155</v>
      </c>
      <c r="F378" s="80" t="s">
        <v>10</v>
      </c>
      <c r="G378" s="80" t="s">
        <v>88</v>
      </c>
      <c r="H378" s="81">
        <v>44839</v>
      </c>
      <c r="I378" s="83">
        <v>586.54999999999995</v>
      </c>
      <c r="J378" s="83">
        <v>0</v>
      </c>
      <c r="K378" s="83">
        <v>586.54999999999995</v>
      </c>
      <c r="N378" s="3" t="s">
        <v>76</v>
      </c>
      <c r="O378" s="79">
        <v>18</v>
      </c>
      <c r="P378" s="83">
        <v>692.54</v>
      </c>
      <c r="Q378" s="80" t="s">
        <v>93</v>
      </c>
      <c r="R378" s="80" t="s">
        <v>10</v>
      </c>
      <c r="S378" s="80" t="s">
        <v>88</v>
      </c>
      <c r="T378" s="79" t="s">
        <v>109</v>
      </c>
      <c r="U378" s="79" t="s">
        <v>116</v>
      </c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:55" ht="29.25" thickBot="1">
      <c r="A379" s="3" t="s">
        <v>153</v>
      </c>
      <c r="B379" s="79">
        <v>2022</v>
      </c>
      <c r="C379" s="79">
        <v>3</v>
      </c>
      <c r="D379" s="79"/>
      <c r="E379" s="80" t="s">
        <v>156</v>
      </c>
      <c r="F379" s="80" t="s">
        <v>10</v>
      </c>
      <c r="G379" s="80" t="s">
        <v>88</v>
      </c>
      <c r="H379" s="81">
        <v>44839</v>
      </c>
      <c r="I379" s="82">
        <v>1119.77</v>
      </c>
      <c r="J379" s="83">
        <v>0</v>
      </c>
      <c r="K379" s="82">
        <v>1119.77</v>
      </c>
      <c r="N379" s="3" t="s">
        <v>76</v>
      </c>
      <c r="O379" s="79">
        <v>18</v>
      </c>
      <c r="P379" s="83">
        <v>16</v>
      </c>
      <c r="Q379" s="80" t="s">
        <v>95</v>
      </c>
      <c r="R379" s="80" t="s">
        <v>10</v>
      </c>
      <c r="S379" s="80" t="s">
        <v>92</v>
      </c>
      <c r="T379" s="79" t="s">
        <v>123</v>
      </c>
      <c r="U379" s="79" t="s">
        <v>116</v>
      </c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:55" ht="15.75" thickBot="1">
      <c r="A380" s="3" t="s">
        <v>153</v>
      </c>
      <c r="B380" s="79">
        <v>2022</v>
      </c>
      <c r="C380" s="79">
        <v>3</v>
      </c>
      <c r="D380" s="79"/>
      <c r="E380" s="80" t="s">
        <v>99</v>
      </c>
      <c r="F380" s="80" t="s">
        <v>10</v>
      </c>
      <c r="G380" s="80" t="s">
        <v>10</v>
      </c>
      <c r="H380" s="81">
        <v>44656</v>
      </c>
      <c r="I380" s="82">
        <v>34263.360000000001</v>
      </c>
      <c r="J380" s="83">
        <v>0</v>
      </c>
      <c r="K380" s="82">
        <v>34263.360000000001</v>
      </c>
      <c r="N380" s="3" t="s">
        <v>76</v>
      </c>
      <c r="O380" s="79">
        <v>18</v>
      </c>
      <c r="P380" s="82">
        <v>29640.35</v>
      </c>
      <c r="Q380" s="80" t="s">
        <v>11</v>
      </c>
      <c r="R380" s="80" t="s">
        <v>10</v>
      </c>
      <c r="S380" s="80" t="s">
        <v>10</v>
      </c>
      <c r="T380" s="79" t="s">
        <v>129</v>
      </c>
      <c r="U380" s="79" t="s">
        <v>116</v>
      </c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>Q193947</v>
      </c>
      <c r="AU380" s="10">
        <f t="shared" si="150"/>
        <v>18</v>
      </c>
      <c r="AV380" s="10">
        <f t="shared" si="151"/>
        <v>29640.35</v>
      </c>
      <c r="AW380" s="10" t="str">
        <f t="shared" si="152"/>
        <v>2020/11</v>
      </c>
      <c r="AX380" s="10" t="str">
        <f t="shared" si="153"/>
        <v>2020/11 Contribuciones Seg. Social</v>
      </c>
      <c r="AY380" s="10">
        <f t="shared" si="134"/>
        <v>66071.7</v>
      </c>
      <c r="AZ380" s="10">
        <f t="shared" si="154"/>
        <v>0.44860885976900849</v>
      </c>
      <c r="BA380" s="10" t="str">
        <f t="shared" si="136"/>
        <v>Q193947 18</v>
      </c>
      <c r="BB380" s="10">
        <f>IFERROR(IF(AW380="","",VLOOKUP(AW380,SUSS!R:S,2,FALSE)),AY380*SUSS!$M$2)</f>
        <v>16517.924999999999</v>
      </c>
      <c r="BC380" s="10">
        <f t="shared" si="135"/>
        <v>7410.0874999999996</v>
      </c>
    </row>
    <row r="381" spans="1:55" ht="29.25" thickBot="1">
      <c r="A381" s="3" t="s">
        <v>153</v>
      </c>
      <c r="B381" s="79">
        <v>2022</v>
      </c>
      <c r="C381" s="79">
        <v>4</v>
      </c>
      <c r="D381" s="79"/>
      <c r="E381" s="80" t="s">
        <v>155</v>
      </c>
      <c r="F381" s="80" t="s">
        <v>10</v>
      </c>
      <c r="G381" s="80" t="s">
        <v>88</v>
      </c>
      <c r="H381" s="81">
        <v>44839</v>
      </c>
      <c r="I381" s="83">
        <v>488.79</v>
      </c>
      <c r="J381" s="83">
        <v>0</v>
      </c>
      <c r="K381" s="83">
        <v>488.79</v>
      </c>
      <c r="N381" s="3" t="s">
        <v>76</v>
      </c>
      <c r="O381" s="79">
        <v>18</v>
      </c>
      <c r="P381" s="82">
        <v>18619.2</v>
      </c>
      <c r="Q381" s="80" t="s">
        <v>97</v>
      </c>
      <c r="R381" s="80" t="s">
        <v>10</v>
      </c>
      <c r="S381" s="80" t="s">
        <v>10</v>
      </c>
      <c r="T381" s="79" t="s">
        <v>129</v>
      </c>
      <c r="U381" s="79" t="s">
        <v>116</v>
      </c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:55" ht="29.25" thickBot="1">
      <c r="A382" s="3" t="s">
        <v>153</v>
      </c>
      <c r="B382" s="79">
        <v>2022</v>
      </c>
      <c r="C382" s="79">
        <v>4</v>
      </c>
      <c r="D382" s="79"/>
      <c r="E382" s="80" t="s">
        <v>156</v>
      </c>
      <c r="F382" s="80" t="s">
        <v>10</v>
      </c>
      <c r="G382" s="80" t="s">
        <v>88</v>
      </c>
      <c r="H382" s="81">
        <v>44839</v>
      </c>
      <c r="I382" s="83">
        <v>933.14</v>
      </c>
      <c r="J382" s="83">
        <v>0</v>
      </c>
      <c r="K382" s="83">
        <v>933.14</v>
      </c>
      <c r="N382" s="3" t="s">
        <v>76</v>
      </c>
      <c r="O382" s="79">
        <v>18</v>
      </c>
      <c r="P382" s="82">
        <v>36876.379999999997</v>
      </c>
      <c r="Q382" s="80" t="s">
        <v>11</v>
      </c>
      <c r="R382" s="80" t="s">
        <v>10</v>
      </c>
      <c r="S382" s="80" t="s">
        <v>88</v>
      </c>
      <c r="T382" s="79" t="s">
        <v>129</v>
      </c>
      <c r="U382" s="79" t="s">
        <v>116</v>
      </c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>Q193947</v>
      </c>
      <c r="AU382" s="10">
        <f t="shared" si="150"/>
        <v>18</v>
      </c>
      <c r="AV382" s="10">
        <f t="shared" si="151"/>
        <v>36876.379999999997</v>
      </c>
      <c r="AW382" s="10" t="str">
        <f t="shared" si="152"/>
        <v>2020/11</v>
      </c>
      <c r="AX382" s="10" t="str">
        <f t="shared" si="153"/>
        <v>2020/11 Contribuciones Seg. Social</v>
      </c>
      <c r="AY382" s="10">
        <f t="shared" si="134"/>
        <v>66071.7</v>
      </c>
      <c r="AZ382" s="10">
        <f t="shared" si="154"/>
        <v>0.55812670174976575</v>
      </c>
      <c r="BA382" s="10" t="str">
        <f t="shared" si="136"/>
        <v>Q193947 18</v>
      </c>
      <c r="BB382" s="10">
        <f>IFERROR(IF(AW382="","",VLOOKUP(AW382,SUSS!R:S,2,FALSE)),AY382*SUSS!$M$2)</f>
        <v>16517.924999999999</v>
      </c>
      <c r="BC382" s="10">
        <f t="shared" si="135"/>
        <v>9219.0949999999993</v>
      </c>
    </row>
    <row r="383" spans="1:55" ht="15.75" thickBot="1">
      <c r="A383" s="3" t="s">
        <v>153</v>
      </c>
      <c r="B383" s="79">
        <v>2022</v>
      </c>
      <c r="C383" s="79">
        <v>4</v>
      </c>
      <c r="D383" s="79"/>
      <c r="E383" s="80" t="s">
        <v>99</v>
      </c>
      <c r="F383" s="80" t="s">
        <v>10</v>
      </c>
      <c r="G383" s="80" t="s">
        <v>10</v>
      </c>
      <c r="H383" s="81">
        <v>44686</v>
      </c>
      <c r="I383" s="82">
        <v>34263.360000000001</v>
      </c>
      <c r="J383" s="83">
        <v>0</v>
      </c>
      <c r="K383" s="82">
        <v>34263.360000000001</v>
      </c>
      <c r="N383" s="3" t="s">
        <v>76</v>
      </c>
      <c r="O383" s="79">
        <v>18</v>
      </c>
      <c r="P383" s="82">
        <v>31164.78</v>
      </c>
      <c r="Q383" s="80" t="s">
        <v>97</v>
      </c>
      <c r="R383" s="80" t="s">
        <v>10</v>
      </c>
      <c r="S383" s="80" t="s">
        <v>88</v>
      </c>
      <c r="T383" s="79" t="s">
        <v>129</v>
      </c>
      <c r="U383" s="79" t="s">
        <v>116</v>
      </c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:55" ht="29.25" thickBot="1">
      <c r="A384" s="3" t="s">
        <v>153</v>
      </c>
      <c r="B384" s="79">
        <v>2022</v>
      </c>
      <c r="C384" s="79">
        <v>5</v>
      </c>
      <c r="D384" s="79"/>
      <c r="E384" s="80" t="s">
        <v>155</v>
      </c>
      <c r="F384" s="80" t="s">
        <v>10</v>
      </c>
      <c r="G384" s="80" t="s">
        <v>88</v>
      </c>
      <c r="H384" s="81">
        <v>44839</v>
      </c>
      <c r="I384" s="83">
        <v>387.77</v>
      </c>
      <c r="J384" s="83">
        <v>0</v>
      </c>
      <c r="K384" s="83">
        <v>387.77</v>
      </c>
      <c r="N384" s="3" t="s">
        <v>76</v>
      </c>
      <c r="O384" s="79">
        <v>18</v>
      </c>
      <c r="P384" s="82">
        <v>68962.64</v>
      </c>
      <c r="Q384" s="80" t="s">
        <v>97</v>
      </c>
      <c r="R384" s="80" t="s">
        <v>10</v>
      </c>
      <c r="S384" s="80" t="s">
        <v>10</v>
      </c>
      <c r="T384" s="79" t="s">
        <v>128</v>
      </c>
      <c r="U384" s="79" t="s">
        <v>116</v>
      </c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:55" ht="29.25" thickBot="1">
      <c r="A385" s="3" t="s">
        <v>153</v>
      </c>
      <c r="B385" s="79">
        <v>2022</v>
      </c>
      <c r="C385" s="79">
        <v>5</v>
      </c>
      <c r="D385" s="79"/>
      <c r="E385" s="80" t="s">
        <v>156</v>
      </c>
      <c r="F385" s="80" t="s">
        <v>10</v>
      </c>
      <c r="G385" s="80" t="s">
        <v>88</v>
      </c>
      <c r="H385" s="81">
        <v>44839</v>
      </c>
      <c r="I385" s="83">
        <v>740.29</v>
      </c>
      <c r="J385" s="83">
        <v>0</v>
      </c>
      <c r="K385" s="83">
        <v>740.29</v>
      </c>
      <c r="N385" s="3" t="s">
        <v>76</v>
      </c>
      <c r="O385" s="79">
        <v>18</v>
      </c>
      <c r="P385" s="82">
        <v>3470.35</v>
      </c>
      <c r="Q385" s="80" t="s">
        <v>100</v>
      </c>
      <c r="R385" s="80" t="s">
        <v>10</v>
      </c>
      <c r="S385" s="80" t="s">
        <v>10</v>
      </c>
      <c r="T385" s="79" t="s">
        <v>128</v>
      </c>
      <c r="U385" s="79" t="s">
        <v>116</v>
      </c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:55" ht="15.75" thickBot="1">
      <c r="A386" s="3" t="s">
        <v>153</v>
      </c>
      <c r="B386" s="79">
        <v>2022</v>
      </c>
      <c r="C386" s="79">
        <v>5</v>
      </c>
      <c r="D386" s="79"/>
      <c r="E386" s="80" t="s">
        <v>99</v>
      </c>
      <c r="F386" s="80" t="s">
        <v>10</v>
      </c>
      <c r="G386" s="80" t="s">
        <v>10</v>
      </c>
      <c r="H386" s="81">
        <v>44718</v>
      </c>
      <c r="I386" s="82">
        <v>34263.360000000001</v>
      </c>
      <c r="J386" s="83">
        <v>0</v>
      </c>
      <c r="K386" s="82">
        <v>34263.360000000001</v>
      </c>
      <c r="N386" s="3" t="s">
        <v>76</v>
      </c>
      <c r="O386" s="79">
        <v>18</v>
      </c>
      <c r="P386" s="82">
        <v>6625.34</v>
      </c>
      <c r="Q386" s="80" t="s">
        <v>98</v>
      </c>
      <c r="R386" s="80" t="s">
        <v>10</v>
      </c>
      <c r="S386" s="80" t="s">
        <v>10</v>
      </c>
      <c r="T386" s="79" t="s">
        <v>128</v>
      </c>
      <c r="U386" s="79" t="s">
        <v>116</v>
      </c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:55" ht="29.25" thickBot="1">
      <c r="A387" s="3" t="s">
        <v>153</v>
      </c>
      <c r="B387" s="79">
        <v>2022</v>
      </c>
      <c r="C387" s="79">
        <v>6</v>
      </c>
      <c r="D387" s="79"/>
      <c r="E387" s="80" t="s">
        <v>155</v>
      </c>
      <c r="F387" s="80" t="s">
        <v>10</v>
      </c>
      <c r="G387" s="80" t="s">
        <v>88</v>
      </c>
      <c r="H387" s="81">
        <v>44839</v>
      </c>
      <c r="I387" s="83">
        <v>293.27</v>
      </c>
      <c r="J387" s="83">
        <v>0</v>
      </c>
      <c r="K387" s="83">
        <v>293.27</v>
      </c>
      <c r="N387" s="3" t="s">
        <v>76</v>
      </c>
      <c r="O387" s="79">
        <v>18</v>
      </c>
      <c r="P387" s="82">
        <v>76147.31</v>
      </c>
      <c r="Q387" s="80" t="s">
        <v>11</v>
      </c>
      <c r="R387" s="80" t="s">
        <v>10</v>
      </c>
      <c r="S387" s="80" t="s">
        <v>10</v>
      </c>
      <c r="T387" s="79" t="s">
        <v>128</v>
      </c>
      <c r="U387" s="79" t="s">
        <v>116</v>
      </c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>Q193947</v>
      </c>
      <c r="AU387" s="10">
        <f t="shared" si="150"/>
        <v>18</v>
      </c>
      <c r="AV387" s="10">
        <f t="shared" si="151"/>
        <v>76147.31</v>
      </c>
      <c r="AW387" s="10" t="str">
        <f t="shared" si="152"/>
        <v>2020/12</v>
      </c>
      <c r="AX387" s="10" t="str">
        <f t="shared" si="153"/>
        <v>2020/12 Contribuciones Seg. Social</v>
      </c>
      <c r="AY387" s="10">
        <f t="shared" si="134"/>
        <v>96463.35</v>
      </c>
      <c r="AZ387" s="10">
        <f t="shared" si="154"/>
        <v>0.7893911003505476</v>
      </c>
      <c r="BA387" s="10" t="str">
        <f t="shared" si="136"/>
        <v>Q193947 18</v>
      </c>
      <c r="BB387" s="10">
        <f>IFERROR(IF(AW387="","",VLOOKUP(AW387,SUSS!R:S,2,FALSE)),AY387*SUSS!$M$2)</f>
        <v>24115.837500000001</v>
      </c>
      <c r="BC387" s="10">
        <f t="shared" si="135"/>
        <v>19036.827499999999</v>
      </c>
    </row>
    <row r="388" spans="1:55" ht="29.25" thickBot="1">
      <c r="A388" s="3" t="s">
        <v>153</v>
      </c>
      <c r="B388" s="79">
        <v>2022</v>
      </c>
      <c r="C388" s="79">
        <v>6</v>
      </c>
      <c r="D388" s="79"/>
      <c r="E388" s="80" t="s">
        <v>156</v>
      </c>
      <c r="F388" s="80" t="s">
        <v>10</v>
      </c>
      <c r="G388" s="80" t="s">
        <v>88</v>
      </c>
      <c r="H388" s="81">
        <v>44839</v>
      </c>
      <c r="I388" s="83">
        <v>559.88</v>
      </c>
      <c r="J388" s="83">
        <v>0</v>
      </c>
      <c r="K388" s="83">
        <v>559.88</v>
      </c>
      <c r="N388" s="3" t="s">
        <v>76</v>
      </c>
      <c r="O388" s="79">
        <v>18</v>
      </c>
      <c r="P388" s="82">
        <v>2210.0700000000002</v>
      </c>
      <c r="Q388" s="80" t="s">
        <v>98</v>
      </c>
      <c r="R388" s="80" t="s">
        <v>10</v>
      </c>
      <c r="S388" s="80" t="s">
        <v>88</v>
      </c>
      <c r="T388" s="79" t="s">
        <v>128</v>
      </c>
      <c r="U388" s="79" t="s">
        <v>116</v>
      </c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:55" ht="15.75" thickBot="1">
      <c r="A389" s="3" t="s">
        <v>153</v>
      </c>
      <c r="B389" s="79">
        <v>2022</v>
      </c>
      <c r="C389" s="79">
        <v>6</v>
      </c>
      <c r="D389" s="79"/>
      <c r="E389" s="80" t="s">
        <v>99</v>
      </c>
      <c r="F389" s="80" t="s">
        <v>10</v>
      </c>
      <c r="G389" s="80" t="s">
        <v>10</v>
      </c>
      <c r="H389" s="81">
        <v>44747</v>
      </c>
      <c r="I389" s="82">
        <v>34263.360000000001</v>
      </c>
      <c r="J389" s="83">
        <v>0</v>
      </c>
      <c r="K389" s="82">
        <v>34263.360000000001</v>
      </c>
      <c r="N389" s="3" t="s">
        <v>76</v>
      </c>
      <c r="O389" s="79">
        <v>18</v>
      </c>
      <c r="P389" s="82">
        <v>1157.6500000000001</v>
      </c>
      <c r="Q389" s="80" t="s">
        <v>100</v>
      </c>
      <c r="R389" s="80" t="s">
        <v>10</v>
      </c>
      <c r="S389" s="80" t="s">
        <v>88</v>
      </c>
      <c r="T389" s="79" t="s">
        <v>128</v>
      </c>
      <c r="U389" s="79" t="s">
        <v>116</v>
      </c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:55" ht="29.25" thickBot="1">
      <c r="A390" s="3" t="s">
        <v>153</v>
      </c>
      <c r="B390" s="79">
        <v>2022</v>
      </c>
      <c r="C390" s="79">
        <v>7</v>
      </c>
      <c r="D390" s="79"/>
      <c r="E390" s="80" t="s">
        <v>155</v>
      </c>
      <c r="F390" s="80" t="s">
        <v>10</v>
      </c>
      <c r="G390" s="80" t="s">
        <v>88</v>
      </c>
      <c r="H390" s="81">
        <v>44839</v>
      </c>
      <c r="I390" s="83">
        <v>195.52</v>
      </c>
      <c r="J390" s="83">
        <v>0</v>
      </c>
      <c r="K390" s="83">
        <v>195.52</v>
      </c>
      <c r="N390" s="3" t="s">
        <v>76</v>
      </c>
      <c r="O390" s="79">
        <v>18</v>
      </c>
      <c r="P390" s="83">
        <v>40</v>
      </c>
      <c r="Q390" s="80" t="s">
        <v>91</v>
      </c>
      <c r="R390" s="80" t="s">
        <v>10</v>
      </c>
      <c r="S390" s="80" t="s">
        <v>92</v>
      </c>
      <c r="T390" s="79" t="s">
        <v>128</v>
      </c>
      <c r="U390" s="79" t="s">
        <v>116</v>
      </c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:55" ht="29.25" thickBot="1">
      <c r="A391" s="3" t="s">
        <v>153</v>
      </c>
      <c r="B391" s="79">
        <v>2022</v>
      </c>
      <c r="C391" s="79">
        <v>7</v>
      </c>
      <c r="D391" s="79"/>
      <c r="E391" s="80" t="s">
        <v>156</v>
      </c>
      <c r="F391" s="80" t="s">
        <v>10</v>
      </c>
      <c r="G391" s="80" t="s">
        <v>88</v>
      </c>
      <c r="H391" s="81">
        <v>44839</v>
      </c>
      <c r="I391" s="83">
        <v>373.26</v>
      </c>
      <c r="J391" s="83">
        <v>0</v>
      </c>
      <c r="K391" s="83">
        <v>373.26</v>
      </c>
      <c r="N391" s="3" t="s">
        <v>76</v>
      </c>
      <c r="O391" s="79">
        <v>18</v>
      </c>
      <c r="P391" s="82">
        <v>10997.79</v>
      </c>
      <c r="Q391" s="80" t="s">
        <v>98</v>
      </c>
      <c r="R391" s="80" t="s">
        <v>10</v>
      </c>
      <c r="S391" s="80" t="s">
        <v>10</v>
      </c>
      <c r="T391" s="79" t="s">
        <v>130</v>
      </c>
      <c r="U391" s="79" t="s">
        <v>116</v>
      </c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:55" ht="15.75" thickBot="1">
      <c r="A392" s="3" t="s">
        <v>153</v>
      </c>
      <c r="B392" s="79">
        <v>2022</v>
      </c>
      <c r="C392" s="79">
        <v>7</v>
      </c>
      <c r="D392" s="79"/>
      <c r="E392" s="80" t="s">
        <v>99</v>
      </c>
      <c r="F392" s="80" t="s">
        <v>10</v>
      </c>
      <c r="G392" s="80" t="s">
        <v>10</v>
      </c>
      <c r="H392" s="81">
        <v>44778</v>
      </c>
      <c r="I392" s="82">
        <v>34263.360000000001</v>
      </c>
      <c r="J392" s="83">
        <v>0</v>
      </c>
      <c r="K392" s="82">
        <v>34263.360000000001</v>
      </c>
      <c r="N392" s="3" t="s">
        <v>76</v>
      </c>
      <c r="O392" s="79">
        <v>18</v>
      </c>
      <c r="P392" s="82">
        <v>5760.82</v>
      </c>
      <c r="Q392" s="80" t="s">
        <v>100</v>
      </c>
      <c r="R392" s="80" t="s">
        <v>10</v>
      </c>
      <c r="S392" s="80" t="s">
        <v>10</v>
      </c>
      <c r="T392" s="79" t="s">
        <v>130</v>
      </c>
      <c r="U392" s="79" t="s">
        <v>116</v>
      </c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:55" ht="29.25" thickBot="1">
      <c r="A393" s="3" t="s">
        <v>153</v>
      </c>
      <c r="B393" s="79">
        <v>2022</v>
      </c>
      <c r="C393" s="79">
        <v>8</v>
      </c>
      <c r="D393" s="79"/>
      <c r="E393" s="80" t="s">
        <v>155</v>
      </c>
      <c r="F393" s="80" t="s">
        <v>10</v>
      </c>
      <c r="G393" s="80" t="s">
        <v>88</v>
      </c>
      <c r="H393" s="81">
        <v>44839</v>
      </c>
      <c r="I393" s="83">
        <v>97.76</v>
      </c>
      <c r="J393" s="83">
        <v>0</v>
      </c>
      <c r="K393" s="83">
        <v>97.76</v>
      </c>
      <c r="N393" s="3" t="s">
        <v>76</v>
      </c>
      <c r="O393" s="79">
        <v>18</v>
      </c>
      <c r="P393" s="83">
        <v>120</v>
      </c>
      <c r="Q393" s="80" t="s">
        <v>94</v>
      </c>
      <c r="R393" s="80" t="s">
        <v>10</v>
      </c>
      <c r="S393" s="80" t="s">
        <v>92</v>
      </c>
      <c r="T393" s="79" t="s">
        <v>131</v>
      </c>
      <c r="U393" s="79" t="s">
        <v>116</v>
      </c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:55" ht="29.25" thickBot="1">
      <c r="A394" s="3" t="s">
        <v>153</v>
      </c>
      <c r="B394" s="79">
        <v>2022</v>
      </c>
      <c r="C394" s="79">
        <v>8</v>
      </c>
      <c r="D394" s="79"/>
      <c r="E394" s="80" t="s">
        <v>156</v>
      </c>
      <c r="F394" s="80" t="s">
        <v>10</v>
      </c>
      <c r="G394" s="80" t="s">
        <v>88</v>
      </c>
      <c r="H394" s="81">
        <v>44839</v>
      </c>
      <c r="I394" s="83">
        <v>186.63</v>
      </c>
      <c r="J394" s="83">
        <v>0</v>
      </c>
      <c r="K394" s="83">
        <v>186.63</v>
      </c>
      <c r="N394" s="3" t="s">
        <v>76</v>
      </c>
      <c r="O394" s="79">
        <v>18</v>
      </c>
      <c r="P394" s="83">
        <v>40</v>
      </c>
      <c r="Q394" s="80" t="s">
        <v>94</v>
      </c>
      <c r="R394" s="80" t="s">
        <v>10</v>
      </c>
      <c r="S394" s="80" t="s">
        <v>92</v>
      </c>
      <c r="T394" s="79" t="s">
        <v>132</v>
      </c>
      <c r="U394" s="79" t="s">
        <v>116</v>
      </c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:55" ht="15.75" thickBot="1">
      <c r="A395" s="3" t="s">
        <v>153</v>
      </c>
      <c r="B395" s="79">
        <v>2022</v>
      </c>
      <c r="C395" s="79">
        <v>8</v>
      </c>
      <c r="D395" s="79"/>
      <c r="E395" s="80" t="s">
        <v>99</v>
      </c>
      <c r="F395" s="80" t="s">
        <v>10</v>
      </c>
      <c r="G395" s="80" t="s">
        <v>10</v>
      </c>
      <c r="H395" s="81">
        <v>44809</v>
      </c>
      <c r="I395" s="82">
        <v>34263.360000000001</v>
      </c>
      <c r="J395" s="83">
        <v>0</v>
      </c>
      <c r="K395" s="82">
        <v>34263.360000000001</v>
      </c>
      <c r="N395" s="3" t="s">
        <v>76</v>
      </c>
      <c r="O395" s="79">
        <v>19</v>
      </c>
      <c r="P395" s="83">
        <v>53.3</v>
      </c>
      <c r="Q395" s="80" t="s">
        <v>89</v>
      </c>
      <c r="R395" s="80" t="s">
        <v>10</v>
      </c>
      <c r="S395" s="80" t="s">
        <v>88</v>
      </c>
      <c r="T395" s="79" t="s">
        <v>104</v>
      </c>
      <c r="U395" s="79" t="s">
        <v>116</v>
      </c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:55" ht="15.75" thickBot="1">
      <c r="N396" s="3" t="s">
        <v>76</v>
      </c>
      <c r="O396" s="79">
        <v>19</v>
      </c>
      <c r="P396" s="82">
        <v>39197.97</v>
      </c>
      <c r="Q396" s="80" t="s">
        <v>87</v>
      </c>
      <c r="R396" s="80" t="s">
        <v>10</v>
      </c>
      <c r="S396" s="80" t="s">
        <v>88</v>
      </c>
      <c r="T396" s="79" t="s">
        <v>105</v>
      </c>
      <c r="U396" s="79" t="s">
        <v>116</v>
      </c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:55" ht="15.75" thickBot="1">
      <c r="N397" s="3" t="s">
        <v>76</v>
      </c>
      <c r="O397" s="79">
        <v>19</v>
      </c>
      <c r="P397" s="82">
        <v>6400.18</v>
      </c>
      <c r="Q397" s="80" t="s">
        <v>90</v>
      </c>
      <c r="R397" s="80" t="s">
        <v>10</v>
      </c>
      <c r="S397" s="80" t="s">
        <v>88</v>
      </c>
      <c r="T397" s="79" t="s">
        <v>105</v>
      </c>
      <c r="U397" s="79" t="s">
        <v>116</v>
      </c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:55" ht="15.75" thickBot="1">
      <c r="N398" s="3" t="s">
        <v>76</v>
      </c>
      <c r="O398" s="79">
        <v>19</v>
      </c>
      <c r="P398" s="83">
        <v>692.54</v>
      </c>
      <c r="Q398" s="80" t="s">
        <v>93</v>
      </c>
      <c r="R398" s="80" t="s">
        <v>10</v>
      </c>
      <c r="S398" s="80" t="s">
        <v>88</v>
      </c>
      <c r="T398" s="79" t="s">
        <v>109</v>
      </c>
      <c r="U398" s="79" t="s">
        <v>116</v>
      </c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:55" ht="29.25" thickBot="1">
      <c r="N399" s="3" t="s">
        <v>76</v>
      </c>
      <c r="O399" s="79">
        <v>19</v>
      </c>
      <c r="P399" s="83">
        <v>16</v>
      </c>
      <c r="Q399" s="80" t="s">
        <v>95</v>
      </c>
      <c r="R399" s="80" t="s">
        <v>10</v>
      </c>
      <c r="S399" s="80" t="s">
        <v>92</v>
      </c>
      <c r="T399" s="79" t="s">
        <v>123</v>
      </c>
      <c r="U399" s="79" t="s">
        <v>116</v>
      </c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:55" ht="15.75" thickBot="1">
      <c r="N400" s="3" t="s">
        <v>76</v>
      </c>
      <c r="O400" s="79">
        <v>19</v>
      </c>
      <c r="P400" s="82">
        <v>11339.92</v>
      </c>
      <c r="Q400" s="80" t="s">
        <v>97</v>
      </c>
      <c r="R400" s="80" t="s">
        <v>10</v>
      </c>
      <c r="S400" s="80" t="s">
        <v>10</v>
      </c>
      <c r="T400" s="79" t="s">
        <v>128</v>
      </c>
      <c r="U400" s="79" t="s">
        <v>116</v>
      </c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76</v>
      </c>
      <c r="O401" s="79">
        <v>19</v>
      </c>
      <c r="P401" s="82">
        <v>20316.04</v>
      </c>
      <c r="Q401" s="80" t="s">
        <v>11</v>
      </c>
      <c r="R401" s="80" t="s">
        <v>10</v>
      </c>
      <c r="S401" s="80" t="s">
        <v>10</v>
      </c>
      <c r="T401" s="79" t="s">
        <v>128</v>
      </c>
      <c r="U401" s="79" t="s">
        <v>116</v>
      </c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>Q193947</v>
      </c>
      <c r="AU401" s="10">
        <f t="shared" si="150"/>
        <v>19</v>
      </c>
      <c r="AV401" s="10">
        <f t="shared" si="151"/>
        <v>20316.04</v>
      </c>
      <c r="AW401" s="10" t="str">
        <f t="shared" si="152"/>
        <v>2020/12</v>
      </c>
      <c r="AX401" s="10" t="str">
        <f t="shared" si="153"/>
        <v>2020/12 Contribuciones Seg. Social</v>
      </c>
      <c r="AY401" s="10">
        <f t="shared" si="155"/>
        <v>96463.35</v>
      </c>
      <c r="AZ401" s="10">
        <f t="shared" si="154"/>
        <v>0.21060889964945234</v>
      </c>
      <c r="BA401" s="10" t="str">
        <f t="shared" si="157"/>
        <v>Q193947 19</v>
      </c>
      <c r="BB401" s="10">
        <f>IFERROR(IF(AW401="","",VLOOKUP(AW401,SUSS!R:S,2,FALSE)),AY401*SUSS!$M$2)</f>
        <v>24115.837500000001</v>
      </c>
      <c r="BC401" s="10">
        <f t="shared" si="156"/>
        <v>5079.01</v>
      </c>
    </row>
    <row r="402" spans="14:55" ht="15.75" thickBot="1">
      <c r="N402" s="3" t="s">
        <v>76</v>
      </c>
      <c r="O402" s="79">
        <v>19</v>
      </c>
      <c r="P402" s="82">
        <v>42143.85</v>
      </c>
      <c r="Q402" s="80" t="s">
        <v>97</v>
      </c>
      <c r="R402" s="80" t="s">
        <v>10</v>
      </c>
      <c r="S402" s="80" t="s">
        <v>88</v>
      </c>
      <c r="T402" s="79" t="s">
        <v>128</v>
      </c>
      <c r="U402" s="79" t="s">
        <v>116</v>
      </c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76</v>
      </c>
      <c r="O403" s="79">
        <v>19</v>
      </c>
      <c r="P403" s="82">
        <v>50625.25</v>
      </c>
      <c r="Q403" s="80" t="s">
        <v>11</v>
      </c>
      <c r="R403" s="80" t="s">
        <v>10</v>
      </c>
      <c r="S403" s="80" t="s">
        <v>88</v>
      </c>
      <c r="T403" s="79" t="s">
        <v>128</v>
      </c>
      <c r="U403" s="79" t="s">
        <v>116</v>
      </c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>Q193947</v>
      </c>
      <c r="AU403" s="10">
        <f t="shared" si="150"/>
        <v>19</v>
      </c>
      <c r="AV403" s="10">
        <f t="shared" si="151"/>
        <v>50625.25</v>
      </c>
      <c r="AW403" s="10" t="str">
        <f t="shared" si="152"/>
        <v>2020/12</v>
      </c>
      <c r="AX403" s="10" t="str">
        <f t="shared" si="153"/>
        <v>2020/12 Contribuciones Seg. Social</v>
      </c>
      <c r="AY403" s="10">
        <f t="shared" si="155"/>
        <v>96463.35</v>
      </c>
      <c r="AZ403" s="10">
        <f t="shared" si="154"/>
        <v>0.52481330992547948</v>
      </c>
      <c r="BA403" s="10" t="str">
        <f t="shared" si="157"/>
        <v>Q193947 19</v>
      </c>
      <c r="BB403" s="10">
        <f>IFERROR(IF(AW403="","",VLOOKUP(AW403,SUSS!R:S,2,FALSE)),AY403*SUSS!$M$2)</f>
        <v>24115.837500000001</v>
      </c>
      <c r="BC403" s="10">
        <f t="shared" si="156"/>
        <v>12656.312500000002</v>
      </c>
    </row>
    <row r="404" spans="14:55" ht="15.75" thickBot="1">
      <c r="N404" s="3" t="s">
        <v>76</v>
      </c>
      <c r="O404" s="79">
        <v>19</v>
      </c>
      <c r="P404" s="83">
        <v>40</v>
      </c>
      <c r="Q404" s="80" t="s">
        <v>91</v>
      </c>
      <c r="R404" s="80" t="s">
        <v>10</v>
      </c>
      <c r="S404" s="80" t="s">
        <v>92</v>
      </c>
      <c r="T404" s="79" t="s">
        <v>128</v>
      </c>
      <c r="U404" s="79" t="s">
        <v>116</v>
      </c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76</v>
      </c>
      <c r="O405" s="79">
        <v>19</v>
      </c>
      <c r="P405" s="82">
        <v>60815.7</v>
      </c>
      <c r="Q405" s="80" t="s">
        <v>97</v>
      </c>
      <c r="R405" s="80" t="s">
        <v>10</v>
      </c>
      <c r="S405" s="80" t="s">
        <v>10</v>
      </c>
      <c r="T405" s="79" t="s">
        <v>130</v>
      </c>
      <c r="U405" s="79" t="s">
        <v>116</v>
      </c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76</v>
      </c>
      <c r="O406" s="79">
        <v>19</v>
      </c>
      <c r="P406" s="82">
        <v>3104.21</v>
      </c>
      <c r="Q406" s="80" t="s">
        <v>100</v>
      </c>
      <c r="R406" s="80" t="s">
        <v>10</v>
      </c>
      <c r="S406" s="80" t="s">
        <v>10</v>
      </c>
      <c r="T406" s="79" t="s">
        <v>130</v>
      </c>
      <c r="U406" s="79" t="s">
        <v>116</v>
      </c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76</v>
      </c>
      <c r="O407" s="79">
        <v>19</v>
      </c>
      <c r="P407" s="82">
        <v>5926.36</v>
      </c>
      <c r="Q407" s="80" t="s">
        <v>98</v>
      </c>
      <c r="R407" s="80" t="s">
        <v>10</v>
      </c>
      <c r="S407" s="80" t="s">
        <v>10</v>
      </c>
      <c r="T407" s="79" t="s">
        <v>130</v>
      </c>
      <c r="U407" s="79" t="s">
        <v>116</v>
      </c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76</v>
      </c>
      <c r="O408" s="79">
        <v>19</v>
      </c>
      <c r="P408" s="82">
        <v>71722.75</v>
      </c>
      <c r="Q408" s="80" t="s">
        <v>11</v>
      </c>
      <c r="R408" s="80" t="s">
        <v>10</v>
      </c>
      <c r="S408" s="80" t="s">
        <v>10</v>
      </c>
      <c r="T408" s="79" t="s">
        <v>130</v>
      </c>
      <c r="U408" s="79" t="s">
        <v>116</v>
      </c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>Q193947</v>
      </c>
      <c r="AU408" s="10">
        <f t="shared" si="150"/>
        <v>19</v>
      </c>
      <c r="AV408" s="10">
        <f t="shared" si="151"/>
        <v>71722.75</v>
      </c>
      <c r="AW408" s="10" t="str">
        <f t="shared" si="152"/>
        <v>2021/1</v>
      </c>
      <c r="AX408" s="10" t="str">
        <f t="shared" si="153"/>
        <v>2021/1 Contribuciones Seg. Social</v>
      </c>
      <c r="AY408" s="10">
        <f t="shared" si="155"/>
        <v>71752.38</v>
      </c>
      <c r="AZ408" s="10">
        <f t="shared" si="154"/>
        <v>0.99958705202531251</v>
      </c>
      <c r="BA408" s="10" t="str">
        <f t="shared" si="157"/>
        <v>Q193947 19</v>
      </c>
      <c r="BB408" s="10">
        <f>IFERROR(IF(AW408="","",VLOOKUP(AW408,SUSS!R:S,2,FALSE)),AY408*SUSS!$M$2)</f>
        <v>17938.095000000001</v>
      </c>
      <c r="BC408" s="10">
        <f t="shared" si="156"/>
        <v>17930.6875</v>
      </c>
    </row>
    <row r="409" spans="14:55" ht="15.75" thickBot="1">
      <c r="N409" s="3" t="s">
        <v>76</v>
      </c>
      <c r="O409" s="79">
        <v>19</v>
      </c>
      <c r="P409" s="82">
        <v>4447.1499999999996</v>
      </c>
      <c r="Q409" s="80" t="s">
        <v>97</v>
      </c>
      <c r="R409" s="80" t="s">
        <v>10</v>
      </c>
      <c r="S409" s="80" t="s">
        <v>88</v>
      </c>
      <c r="T409" s="79" t="s">
        <v>130</v>
      </c>
      <c r="U409" s="79" t="s">
        <v>116</v>
      </c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 ht="15.75" thickBot="1">
      <c r="N410" s="3" t="s">
        <v>76</v>
      </c>
      <c r="O410" s="79">
        <v>19</v>
      </c>
      <c r="P410" s="82">
        <v>2069.6</v>
      </c>
      <c r="Q410" s="80" t="s">
        <v>98</v>
      </c>
      <c r="R410" s="80" t="s">
        <v>10</v>
      </c>
      <c r="S410" s="80" t="s">
        <v>88</v>
      </c>
      <c r="T410" s="79" t="s">
        <v>130</v>
      </c>
      <c r="U410" s="79" t="s">
        <v>116</v>
      </c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15.75" thickBot="1">
      <c r="N411" s="3" t="s">
        <v>76</v>
      </c>
      <c r="O411" s="79">
        <v>19</v>
      </c>
      <c r="P411" s="82">
        <v>1084.07</v>
      </c>
      <c r="Q411" s="80" t="s">
        <v>100</v>
      </c>
      <c r="R411" s="80" t="s">
        <v>10</v>
      </c>
      <c r="S411" s="80" t="s">
        <v>88</v>
      </c>
      <c r="T411" s="79" t="s">
        <v>130</v>
      </c>
      <c r="U411" s="79" t="s">
        <v>116</v>
      </c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15.75" thickBot="1">
      <c r="N412" s="3" t="s">
        <v>76</v>
      </c>
      <c r="O412" s="79">
        <v>19</v>
      </c>
      <c r="P412" s="82">
        <v>11837.24</v>
      </c>
      <c r="Q412" s="80" t="s">
        <v>98</v>
      </c>
      <c r="R412" s="80" t="s">
        <v>10</v>
      </c>
      <c r="S412" s="80" t="s">
        <v>10</v>
      </c>
      <c r="T412" s="79" t="s">
        <v>131</v>
      </c>
      <c r="U412" s="79" t="s">
        <v>116</v>
      </c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15.75" thickBot="1">
      <c r="N413" s="3" t="s">
        <v>76</v>
      </c>
      <c r="O413" s="79">
        <v>19</v>
      </c>
      <c r="P413" s="82">
        <v>6200.54</v>
      </c>
      <c r="Q413" s="80" t="s">
        <v>100</v>
      </c>
      <c r="R413" s="80" t="s">
        <v>10</v>
      </c>
      <c r="S413" s="80" t="s">
        <v>10</v>
      </c>
      <c r="T413" s="79" t="s">
        <v>131</v>
      </c>
      <c r="U413" s="79" t="s">
        <v>116</v>
      </c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15.75" thickBot="1">
      <c r="N414" s="3" t="s">
        <v>76</v>
      </c>
      <c r="O414" s="79">
        <v>19</v>
      </c>
      <c r="P414" s="83">
        <v>160</v>
      </c>
      <c r="Q414" s="80" t="s">
        <v>94</v>
      </c>
      <c r="R414" s="80" t="s">
        <v>10</v>
      </c>
      <c r="S414" s="80" t="s">
        <v>92</v>
      </c>
      <c r="T414" s="79" t="s">
        <v>132</v>
      </c>
      <c r="U414" s="79" t="s">
        <v>116</v>
      </c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15.75" thickBot="1">
      <c r="N415" s="3" t="s">
        <v>76</v>
      </c>
      <c r="O415" s="79">
        <v>20</v>
      </c>
      <c r="P415" s="83">
        <v>53.3</v>
      </c>
      <c r="Q415" s="80" t="s">
        <v>89</v>
      </c>
      <c r="R415" s="80" t="s">
        <v>10</v>
      </c>
      <c r="S415" s="80" t="s">
        <v>88</v>
      </c>
      <c r="T415" s="79" t="s">
        <v>104</v>
      </c>
      <c r="U415" s="79" t="s">
        <v>116</v>
      </c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15.75" thickBot="1">
      <c r="N416" s="3" t="s">
        <v>76</v>
      </c>
      <c r="O416" s="79">
        <v>20</v>
      </c>
      <c r="P416" s="82">
        <v>6400.18</v>
      </c>
      <c r="Q416" s="80" t="s">
        <v>90</v>
      </c>
      <c r="R416" s="80" t="s">
        <v>10</v>
      </c>
      <c r="S416" s="80" t="s">
        <v>88</v>
      </c>
      <c r="T416" s="79" t="s">
        <v>105</v>
      </c>
      <c r="U416" s="79" t="s">
        <v>116</v>
      </c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15.75" thickBot="1">
      <c r="N417" s="3" t="s">
        <v>76</v>
      </c>
      <c r="O417" s="79">
        <v>20</v>
      </c>
      <c r="P417" s="82">
        <v>39197.97</v>
      </c>
      <c r="Q417" s="80" t="s">
        <v>87</v>
      </c>
      <c r="R417" s="80" t="s">
        <v>10</v>
      </c>
      <c r="S417" s="80" t="s">
        <v>88</v>
      </c>
      <c r="T417" s="79" t="s">
        <v>105</v>
      </c>
      <c r="U417" s="79" t="s">
        <v>116</v>
      </c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15.75" thickBot="1">
      <c r="N418" s="3" t="s">
        <v>76</v>
      </c>
      <c r="O418" s="79">
        <v>20</v>
      </c>
      <c r="P418" s="83">
        <v>692.54</v>
      </c>
      <c r="Q418" s="80" t="s">
        <v>93</v>
      </c>
      <c r="R418" s="80" t="s">
        <v>10</v>
      </c>
      <c r="S418" s="80" t="s">
        <v>88</v>
      </c>
      <c r="T418" s="79" t="s">
        <v>109</v>
      </c>
      <c r="U418" s="79" t="s">
        <v>116</v>
      </c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29.25" thickBot="1">
      <c r="N419" s="3" t="s">
        <v>76</v>
      </c>
      <c r="O419" s="79">
        <v>20</v>
      </c>
      <c r="P419" s="83">
        <v>16</v>
      </c>
      <c r="Q419" s="80" t="s">
        <v>95</v>
      </c>
      <c r="R419" s="80" t="s">
        <v>10</v>
      </c>
      <c r="S419" s="80" t="s">
        <v>92</v>
      </c>
      <c r="T419" s="79" t="s">
        <v>123</v>
      </c>
      <c r="U419" s="79" t="s">
        <v>116</v>
      </c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15.75" thickBot="1">
      <c r="N420" s="3" t="s">
        <v>76</v>
      </c>
      <c r="O420" s="79">
        <v>20</v>
      </c>
      <c r="P420" s="83">
        <v>29.63</v>
      </c>
      <c r="Q420" s="80" t="s">
        <v>11</v>
      </c>
      <c r="R420" s="80" t="s">
        <v>10</v>
      </c>
      <c r="S420" s="80" t="s">
        <v>10</v>
      </c>
      <c r="T420" s="79" t="s">
        <v>130</v>
      </c>
      <c r="U420" s="79" t="s">
        <v>116</v>
      </c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>Q193947</v>
      </c>
      <c r="AU420" s="10">
        <f t="shared" si="171"/>
        <v>20</v>
      </c>
      <c r="AV420" s="10">
        <f t="shared" si="172"/>
        <v>29.63</v>
      </c>
      <c r="AW420" s="10" t="str">
        <f t="shared" si="173"/>
        <v>2021/1</v>
      </c>
      <c r="AX420" s="10" t="str">
        <f t="shared" si="174"/>
        <v>2021/1 Contribuciones Seg. Social</v>
      </c>
      <c r="AY420" s="10">
        <f t="shared" si="155"/>
        <v>71752.38</v>
      </c>
      <c r="AZ420" s="10">
        <f t="shared" si="175"/>
        <v>4.1294797468739014E-4</v>
      </c>
      <c r="BA420" s="10" t="str">
        <f t="shared" si="157"/>
        <v>Q193947 20</v>
      </c>
      <c r="BB420" s="10">
        <f>IFERROR(IF(AW420="","",VLOOKUP(AW420,SUSS!R:S,2,FALSE)),AY420*SUSS!$M$2)</f>
        <v>17938.095000000001</v>
      </c>
      <c r="BC420" s="10">
        <f t="shared" si="156"/>
        <v>7.4074999999999998</v>
      </c>
    </row>
    <row r="421" spans="14:55" ht="15.75" thickBot="1">
      <c r="N421" s="3" t="s">
        <v>76</v>
      </c>
      <c r="O421" s="79">
        <v>20</v>
      </c>
      <c r="P421" s="82">
        <v>25568.240000000002</v>
      </c>
      <c r="Q421" s="80" t="s">
        <v>97</v>
      </c>
      <c r="R421" s="80" t="s">
        <v>10</v>
      </c>
      <c r="S421" s="80" t="s">
        <v>88</v>
      </c>
      <c r="T421" s="79" t="s">
        <v>130</v>
      </c>
      <c r="U421" s="79" t="s">
        <v>116</v>
      </c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 ht="15.75" thickBot="1">
      <c r="N422" s="3" t="s">
        <v>76</v>
      </c>
      <c r="O422" s="79">
        <v>20</v>
      </c>
      <c r="P422" s="82">
        <v>35413.15</v>
      </c>
      <c r="Q422" s="80" t="s">
        <v>11</v>
      </c>
      <c r="R422" s="80" t="s">
        <v>10</v>
      </c>
      <c r="S422" s="80" t="s">
        <v>88</v>
      </c>
      <c r="T422" s="79" t="s">
        <v>130</v>
      </c>
      <c r="U422" s="79" t="s">
        <v>116</v>
      </c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>Q193947</v>
      </c>
      <c r="AU422" s="10">
        <f t="shared" si="171"/>
        <v>20</v>
      </c>
      <c r="AV422" s="10">
        <f t="shared" si="172"/>
        <v>35413.15</v>
      </c>
      <c r="AW422" s="10" t="str">
        <f t="shared" si="173"/>
        <v>2021/1</v>
      </c>
      <c r="AX422" s="10" t="str">
        <f t="shared" si="174"/>
        <v>2021/1 Contribuciones Seg. Social</v>
      </c>
      <c r="AY422" s="10">
        <f t="shared" si="155"/>
        <v>71752.38</v>
      </c>
      <c r="AZ422" s="10">
        <f t="shared" si="175"/>
        <v>0.49354669489708913</v>
      </c>
      <c r="BA422" s="10" t="str">
        <f t="shared" si="157"/>
        <v>Q193947 20</v>
      </c>
      <c r="BB422" s="10">
        <f>IFERROR(IF(AW422="","",VLOOKUP(AW422,SUSS!R:S,2,FALSE)),AY422*SUSS!$M$2)</f>
        <v>17938.095000000001</v>
      </c>
      <c r="BC422" s="10">
        <f t="shared" si="156"/>
        <v>8853.2875000000004</v>
      </c>
    </row>
    <row r="423" spans="14:55" ht="15.75" thickBot="1">
      <c r="N423" s="3" t="s">
        <v>76</v>
      </c>
      <c r="O423" s="79">
        <v>20</v>
      </c>
      <c r="P423" s="82">
        <v>2664.49</v>
      </c>
      <c r="Q423" s="80" t="s">
        <v>100</v>
      </c>
      <c r="R423" s="80" t="s">
        <v>10</v>
      </c>
      <c r="S423" s="80" t="s">
        <v>10</v>
      </c>
      <c r="T423" s="79" t="s">
        <v>131</v>
      </c>
      <c r="U423" s="79" t="s">
        <v>116</v>
      </c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 ht="15.75" thickBot="1">
      <c r="N424" s="3" t="s">
        <v>76</v>
      </c>
      <c r="O424" s="79">
        <v>20</v>
      </c>
      <c r="P424" s="82">
        <v>5086.91</v>
      </c>
      <c r="Q424" s="80" t="s">
        <v>98</v>
      </c>
      <c r="R424" s="80" t="s">
        <v>10</v>
      </c>
      <c r="S424" s="80" t="s">
        <v>10</v>
      </c>
      <c r="T424" s="79" t="s">
        <v>131</v>
      </c>
      <c r="U424" s="79" t="s">
        <v>116</v>
      </c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 ht="15.75" thickBot="1">
      <c r="N425" s="3" t="s">
        <v>76</v>
      </c>
      <c r="O425" s="79">
        <v>20</v>
      </c>
      <c r="P425" s="82">
        <v>78393.39</v>
      </c>
      <c r="Q425" s="80" t="s">
        <v>11</v>
      </c>
      <c r="R425" s="80" t="s">
        <v>10</v>
      </c>
      <c r="S425" s="80" t="s">
        <v>10</v>
      </c>
      <c r="T425" s="79" t="s">
        <v>131</v>
      </c>
      <c r="U425" s="79" t="s">
        <v>116</v>
      </c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>Q193947</v>
      </c>
      <c r="AU425" s="10">
        <f t="shared" si="171"/>
        <v>20</v>
      </c>
      <c r="AV425" s="10">
        <f t="shared" si="172"/>
        <v>78393.39</v>
      </c>
      <c r="AW425" s="10" t="str">
        <f t="shared" si="173"/>
        <v>2021/2</v>
      </c>
      <c r="AX425" s="10" t="str">
        <f t="shared" si="174"/>
        <v>2021/2 Contribuciones Seg. Social</v>
      </c>
      <c r="AY425" s="10">
        <f t="shared" si="155"/>
        <v>78393.39</v>
      </c>
      <c r="AZ425" s="10">
        <f t="shared" si="175"/>
        <v>1</v>
      </c>
      <c r="BA425" s="10" t="str">
        <f t="shared" si="157"/>
        <v>Q193947 20</v>
      </c>
      <c r="BB425" s="10">
        <f>IFERROR(IF(AW425="","",VLOOKUP(AW425,SUSS!R:S,2,FALSE)),AY425*SUSS!$M$2)</f>
        <v>19598.3475</v>
      </c>
      <c r="BC425" s="10">
        <f t="shared" si="156"/>
        <v>19598.3475</v>
      </c>
    </row>
    <row r="426" spans="14:55" ht="15.75" thickBot="1">
      <c r="N426" s="3" t="s">
        <v>76</v>
      </c>
      <c r="O426" s="79">
        <v>20</v>
      </c>
      <c r="P426" s="82">
        <v>65623.42</v>
      </c>
      <c r="Q426" s="80" t="s">
        <v>97</v>
      </c>
      <c r="R426" s="80" t="s">
        <v>10</v>
      </c>
      <c r="S426" s="80" t="s">
        <v>10</v>
      </c>
      <c r="T426" s="79" t="s">
        <v>131</v>
      </c>
      <c r="U426" s="79" t="s">
        <v>116</v>
      </c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 ht="15.75" thickBot="1">
      <c r="N427" s="3" t="s">
        <v>76</v>
      </c>
      <c r="O427" s="79">
        <v>20</v>
      </c>
      <c r="P427" s="82">
        <v>28827.87</v>
      </c>
      <c r="Q427" s="80" t="s">
        <v>11</v>
      </c>
      <c r="R427" s="80" t="s">
        <v>10</v>
      </c>
      <c r="S427" s="80" t="s">
        <v>88</v>
      </c>
      <c r="T427" s="79" t="s">
        <v>131</v>
      </c>
      <c r="U427" s="79" t="s">
        <v>116</v>
      </c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>Q193947</v>
      </c>
      <c r="AU427" s="10">
        <f t="shared" si="171"/>
        <v>20</v>
      </c>
      <c r="AV427" s="10">
        <f t="shared" si="172"/>
        <v>28827.87</v>
      </c>
      <c r="AW427" s="10" t="str">
        <f t="shared" si="173"/>
        <v>2021/2</v>
      </c>
      <c r="AX427" s="10" t="str">
        <f t="shared" si="174"/>
        <v>2021/2 Contribuciones Seg. Social</v>
      </c>
      <c r="AY427" s="10">
        <f t="shared" si="155"/>
        <v>78393.39</v>
      </c>
      <c r="AZ427" s="10">
        <f t="shared" si="175"/>
        <v>0.3677334275249482</v>
      </c>
      <c r="BA427" s="10" t="str">
        <f t="shared" si="157"/>
        <v>Q193947 20</v>
      </c>
      <c r="BB427" s="10">
        <f>IFERROR(IF(AW427="","",VLOOKUP(AW427,SUSS!R:S,2,FALSE)),AY427*SUSS!$M$2)</f>
        <v>19598.3475</v>
      </c>
      <c r="BC427" s="10">
        <f t="shared" si="156"/>
        <v>7206.9674999999997</v>
      </c>
    </row>
    <row r="428" spans="14:55" ht="15.75" thickBot="1">
      <c r="N428" s="3" t="s">
        <v>76</v>
      </c>
      <c r="O428" s="79">
        <v>20</v>
      </c>
      <c r="P428" s="82">
        <v>1010.5</v>
      </c>
      <c r="Q428" s="80" t="s">
        <v>100</v>
      </c>
      <c r="R428" s="80" t="s">
        <v>10</v>
      </c>
      <c r="S428" s="80" t="s">
        <v>88</v>
      </c>
      <c r="T428" s="79" t="s">
        <v>131</v>
      </c>
      <c r="U428" s="79" t="s">
        <v>116</v>
      </c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 ht="15.75" thickBot="1">
      <c r="N429" s="3" t="s">
        <v>76</v>
      </c>
      <c r="O429" s="79">
        <v>20</v>
      </c>
      <c r="P429" s="82">
        <v>1929.13</v>
      </c>
      <c r="Q429" s="80" t="s">
        <v>98</v>
      </c>
      <c r="R429" s="80" t="s">
        <v>10</v>
      </c>
      <c r="S429" s="80" t="s">
        <v>88</v>
      </c>
      <c r="T429" s="79" t="s">
        <v>131</v>
      </c>
      <c r="U429" s="79" t="s">
        <v>116</v>
      </c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 ht="15.75" thickBot="1">
      <c r="N430" s="3" t="s">
        <v>76</v>
      </c>
      <c r="O430" s="79">
        <v>20</v>
      </c>
      <c r="P430" s="82">
        <v>27554.959999999999</v>
      </c>
      <c r="Q430" s="80" t="s">
        <v>97</v>
      </c>
      <c r="R430" s="80" t="s">
        <v>10</v>
      </c>
      <c r="S430" s="80" t="s">
        <v>88</v>
      </c>
      <c r="T430" s="79" t="s">
        <v>131</v>
      </c>
      <c r="U430" s="79" t="s">
        <v>116</v>
      </c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 ht="15.75" thickBot="1">
      <c r="N431" s="3" t="s">
        <v>76</v>
      </c>
      <c r="O431" s="79">
        <v>20</v>
      </c>
      <c r="P431" s="82">
        <v>12817.16</v>
      </c>
      <c r="Q431" s="80" t="s">
        <v>98</v>
      </c>
      <c r="R431" s="80" t="s">
        <v>10</v>
      </c>
      <c r="S431" s="80" t="s">
        <v>10</v>
      </c>
      <c r="T431" s="79" t="s">
        <v>132</v>
      </c>
      <c r="U431" s="79" t="s">
        <v>116</v>
      </c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 ht="15.75" thickBot="1">
      <c r="N432" s="3" t="s">
        <v>76</v>
      </c>
      <c r="O432" s="79">
        <v>20</v>
      </c>
      <c r="P432" s="82">
        <v>6713.83</v>
      </c>
      <c r="Q432" s="80" t="s">
        <v>100</v>
      </c>
      <c r="R432" s="80" t="s">
        <v>10</v>
      </c>
      <c r="S432" s="80" t="s">
        <v>10</v>
      </c>
      <c r="T432" s="79" t="s">
        <v>132</v>
      </c>
      <c r="U432" s="79" t="s">
        <v>116</v>
      </c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14:55" ht="15.75" thickBot="1">
      <c r="N433" s="3" t="s">
        <v>76</v>
      </c>
      <c r="O433" s="79">
        <v>20</v>
      </c>
      <c r="P433" s="83">
        <v>160</v>
      </c>
      <c r="Q433" s="80" t="s">
        <v>94</v>
      </c>
      <c r="R433" s="80" t="s">
        <v>10</v>
      </c>
      <c r="S433" s="80" t="s">
        <v>92</v>
      </c>
      <c r="T433" s="79" t="s">
        <v>133</v>
      </c>
      <c r="U433" s="79" t="s">
        <v>116</v>
      </c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14:55" ht="15.75" thickBot="1">
      <c r="N434" s="3" t="s">
        <v>76</v>
      </c>
      <c r="O434" s="79">
        <v>20</v>
      </c>
      <c r="P434" s="83">
        <v>40</v>
      </c>
      <c r="Q434" s="80" t="s">
        <v>91</v>
      </c>
      <c r="R434" s="80" t="s">
        <v>10</v>
      </c>
      <c r="S434" s="80" t="s">
        <v>92</v>
      </c>
      <c r="T434" s="79" t="s">
        <v>134</v>
      </c>
      <c r="U434" s="79" t="s">
        <v>116</v>
      </c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14:55" ht="15.75" thickBot="1">
      <c r="N435" s="3" t="s">
        <v>76</v>
      </c>
      <c r="O435" s="79">
        <v>21</v>
      </c>
      <c r="P435" s="83">
        <v>53.3</v>
      </c>
      <c r="Q435" s="80" t="s">
        <v>89</v>
      </c>
      <c r="R435" s="80" t="s">
        <v>10</v>
      </c>
      <c r="S435" s="80" t="s">
        <v>88</v>
      </c>
      <c r="T435" s="79" t="s">
        <v>104</v>
      </c>
      <c r="U435" s="79" t="s">
        <v>116</v>
      </c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14:55" ht="15.75" thickBot="1">
      <c r="N436" s="3" t="s">
        <v>76</v>
      </c>
      <c r="O436" s="79">
        <v>21</v>
      </c>
      <c r="P436" s="82">
        <v>6400.18</v>
      </c>
      <c r="Q436" s="80" t="s">
        <v>90</v>
      </c>
      <c r="R436" s="80" t="s">
        <v>10</v>
      </c>
      <c r="S436" s="80" t="s">
        <v>88</v>
      </c>
      <c r="T436" s="79" t="s">
        <v>105</v>
      </c>
      <c r="U436" s="79" t="s">
        <v>116</v>
      </c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14:55" ht="15.75" thickBot="1">
      <c r="N437" s="3" t="s">
        <v>76</v>
      </c>
      <c r="O437" s="79">
        <v>21</v>
      </c>
      <c r="P437" s="82">
        <v>39197.97</v>
      </c>
      <c r="Q437" s="80" t="s">
        <v>87</v>
      </c>
      <c r="R437" s="80" t="s">
        <v>10</v>
      </c>
      <c r="S437" s="80" t="s">
        <v>88</v>
      </c>
      <c r="T437" s="79" t="s">
        <v>105</v>
      </c>
      <c r="U437" s="79" t="s">
        <v>116</v>
      </c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14:55" ht="15.75" thickBot="1">
      <c r="N438" s="3" t="s">
        <v>76</v>
      </c>
      <c r="O438" s="79">
        <v>21</v>
      </c>
      <c r="P438" s="83">
        <v>692.54</v>
      </c>
      <c r="Q438" s="80" t="s">
        <v>93</v>
      </c>
      <c r="R438" s="80" t="s">
        <v>10</v>
      </c>
      <c r="S438" s="80" t="s">
        <v>88</v>
      </c>
      <c r="T438" s="79" t="s">
        <v>109</v>
      </c>
      <c r="U438" s="79" t="s">
        <v>116</v>
      </c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14:55" ht="29.25" thickBot="1">
      <c r="N439" s="3" t="s">
        <v>76</v>
      </c>
      <c r="O439" s="79">
        <v>21</v>
      </c>
      <c r="P439" s="83">
        <v>16</v>
      </c>
      <c r="Q439" s="80" t="s">
        <v>95</v>
      </c>
      <c r="R439" s="80" t="s">
        <v>10</v>
      </c>
      <c r="S439" s="80" t="s">
        <v>92</v>
      </c>
      <c r="T439" s="79" t="s">
        <v>123</v>
      </c>
      <c r="U439" s="79" t="s">
        <v>116</v>
      </c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14:55" ht="15.75" thickBot="1">
      <c r="N440" s="3" t="s">
        <v>76</v>
      </c>
      <c r="O440" s="79">
        <v>21</v>
      </c>
      <c r="P440" s="82">
        <v>2634.88</v>
      </c>
      <c r="Q440" s="80" t="s">
        <v>97</v>
      </c>
      <c r="R440" s="80" t="s">
        <v>10</v>
      </c>
      <c r="S440" s="80" t="s">
        <v>88</v>
      </c>
      <c r="T440" s="79" t="s">
        <v>131</v>
      </c>
      <c r="U440" s="79" t="s">
        <v>116</v>
      </c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14:55" ht="15.75" thickBot="1">
      <c r="N441" s="3" t="s">
        <v>76</v>
      </c>
      <c r="O441" s="79">
        <v>21</v>
      </c>
      <c r="P441" s="82">
        <v>7236.75</v>
      </c>
      <c r="Q441" s="80" t="s">
        <v>11</v>
      </c>
      <c r="R441" s="80" t="s">
        <v>10</v>
      </c>
      <c r="S441" s="80" t="s">
        <v>88</v>
      </c>
      <c r="T441" s="79" t="s">
        <v>131</v>
      </c>
      <c r="U441" s="79" t="s">
        <v>116</v>
      </c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>Q193947</v>
      </c>
      <c r="AU441" s="10">
        <f t="shared" si="171"/>
        <v>21</v>
      </c>
      <c r="AV441" s="10">
        <f t="shared" si="172"/>
        <v>7236.75</v>
      </c>
      <c r="AW441" s="10" t="str">
        <f t="shared" si="173"/>
        <v>2021/2</v>
      </c>
      <c r="AX441" s="10" t="str">
        <f t="shared" si="174"/>
        <v>2021/2 Contribuciones Seg. Social</v>
      </c>
      <c r="AY441" s="10">
        <f t="shared" si="155"/>
        <v>78393.39</v>
      </c>
      <c r="AZ441" s="10">
        <f t="shared" si="175"/>
        <v>9.2313267738517238E-2</v>
      </c>
      <c r="BA441" s="10" t="str">
        <f t="shared" si="157"/>
        <v>Q193947 21</v>
      </c>
      <c r="BB441" s="10">
        <f>IFERROR(IF(AW441="","",VLOOKUP(AW441,SUSS!R:S,2,FALSE)),AY441*SUSS!$M$2)</f>
        <v>19598.3475</v>
      </c>
      <c r="BC441" s="10">
        <f t="shared" si="156"/>
        <v>1809.1875</v>
      </c>
    </row>
    <row r="442" spans="14:55" ht="15.75" thickBot="1">
      <c r="N442" s="3" t="s">
        <v>76</v>
      </c>
      <c r="O442" s="79">
        <v>21</v>
      </c>
      <c r="P442" s="82">
        <v>64289.2</v>
      </c>
      <c r="Q442" s="80" t="s">
        <v>97</v>
      </c>
      <c r="R442" s="80" t="s">
        <v>10</v>
      </c>
      <c r="S442" s="80" t="s">
        <v>10</v>
      </c>
      <c r="T442" s="79" t="s">
        <v>132</v>
      </c>
      <c r="U442" s="79" t="s">
        <v>116</v>
      </c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14:55" ht="15.75" thickBot="1">
      <c r="N443" s="3" t="s">
        <v>76</v>
      </c>
      <c r="O443" s="79">
        <v>21</v>
      </c>
      <c r="P443" s="82">
        <v>2151.1999999999998</v>
      </c>
      <c r="Q443" s="80" t="s">
        <v>100</v>
      </c>
      <c r="R443" s="80" t="s">
        <v>10</v>
      </c>
      <c r="S443" s="80" t="s">
        <v>10</v>
      </c>
      <c r="T443" s="79" t="s">
        <v>132</v>
      </c>
      <c r="U443" s="79" t="s">
        <v>116</v>
      </c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14:55" ht="15.75" thickBot="1">
      <c r="N444" s="3" t="s">
        <v>76</v>
      </c>
      <c r="O444" s="79">
        <v>21</v>
      </c>
      <c r="P444" s="82">
        <v>4106.99</v>
      </c>
      <c r="Q444" s="80" t="s">
        <v>98</v>
      </c>
      <c r="R444" s="80" t="s">
        <v>10</v>
      </c>
      <c r="S444" s="80" t="s">
        <v>10</v>
      </c>
      <c r="T444" s="79" t="s">
        <v>132</v>
      </c>
      <c r="U444" s="79" t="s">
        <v>116</v>
      </c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14:55" ht="15.75" thickBot="1">
      <c r="N445" s="3" t="s">
        <v>76</v>
      </c>
      <c r="O445" s="79">
        <v>21</v>
      </c>
      <c r="P445" s="82">
        <v>76550.42</v>
      </c>
      <c r="Q445" s="80" t="s">
        <v>11</v>
      </c>
      <c r="R445" s="80" t="s">
        <v>10</v>
      </c>
      <c r="S445" s="80" t="s">
        <v>10</v>
      </c>
      <c r="T445" s="79" t="s">
        <v>132</v>
      </c>
      <c r="U445" s="79" t="s">
        <v>116</v>
      </c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>Q193947</v>
      </c>
      <c r="AU445" s="10">
        <f t="shared" si="171"/>
        <v>21</v>
      </c>
      <c r="AV445" s="10">
        <f t="shared" si="172"/>
        <v>76550.42</v>
      </c>
      <c r="AW445" s="10" t="str">
        <f t="shared" si="173"/>
        <v>2021/3</v>
      </c>
      <c r="AX445" s="10" t="str">
        <f t="shared" si="174"/>
        <v>2021/3 Contribuciones Seg. Social</v>
      </c>
      <c r="AY445" s="10">
        <f t="shared" si="155"/>
        <v>76550.42</v>
      </c>
      <c r="AZ445" s="10">
        <f t="shared" si="175"/>
        <v>1</v>
      </c>
      <c r="BA445" s="10" t="str">
        <f t="shared" si="157"/>
        <v>Q193947 21</v>
      </c>
      <c r="BB445" s="10">
        <f>IFERROR(IF(AW445="","",VLOOKUP(AW445,SUSS!R:S,2,FALSE)),AY445*SUSS!$M$2)</f>
        <v>19137.605</v>
      </c>
      <c r="BC445" s="10">
        <f t="shared" si="156"/>
        <v>19137.605</v>
      </c>
    </row>
    <row r="446" spans="14:55" ht="15.75" thickBot="1">
      <c r="N446" s="3" t="s">
        <v>76</v>
      </c>
      <c r="O446" s="79">
        <v>21</v>
      </c>
      <c r="P446" s="82">
        <v>32652.33</v>
      </c>
      <c r="Q446" s="80" t="s">
        <v>11</v>
      </c>
      <c r="R446" s="80" t="s">
        <v>10</v>
      </c>
      <c r="S446" s="80" t="s">
        <v>88</v>
      </c>
      <c r="T446" s="79" t="s">
        <v>132</v>
      </c>
      <c r="U446" s="79" t="s">
        <v>116</v>
      </c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>Q193947</v>
      </c>
      <c r="AU446" s="10">
        <f t="shared" si="171"/>
        <v>21</v>
      </c>
      <c r="AV446" s="10">
        <f t="shared" si="172"/>
        <v>32652.33</v>
      </c>
      <c r="AW446" s="10" t="str">
        <f t="shared" si="173"/>
        <v>2021/3</v>
      </c>
      <c r="AX446" s="10" t="str">
        <f t="shared" si="174"/>
        <v>2021/3 Contribuciones Seg. Social</v>
      </c>
      <c r="AY446" s="10">
        <f t="shared" si="155"/>
        <v>76550.42</v>
      </c>
      <c r="AZ446" s="10">
        <f t="shared" si="175"/>
        <v>0.4265467126111131</v>
      </c>
      <c r="BA446" s="10" t="str">
        <f t="shared" si="157"/>
        <v>Q193947 21</v>
      </c>
      <c r="BB446" s="10">
        <f>IFERROR(IF(AW446="","",VLOOKUP(AW446,SUSS!R:S,2,FALSE)),AY446*SUSS!$M$2)</f>
        <v>19137.605</v>
      </c>
      <c r="BC446" s="10">
        <f t="shared" si="156"/>
        <v>8163.0825000000013</v>
      </c>
    </row>
    <row r="447" spans="14:55" ht="15.75" thickBot="1">
      <c r="N447" s="3" t="s">
        <v>76</v>
      </c>
      <c r="O447" s="79">
        <v>21</v>
      </c>
      <c r="P447" s="82">
        <v>27422.34</v>
      </c>
      <c r="Q447" s="80" t="s">
        <v>97</v>
      </c>
      <c r="R447" s="80" t="s">
        <v>10</v>
      </c>
      <c r="S447" s="80" t="s">
        <v>88</v>
      </c>
      <c r="T447" s="79" t="s">
        <v>132</v>
      </c>
      <c r="U447" s="79" t="s">
        <v>116</v>
      </c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14:55" ht="15.75" thickBot="1">
      <c r="N448" s="3" t="s">
        <v>76</v>
      </c>
      <c r="O448" s="79">
        <v>21</v>
      </c>
      <c r="P448" s="82">
        <v>1788.66</v>
      </c>
      <c r="Q448" s="80" t="s">
        <v>98</v>
      </c>
      <c r="R448" s="80" t="s">
        <v>10</v>
      </c>
      <c r="S448" s="80" t="s">
        <v>88</v>
      </c>
      <c r="T448" s="79" t="s">
        <v>132</v>
      </c>
      <c r="U448" s="79" t="s">
        <v>116</v>
      </c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14:55" ht="15.75" thickBot="1">
      <c r="N449" s="3" t="s">
        <v>76</v>
      </c>
      <c r="O449" s="79">
        <v>21</v>
      </c>
      <c r="P449" s="83">
        <v>936.92</v>
      </c>
      <c r="Q449" s="80" t="s">
        <v>100</v>
      </c>
      <c r="R449" s="80" t="s">
        <v>10</v>
      </c>
      <c r="S449" s="80" t="s">
        <v>88</v>
      </c>
      <c r="T449" s="79" t="s">
        <v>132</v>
      </c>
      <c r="U449" s="79" t="s">
        <v>116</v>
      </c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14:55" ht="15.75" thickBot="1">
      <c r="N450" s="3" t="s">
        <v>76</v>
      </c>
      <c r="O450" s="79">
        <v>21</v>
      </c>
      <c r="P450" s="82">
        <v>24400.2</v>
      </c>
      <c r="Q450" s="80" t="s">
        <v>97</v>
      </c>
      <c r="R450" s="80" t="s">
        <v>10</v>
      </c>
      <c r="S450" s="80" t="s">
        <v>10</v>
      </c>
      <c r="T450" s="79" t="s">
        <v>133</v>
      </c>
      <c r="U450" s="79" t="s">
        <v>116</v>
      </c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14:55" ht="15.75" thickBot="1">
      <c r="N451" s="3" t="s">
        <v>76</v>
      </c>
      <c r="O451" s="79">
        <v>21</v>
      </c>
      <c r="P451" s="82">
        <v>26224.54</v>
      </c>
      <c r="Q451" s="80" t="s">
        <v>11</v>
      </c>
      <c r="R451" s="80" t="s">
        <v>10</v>
      </c>
      <c r="S451" s="80" t="s">
        <v>10</v>
      </c>
      <c r="T451" s="79" t="s">
        <v>133</v>
      </c>
      <c r="U451" s="79" t="s">
        <v>116</v>
      </c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>Q193947</v>
      </c>
      <c r="AU451" s="10">
        <f t="shared" si="171"/>
        <v>21</v>
      </c>
      <c r="AV451" s="10">
        <f t="shared" si="172"/>
        <v>26224.54</v>
      </c>
      <c r="AW451" s="10" t="str">
        <f t="shared" si="173"/>
        <v>2021/4</v>
      </c>
      <c r="AX451" s="10" t="str">
        <f t="shared" si="174"/>
        <v>2021/4 Contribuciones Seg. Social</v>
      </c>
      <c r="AY451" s="10">
        <f t="shared" si="155"/>
        <v>76550.42</v>
      </c>
      <c r="AZ451" s="10">
        <f t="shared" si="175"/>
        <v>0.34257865600214865</v>
      </c>
      <c r="BA451" s="10" t="str">
        <f t="shared" si="157"/>
        <v>Q193947 21</v>
      </c>
      <c r="BB451" s="10">
        <f>IFERROR(IF(AW451="","",VLOOKUP(AW451,SUSS!R:S,2,FALSE)),AY451*SUSS!$M$2)</f>
        <v>19137.605</v>
      </c>
      <c r="BC451" s="10">
        <f t="shared" si="156"/>
        <v>6556.1350000000002</v>
      </c>
    </row>
    <row r="452" spans="14:55" ht="15.75" thickBot="1">
      <c r="N452" s="3" t="s">
        <v>76</v>
      </c>
      <c r="O452" s="79">
        <v>21</v>
      </c>
      <c r="P452" s="82">
        <v>13937.55</v>
      </c>
      <c r="Q452" s="80" t="s">
        <v>98</v>
      </c>
      <c r="R452" s="80" t="s">
        <v>10</v>
      </c>
      <c r="S452" s="80" t="s">
        <v>10</v>
      </c>
      <c r="T452" s="79" t="s">
        <v>133</v>
      </c>
      <c r="U452" s="79" t="s">
        <v>116</v>
      </c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14:55" ht="15.75" thickBot="1">
      <c r="N453" s="3" t="s">
        <v>76</v>
      </c>
      <c r="O453" s="79">
        <v>21</v>
      </c>
      <c r="P453" s="82">
        <v>7300.7</v>
      </c>
      <c r="Q453" s="80" t="s">
        <v>100</v>
      </c>
      <c r="R453" s="80" t="s">
        <v>10</v>
      </c>
      <c r="S453" s="80" t="s">
        <v>10</v>
      </c>
      <c r="T453" s="79" t="s">
        <v>133</v>
      </c>
      <c r="U453" s="79" t="s">
        <v>116</v>
      </c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14:55" ht="15.75" thickBot="1">
      <c r="N454" s="3" t="s">
        <v>76</v>
      </c>
      <c r="O454" s="79">
        <v>21</v>
      </c>
      <c r="P454" s="83">
        <v>40</v>
      </c>
      <c r="Q454" s="80" t="s">
        <v>94</v>
      </c>
      <c r="R454" s="80" t="s">
        <v>10</v>
      </c>
      <c r="S454" s="80" t="s">
        <v>92</v>
      </c>
      <c r="T454" s="79" t="s">
        <v>133</v>
      </c>
      <c r="U454" s="79" t="s">
        <v>116</v>
      </c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14:55" ht="15.75" thickBot="1">
      <c r="N455" s="3" t="s">
        <v>76</v>
      </c>
      <c r="O455" s="79">
        <v>21</v>
      </c>
      <c r="P455" s="83">
        <v>120</v>
      </c>
      <c r="Q455" s="80" t="s">
        <v>94</v>
      </c>
      <c r="R455" s="80" t="s">
        <v>10</v>
      </c>
      <c r="S455" s="80" t="s">
        <v>92</v>
      </c>
      <c r="T455" s="79" t="s">
        <v>135</v>
      </c>
      <c r="U455" s="79" t="s">
        <v>116</v>
      </c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14:55" ht="15.75" thickBot="1">
      <c r="N456" s="3" t="s">
        <v>76</v>
      </c>
      <c r="O456" s="79">
        <v>21</v>
      </c>
      <c r="P456" s="83">
        <v>40</v>
      </c>
      <c r="Q456" s="80" t="s">
        <v>91</v>
      </c>
      <c r="R456" s="80" t="s">
        <v>10</v>
      </c>
      <c r="S456" s="80" t="s">
        <v>92</v>
      </c>
      <c r="T456" s="79" t="s">
        <v>134</v>
      </c>
      <c r="U456" s="79" t="s">
        <v>116</v>
      </c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14:55" ht="15.75" thickBot="1">
      <c r="N457" s="3" t="s">
        <v>76</v>
      </c>
      <c r="O457" s="79">
        <v>22</v>
      </c>
      <c r="P457" s="83">
        <v>53.3</v>
      </c>
      <c r="Q457" s="80" t="s">
        <v>89</v>
      </c>
      <c r="R457" s="80" t="s">
        <v>10</v>
      </c>
      <c r="S457" s="80" t="s">
        <v>88</v>
      </c>
      <c r="T457" s="79" t="s">
        <v>104</v>
      </c>
      <c r="U457" s="79" t="s">
        <v>116</v>
      </c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14:55" ht="15.75" thickBot="1">
      <c r="N458" s="3" t="s">
        <v>76</v>
      </c>
      <c r="O458" s="79">
        <v>22</v>
      </c>
      <c r="P458" s="82">
        <v>39197.97</v>
      </c>
      <c r="Q458" s="80" t="s">
        <v>87</v>
      </c>
      <c r="R458" s="80" t="s">
        <v>10</v>
      </c>
      <c r="S458" s="80" t="s">
        <v>88</v>
      </c>
      <c r="T458" s="79" t="s">
        <v>105</v>
      </c>
      <c r="U458" s="79" t="s">
        <v>116</v>
      </c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14:55" ht="15.75" thickBot="1">
      <c r="N459" s="3" t="s">
        <v>76</v>
      </c>
      <c r="O459" s="79">
        <v>22</v>
      </c>
      <c r="P459" s="82">
        <v>6400.18</v>
      </c>
      <c r="Q459" s="80" t="s">
        <v>90</v>
      </c>
      <c r="R459" s="80" t="s">
        <v>10</v>
      </c>
      <c r="S459" s="80" t="s">
        <v>88</v>
      </c>
      <c r="T459" s="79" t="s">
        <v>105</v>
      </c>
      <c r="U459" s="79" t="s">
        <v>116</v>
      </c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14:55" ht="15.75" thickBot="1">
      <c r="N460" s="3" t="s">
        <v>76</v>
      </c>
      <c r="O460" s="79">
        <v>22</v>
      </c>
      <c r="P460" s="83">
        <v>692.54</v>
      </c>
      <c r="Q460" s="80" t="s">
        <v>93</v>
      </c>
      <c r="R460" s="80" t="s">
        <v>10</v>
      </c>
      <c r="S460" s="80" t="s">
        <v>88</v>
      </c>
      <c r="T460" s="79" t="s">
        <v>109</v>
      </c>
      <c r="U460" s="79" t="s">
        <v>116</v>
      </c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14:55" ht="29.25" thickBot="1">
      <c r="N461" s="3" t="s">
        <v>76</v>
      </c>
      <c r="O461" s="79">
        <v>22</v>
      </c>
      <c r="P461" s="83">
        <v>16</v>
      </c>
      <c r="Q461" s="80" t="s">
        <v>95</v>
      </c>
      <c r="R461" s="80" t="s">
        <v>10</v>
      </c>
      <c r="S461" s="80" t="s">
        <v>92</v>
      </c>
      <c r="T461" s="79" t="s">
        <v>123</v>
      </c>
      <c r="U461" s="79" t="s">
        <v>116</v>
      </c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14:55" ht="15.75" thickBot="1">
      <c r="N462" s="3" t="s">
        <v>76</v>
      </c>
      <c r="O462" s="79">
        <v>22</v>
      </c>
      <c r="P462" s="82">
        <v>1564.33</v>
      </c>
      <c r="Q462" s="80" t="s">
        <v>100</v>
      </c>
      <c r="R462" s="80" t="s">
        <v>10</v>
      </c>
      <c r="S462" s="80" t="s">
        <v>10</v>
      </c>
      <c r="T462" s="79" t="s">
        <v>133</v>
      </c>
      <c r="U462" s="79" t="s">
        <v>116</v>
      </c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14:55" ht="15.75" thickBot="1">
      <c r="N463" s="3" t="s">
        <v>76</v>
      </c>
      <c r="O463" s="79">
        <v>22</v>
      </c>
      <c r="P463" s="82">
        <v>2986.6</v>
      </c>
      <c r="Q463" s="80" t="s">
        <v>98</v>
      </c>
      <c r="R463" s="80" t="s">
        <v>10</v>
      </c>
      <c r="S463" s="80" t="s">
        <v>10</v>
      </c>
      <c r="T463" s="79" t="s">
        <v>133</v>
      </c>
      <c r="U463" s="79" t="s">
        <v>116</v>
      </c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14:55" ht="15.75" thickBot="1">
      <c r="N464" s="3" t="s">
        <v>76</v>
      </c>
      <c r="O464" s="79">
        <v>22</v>
      </c>
      <c r="P464" s="82">
        <v>50325.88</v>
      </c>
      <c r="Q464" s="80" t="s">
        <v>11</v>
      </c>
      <c r="R464" s="80" t="s">
        <v>10</v>
      </c>
      <c r="S464" s="80" t="s">
        <v>10</v>
      </c>
      <c r="T464" s="79" t="s">
        <v>133</v>
      </c>
      <c r="U464" s="79" t="s">
        <v>116</v>
      </c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>Q193947</v>
      </c>
      <c r="AU464" s="10">
        <f t="shared" si="171"/>
        <v>22</v>
      </c>
      <c r="AV464" s="10">
        <f t="shared" si="172"/>
        <v>50325.88</v>
      </c>
      <c r="AW464" s="10" t="str">
        <f t="shared" si="173"/>
        <v>2021/4</v>
      </c>
      <c r="AX464" s="10" t="str">
        <f t="shared" si="174"/>
        <v>2021/4 Contribuciones Seg. Social</v>
      </c>
      <c r="AY464" s="10">
        <f t="shared" si="176"/>
        <v>76550.42</v>
      </c>
      <c r="AZ464" s="10">
        <f t="shared" si="175"/>
        <v>0.65742134399785135</v>
      </c>
      <c r="BA464" s="10" t="str">
        <f t="shared" si="178"/>
        <v>Q193947 22</v>
      </c>
      <c r="BB464" s="10">
        <f>IFERROR(IF(AW464="","",VLOOKUP(AW464,SUSS!R:S,2,FALSE)),AY464*SUSS!$M$2)</f>
        <v>19137.605</v>
      </c>
      <c r="BC464" s="10">
        <f t="shared" si="177"/>
        <v>12581.47</v>
      </c>
    </row>
    <row r="465" spans="14:55" ht="15.75" thickBot="1">
      <c r="N465" s="3" t="s">
        <v>76</v>
      </c>
      <c r="O465" s="79">
        <v>22</v>
      </c>
      <c r="P465" s="82">
        <v>39889</v>
      </c>
      <c r="Q465" s="80" t="s">
        <v>97</v>
      </c>
      <c r="R465" s="80" t="s">
        <v>10</v>
      </c>
      <c r="S465" s="80" t="s">
        <v>10</v>
      </c>
      <c r="T465" s="79" t="s">
        <v>133</v>
      </c>
      <c r="U465" s="79" t="s">
        <v>116</v>
      </c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14:55" ht="15.75" thickBot="1">
      <c r="N466" s="3" t="s">
        <v>76</v>
      </c>
      <c r="O466" s="79">
        <v>22</v>
      </c>
      <c r="P466" s="82">
        <v>30002.41</v>
      </c>
      <c r="Q466" s="80" t="s">
        <v>11</v>
      </c>
      <c r="R466" s="80" t="s">
        <v>10</v>
      </c>
      <c r="S466" s="80" t="s">
        <v>88</v>
      </c>
      <c r="T466" s="79" t="s">
        <v>133</v>
      </c>
      <c r="U466" s="79" t="s">
        <v>116</v>
      </c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>Q193947</v>
      </c>
      <c r="AU466" s="10">
        <f t="shared" si="171"/>
        <v>22</v>
      </c>
      <c r="AV466" s="10">
        <f t="shared" si="172"/>
        <v>30002.41</v>
      </c>
      <c r="AW466" s="10" t="str">
        <f t="shared" si="173"/>
        <v>2021/4</v>
      </c>
      <c r="AX466" s="10" t="str">
        <f t="shared" si="174"/>
        <v>2021/4 Contribuciones Seg. Social</v>
      </c>
      <c r="AY466" s="10">
        <f t="shared" si="176"/>
        <v>76550.42</v>
      </c>
      <c r="AZ466" s="10">
        <f t="shared" si="175"/>
        <v>0.39193005080834303</v>
      </c>
      <c r="BA466" s="10" t="str">
        <f t="shared" si="178"/>
        <v>Q193947 22</v>
      </c>
      <c r="BB466" s="10">
        <f>IFERROR(IF(AW466="","",VLOOKUP(AW466,SUSS!R:S,2,FALSE)),AY466*SUSS!$M$2)</f>
        <v>19137.605</v>
      </c>
      <c r="BC466" s="10">
        <f t="shared" si="177"/>
        <v>7500.6024999999991</v>
      </c>
    </row>
    <row r="467" spans="14:55" ht="15.75" thickBot="1">
      <c r="N467" s="3" t="s">
        <v>76</v>
      </c>
      <c r="O467" s="79">
        <v>22</v>
      </c>
      <c r="P467" s="82">
        <v>25196.87</v>
      </c>
      <c r="Q467" s="80" t="s">
        <v>97</v>
      </c>
      <c r="R467" s="80" t="s">
        <v>10</v>
      </c>
      <c r="S467" s="80" t="s">
        <v>88</v>
      </c>
      <c r="T467" s="79" t="s">
        <v>133</v>
      </c>
      <c r="U467" s="79" t="s">
        <v>116</v>
      </c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14:55" ht="15.75" thickBot="1">
      <c r="N468" s="3" t="s">
        <v>76</v>
      </c>
      <c r="O468" s="79">
        <v>22</v>
      </c>
      <c r="P468" s="82">
        <v>1648.19</v>
      </c>
      <c r="Q468" s="80" t="s">
        <v>98</v>
      </c>
      <c r="R468" s="80" t="s">
        <v>10</v>
      </c>
      <c r="S468" s="80" t="s">
        <v>88</v>
      </c>
      <c r="T468" s="79" t="s">
        <v>133</v>
      </c>
      <c r="U468" s="79" t="s">
        <v>116</v>
      </c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14:55" ht="15.75" thickBot="1">
      <c r="N469" s="3" t="s">
        <v>76</v>
      </c>
      <c r="O469" s="79">
        <v>22</v>
      </c>
      <c r="P469" s="83">
        <v>863.34</v>
      </c>
      <c r="Q469" s="80" t="s">
        <v>100</v>
      </c>
      <c r="R469" s="80" t="s">
        <v>10</v>
      </c>
      <c r="S469" s="80" t="s">
        <v>88</v>
      </c>
      <c r="T469" s="79" t="s">
        <v>133</v>
      </c>
      <c r="U469" s="79" t="s">
        <v>116</v>
      </c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14:55" ht="15.75" thickBot="1">
      <c r="N470" s="3" t="s">
        <v>76</v>
      </c>
      <c r="O470" s="79">
        <v>22</v>
      </c>
      <c r="P470" s="82">
        <v>62335.75</v>
      </c>
      <c r="Q470" s="80" t="s">
        <v>11</v>
      </c>
      <c r="R470" s="80" t="s">
        <v>10</v>
      </c>
      <c r="S470" s="80" t="s">
        <v>10</v>
      </c>
      <c r="T470" s="79" t="s">
        <v>135</v>
      </c>
      <c r="U470" s="79" t="s">
        <v>116</v>
      </c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>Q193947</v>
      </c>
      <c r="AU470" s="10">
        <f t="shared" si="171"/>
        <v>22</v>
      </c>
      <c r="AV470" s="10">
        <f t="shared" si="172"/>
        <v>62335.75</v>
      </c>
      <c r="AW470" s="10" t="str">
        <f t="shared" si="173"/>
        <v>2021/5</v>
      </c>
      <c r="AX470" s="10" t="str">
        <f t="shared" si="174"/>
        <v>2021/5 Contribuciones Seg. Social</v>
      </c>
      <c r="AY470" s="10">
        <f t="shared" si="176"/>
        <v>76550.42</v>
      </c>
      <c r="AZ470" s="10">
        <f t="shared" si="175"/>
        <v>0.81430970594282825</v>
      </c>
      <c r="BA470" s="10" t="str">
        <f t="shared" si="178"/>
        <v>Q193947 22</v>
      </c>
      <c r="BB470" s="10">
        <f>IFERROR(IF(AW470="","",VLOOKUP(AW470,SUSS!R:S,2,FALSE)),AY470*SUSS!$M$2)</f>
        <v>19137.605</v>
      </c>
      <c r="BC470" s="10">
        <f t="shared" si="177"/>
        <v>15583.9375</v>
      </c>
    </row>
    <row r="471" spans="14:55" ht="15.75" thickBot="1">
      <c r="N471" s="3" t="s">
        <v>76</v>
      </c>
      <c r="O471" s="79">
        <v>22</v>
      </c>
      <c r="P471" s="82">
        <v>53660.75</v>
      </c>
      <c r="Q471" s="80" t="s">
        <v>97</v>
      </c>
      <c r="R471" s="80" t="s">
        <v>10</v>
      </c>
      <c r="S471" s="80" t="s">
        <v>10</v>
      </c>
      <c r="T471" s="79" t="s">
        <v>135</v>
      </c>
      <c r="U471" s="79" t="s">
        <v>116</v>
      </c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14:55" ht="15.75" thickBot="1">
      <c r="N472" s="3" t="s">
        <v>76</v>
      </c>
      <c r="O472" s="79">
        <v>22</v>
      </c>
      <c r="P472" s="82">
        <v>15198.41</v>
      </c>
      <c r="Q472" s="80" t="s">
        <v>98</v>
      </c>
      <c r="R472" s="80" t="s">
        <v>10</v>
      </c>
      <c r="S472" s="80" t="s">
        <v>10</v>
      </c>
      <c r="T472" s="79" t="s">
        <v>135</v>
      </c>
      <c r="U472" s="79" t="s">
        <v>116</v>
      </c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14:55" ht="15.75" thickBot="1">
      <c r="N473" s="3" t="s">
        <v>76</v>
      </c>
      <c r="O473" s="79">
        <v>22</v>
      </c>
      <c r="P473" s="82">
        <v>7961.15</v>
      </c>
      <c r="Q473" s="80" t="s">
        <v>100</v>
      </c>
      <c r="R473" s="80" t="s">
        <v>10</v>
      </c>
      <c r="S473" s="80" t="s">
        <v>10</v>
      </c>
      <c r="T473" s="79" t="s">
        <v>135</v>
      </c>
      <c r="U473" s="79" t="s">
        <v>116</v>
      </c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14:55" ht="15.75" thickBot="1">
      <c r="N474" s="3" t="s">
        <v>76</v>
      </c>
      <c r="O474" s="79">
        <v>22</v>
      </c>
      <c r="P474" s="83">
        <v>80</v>
      </c>
      <c r="Q474" s="80" t="s">
        <v>94</v>
      </c>
      <c r="R474" s="80" t="s">
        <v>10</v>
      </c>
      <c r="S474" s="80" t="s">
        <v>92</v>
      </c>
      <c r="T474" s="79" t="s">
        <v>135</v>
      </c>
      <c r="U474" s="79" t="s">
        <v>116</v>
      </c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14:55" ht="15.75" thickBot="1">
      <c r="N475" s="3" t="s">
        <v>76</v>
      </c>
      <c r="O475" s="79">
        <v>22</v>
      </c>
      <c r="P475" s="83">
        <v>40</v>
      </c>
      <c r="Q475" s="80" t="s">
        <v>91</v>
      </c>
      <c r="R475" s="80" t="s">
        <v>10</v>
      </c>
      <c r="S475" s="80" t="s">
        <v>92</v>
      </c>
      <c r="T475" s="79" t="s">
        <v>134</v>
      </c>
      <c r="U475" s="79" t="s">
        <v>116</v>
      </c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14:55" ht="15.75" thickBot="1">
      <c r="N476" s="3" t="s">
        <v>76</v>
      </c>
      <c r="O476" s="79">
        <v>22</v>
      </c>
      <c r="P476" s="83">
        <v>80</v>
      </c>
      <c r="Q476" s="80" t="s">
        <v>94</v>
      </c>
      <c r="R476" s="80" t="s">
        <v>10</v>
      </c>
      <c r="S476" s="80" t="s">
        <v>92</v>
      </c>
      <c r="T476" s="79" t="s">
        <v>134</v>
      </c>
      <c r="U476" s="79" t="s">
        <v>116</v>
      </c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14:55" ht="15.75" thickBot="1">
      <c r="N477" s="3" t="s">
        <v>76</v>
      </c>
      <c r="O477" s="79">
        <v>23</v>
      </c>
      <c r="P477" s="83">
        <v>53.3</v>
      </c>
      <c r="Q477" s="80" t="s">
        <v>89</v>
      </c>
      <c r="R477" s="80" t="s">
        <v>10</v>
      </c>
      <c r="S477" s="80" t="s">
        <v>88</v>
      </c>
      <c r="T477" s="79" t="s">
        <v>104</v>
      </c>
      <c r="U477" s="79" t="s">
        <v>116</v>
      </c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14:55" ht="15.75" thickBot="1">
      <c r="N478" s="3" t="s">
        <v>76</v>
      </c>
      <c r="O478" s="79">
        <v>23</v>
      </c>
      <c r="P478" s="82">
        <v>39197.97</v>
      </c>
      <c r="Q478" s="80" t="s">
        <v>87</v>
      </c>
      <c r="R478" s="80" t="s">
        <v>10</v>
      </c>
      <c r="S478" s="80" t="s">
        <v>88</v>
      </c>
      <c r="T478" s="79" t="s">
        <v>105</v>
      </c>
      <c r="U478" s="79" t="s">
        <v>116</v>
      </c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14:55" ht="15.75" thickBot="1">
      <c r="N479" s="3" t="s">
        <v>76</v>
      </c>
      <c r="O479" s="79">
        <v>23</v>
      </c>
      <c r="P479" s="82">
        <v>6400.18</v>
      </c>
      <c r="Q479" s="80" t="s">
        <v>90</v>
      </c>
      <c r="R479" s="80" t="s">
        <v>10</v>
      </c>
      <c r="S479" s="80" t="s">
        <v>88</v>
      </c>
      <c r="T479" s="79" t="s">
        <v>105</v>
      </c>
      <c r="U479" s="79" t="s">
        <v>116</v>
      </c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14:55" ht="15.75" thickBot="1">
      <c r="N480" s="3" t="s">
        <v>76</v>
      </c>
      <c r="O480" s="79">
        <v>23</v>
      </c>
      <c r="P480" s="83">
        <v>692.54</v>
      </c>
      <c r="Q480" s="80" t="s">
        <v>93</v>
      </c>
      <c r="R480" s="80" t="s">
        <v>10</v>
      </c>
      <c r="S480" s="80" t="s">
        <v>88</v>
      </c>
      <c r="T480" s="79" t="s">
        <v>109</v>
      </c>
      <c r="U480" s="79" t="s">
        <v>116</v>
      </c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14:55" ht="29.25" thickBot="1">
      <c r="N481" s="3" t="s">
        <v>76</v>
      </c>
      <c r="O481" s="79">
        <v>23</v>
      </c>
      <c r="P481" s="83">
        <v>16</v>
      </c>
      <c r="Q481" s="80" t="s">
        <v>95</v>
      </c>
      <c r="R481" s="80" t="s">
        <v>10</v>
      </c>
      <c r="S481" s="80" t="s">
        <v>92</v>
      </c>
      <c r="T481" s="79" t="s">
        <v>123</v>
      </c>
      <c r="U481" s="79" t="s">
        <v>116</v>
      </c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14:55" ht="15.75" thickBot="1">
      <c r="N482" s="3" t="s">
        <v>76</v>
      </c>
      <c r="O482" s="79">
        <v>23</v>
      </c>
      <c r="P482" s="83">
        <v>903.88</v>
      </c>
      <c r="Q482" s="80" t="s">
        <v>100</v>
      </c>
      <c r="R482" s="80" t="s">
        <v>10</v>
      </c>
      <c r="S482" s="80" t="s">
        <v>10</v>
      </c>
      <c r="T482" s="79" t="s">
        <v>135</v>
      </c>
      <c r="U482" s="79" t="s">
        <v>116</v>
      </c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14:55" ht="15.75" thickBot="1">
      <c r="N483" s="3" t="s">
        <v>76</v>
      </c>
      <c r="O483" s="79">
        <v>23</v>
      </c>
      <c r="P483" s="82">
        <v>1725.74</v>
      </c>
      <c r="Q483" s="80" t="s">
        <v>98</v>
      </c>
      <c r="R483" s="80" t="s">
        <v>10</v>
      </c>
      <c r="S483" s="80" t="s">
        <v>10</v>
      </c>
      <c r="T483" s="79" t="s">
        <v>135</v>
      </c>
      <c r="U483" s="79" t="s">
        <v>116</v>
      </c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14:55" ht="15.75" thickBot="1">
      <c r="N484" s="3" t="s">
        <v>76</v>
      </c>
      <c r="O484" s="79">
        <v>23</v>
      </c>
      <c r="P484" s="82">
        <v>14214.67</v>
      </c>
      <c r="Q484" s="80" t="s">
        <v>11</v>
      </c>
      <c r="R484" s="80" t="s">
        <v>10</v>
      </c>
      <c r="S484" s="80" t="s">
        <v>10</v>
      </c>
      <c r="T484" s="79" t="s">
        <v>135</v>
      </c>
      <c r="U484" s="79" t="s">
        <v>116</v>
      </c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>Q193947</v>
      </c>
      <c r="AU484" s="10">
        <f t="shared" si="192"/>
        <v>23</v>
      </c>
      <c r="AV484" s="10">
        <f t="shared" si="193"/>
        <v>14214.67</v>
      </c>
      <c r="AW484" s="10" t="str">
        <f t="shared" si="194"/>
        <v>2021/5</v>
      </c>
      <c r="AX484" s="10" t="str">
        <f t="shared" si="195"/>
        <v>2021/5 Contribuciones Seg. Social</v>
      </c>
      <c r="AY484" s="10">
        <f t="shared" si="176"/>
        <v>76550.42</v>
      </c>
      <c r="AZ484" s="10">
        <f t="shared" si="196"/>
        <v>0.18569029405717175</v>
      </c>
      <c r="BA484" s="10" t="str">
        <f t="shared" si="178"/>
        <v>Q193947 23</v>
      </c>
      <c r="BB484" s="10">
        <f>IFERROR(IF(AW484="","",VLOOKUP(AW484,SUSS!R:S,2,FALSE)),AY484*SUSS!$M$2)</f>
        <v>19137.605</v>
      </c>
      <c r="BC484" s="10">
        <f t="shared" si="177"/>
        <v>3553.6675</v>
      </c>
    </row>
    <row r="485" spans="14:55" ht="15.75" thickBot="1">
      <c r="N485" s="3" t="s">
        <v>76</v>
      </c>
      <c r="O485" s="79">
        <v>23</v>
      </c>
      <c r="P485" s="82">
        <v>10628.45</v>
      </c>
      <c r="Q485" s="80" t="s">
        <v>97</v>
      </c>
      <c r="R485" s="80" t="s">
        <v>10</v>
      </c>
      <c r="S485" s="80" t="s">
        <v>10</v>
      </c>
      <c r="T485" s="79" t="s">
        <v>135</v>
      </c>
      <c r="U485" s="79" t="s">
        <v>116</v>
      </c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14:55" ht="15.75" thickBot="1">
      <c r="N486" s="3" t="s">
        <v>76</v>
      </c>
      <c r="O486" s="79">
        <v>23</v>
      </c>
      <c r="P486" s="82">
        <v>27523.45</v>
      </c>
      <c r="Q486" s="80" t="s">
        <v>11</v>
      </c>
      <c r="R486" s="80" t="s">
        <v>10</v>
      </c>
      <c r="S486" s="80" t="s">
        <v>88</v>
      </c>
      <c r="T486" s="79" t="s">
        <v>135</v>
      </c>
      <c r="U486" s="79" t="s">
        <v>116</v>
      </c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>Q193947</v>
      </c>
      <c r="AU486" s="10">
        <f t="shared" si="192"/>
        <v>23</v>
      </c>
      <c r="AV486" s="10">
        <f t="shared" si="193"/>
        <v>27523.45</v>
      </c>
      <c r="AW486" s="10" t="str">
        <f t="shared" si="194"/>
        <v>2021/5</v>
      </c>
      <c r="AX486" s="10" t="str">
        <f t="shared" si="195"/>
        <v>2021/5 Contribuciones Seg. Social</v>
      </c>
      <c r="AY486" s="10">
        <f t="shared" si="176"/>
        <v>76550.42</v>
      </c>
      <c r="AZ486" s="10">
        <f t="shared" si="196"/>
        <v>0.35954668831340181</v>
      </c>
      <c r="BA486" s="10" t="str">
        <f t="shared" si="178"/>
        <v>Q193947 23</v>
      </c>
      <c r="BB486" s="10">
        <f>IFERROR(IF(AW486="","",VLOOKUP(AW486,SUSS!R:S,2,FALSE)),AY486*SUSS!$M$2)</f>
        <v>19137.605</v>
      </c>
      <c r="BC486" s="10">
        <f t="shared" si="177"/>
        <v>6880.8625000000002</v>
      </c>
    </row>
    <row r="487" spans="14:55" ht="15.75" thickBot="1">
      <c r="N487" s="3" t="s">
        <v>76</v>
      </c>
      <c r="O487" s="79">
        <v>23</v>
      </c>
      <c r="P487" s="82">
        <v>23114.97</v>
      </c>
      <c r="Q487" s="80" t="s">
        <v>97</v>
      </c>
      <c r="R487" s="80" t="s">
        <v>10</v>
      </c>
      <c r="S487" s="80" t="s">
        <v>88</v>
      </c>
      <c r="T487" s="79" t="s">
        <v>135</v>
      </c>
      <c r="U487" s="79" t="s">
        <v>116</v>
      </c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14:55" ht="15.75" thickBot="1">
      <c r="N488" s="3" t="s">
        <v>76</v>
      </c>
      <c r="O488" s="79">
        <v>23</v>
      </c>
      <c r="P488" s="82">
        <v>1498.35</v>
      </c>
      <c r="Q488" s="80" t="s">
        <v>98</v>
      </c>
      <c r="R488" s="80" t="s">
        <v>10</v>
      </c>
      <c r="S488" s="80" t="s">
        <v>88</v>
      </c>
      <c r="T488" s="79" t="s">
        <v>135</v>
      </c>
      <c r="U488" s="79" t="s">
        <v>116</v>
      </c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14:55" ht="15.75" thickBot="1">
      <c r="N489" s="3" t="s">
        <v>76</v>
      </c>
      <c r="O489" s="79">
        <v>23</v>
      </c>
      <c r="P489" s="83">
        <v>784.85</v>
      </c>
      <c r="Q489" s="80" t="s">
        <v>100</v>
      </c>
      <c r="R489" s="80" t="s">
        <v>10</v>
      </c>
      <c r="S489" s="80" t="s">
        <v>88</v>
      </c>
      <c r="T489" s="79" t="s">
        <v>135</v>
      </c>
      <c r="U489" s="79" t="s">
        <v>116</v>
      </c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14:55" ht="15.75" thickBot="1">
      <c r="N490" s="3" t="s">
        <v>76</v>
      </c>
      <c r="O490" s="79">
        <v>23</v>
      </c>
      <c r="P490" s="82">
        <v>100925.92</v>
      </c>
      <c r="Q490" s="80" t="s">
        <v>11</v>
      </c>
      <c r="R490" s="80" t="s">
        <v>10</v>
      </c>
      <c r="S490" s="80" t="s">
        <v>10</v>
      </c>
      <c r="T490" s="79" t="s">
        <v>134</v>
      </c>
      <c r="U490" s="79" t="s">
        <v>116</v>
      </c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>Q193947</v>
      </c>
      <c r="AU490" s="10">
        <f t="shared" si="192"/>
        <v>23</v>
      </c>
      <c r="AV490" s="10">
        <f t="shared" si="193"/>
        <v>100925.92</v>
      </c>
      <c r="AW490" s="10" t="str">
        <f t="shared" si="194"/>
        <v>2021/6</v>
      </c>
      <c r="AX490" s="10" t="str">
        <f t="shared" si="195"/>
        <v>2021/6 Contribuciones Seg. Social</v>
      </c>
      <c r="AY490" s="10">
        <f t="shared" si="176"/>
        <v>109044.11</v>
      </c>
      <c r="AZ490" s="10">
        <f t="shared" si="196"/>
        <v>0.92555132047022071</v>
      </c>
      <c r="BA490" s="10" t="str">
        <f t="shared" si="178"/>
        <v>Q193947 23</v>
      </c>
      <c r="BB490" s="10">
        <f>IFERROR(IF(AW490="","",VLOOKUP(AW490,SUSS!R:S,2,FALSE)),AY490*SUSS!$M$2)</f>
        <v>27261.0275</v>
      </c>
      <c r="BC490" s="10">
        <f t="shared" si="177"/>
        <v>25231.48</v>
      </c>
    </row>
    <row r="491" spans="14:55" ht="15.75" thickBot="1">
      <c r="N491" s="3" t="s">
        <v>76</v>
      </c>
      <c r="O491" s="79">
        <v>23</v>
      </c>
      <c r="P491" s="82">
        <v>85003.199999999997</v>
      </c>
      <c r="Q491" s="80" t="s">
        <v>97</v>
      </c>
      <c r="R491" s="80" t="s">
        <v>10</v>
      </c>
      <c r="S491" s="80" t="s">
        <v>10</v>
      </c>
      <c r="T491" s="79" t="s">
        <v>134</v>
      </c>
      <c r="U491" s="79" t="s">
        <v>116</v>
      </c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14:55" ht="15.75" thickBot="1">
      <c r="N492" s="3" t="s">
        <v>76</v>
      </c>
      <c r="O492" s="79">
        <v>23</v>
      </c>
      <c r="P492" s="82">
        <v>16609.11</v>
      </c>
      <c r="Q492" s="80" t="s">
        <v>98</v>
      </c>
      <c r="R492" s="80" t="s">
        <v>10</v>
      </c>
      <c r="S492" s="80" t="s">
        <v>10</v>
      </c>
      <c r="T492" s="79" t="s">
        <v>134</v>
      </c>
      <c r="U492" s="79" t="s">
        <v>116</v>
      </c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14:55" ht="15.75" thickBot="1">
      <c r="N493" s="3" t="s">
        <v>76</v>
      </c>
      <c r="O493" s="79">
        <v>23</v>
      </c>
      <c r="P493" s="82">
        <v>8700.09</v>
      </c>
      <c r="Q493" s="80" t="s">
        <v>100</v>
      </c>
      <c r="R493" s="80" t="s">
        <v>10</v>
      </c>
      <c r="S493" s="80" t="s">
        <v>10</v>
      </c>
      <c r="T493" s="79" t="s">
        <v>134</v>
      </c>
      <c r="U493" s="79" t="s">
        <v>116</v>
      </c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14:55" ht="15.75" thickBot="1">
      <c r="N494" s="3" t="s">
        <v>76</v>
      </c>
      <c r="O494" s="79">
        <v>23</v>
      </c>
      <c r="P494" s="83">
        <v>40</v>
      </c>
      <c r="Q494" s="80" t="s">
        <v>91</v>
      </c>
      <c r="R494" s="80" t="s">
        <v>10</v>
      </c>
      <c r="S494" s="80" t="s">
        <v>92</v>
      </c>
      <c r="T494" s="79" t="s">
        <v>134</v>
      </c>
      <c r="U494" s="79" t="s">
        <v>116</v>
      </c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14:55" ht="15.75" thickBot="1">
      <c r="N495" s="3" t="s">
        <v>76</v>
      </c>
      <c r="O495" s="79">
        <v>23</v>
      </c>
      <c r="P495" s="83">
        <v>120</v>
      </c>
      <c r="Q495" s="80" t="s">
        <v>94</v>
      </c>
      <c r="R495" s="80" t="s">
        <v>10</v>
      </c>
      <c r="S495" s="80" t="s">
        <v>92</v>
      </c>
      <c r="T495" s="79" t="s">
        <v>134</v>
      </c>
      <c r="U495" s="79" t="s">
        <v>116</v>
      </c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14:55" ht="15.75" thickBot="1">
      <c r="N496" s="3" t="s">
        <v>76</v>
      </c>
      <c r="O496" s="79">
        <v>23</v>
      </c>
      <c r="P496" s="83">
        <v>40</v>
      </c>
      <c r="Q496" s="80" t="s">
        <v>94</v>
      </c>
      <c r="R496" s="80" t="s">
        <v>10</v>
      </c>
      <c r="S496" s="80" t="s">
        <v>92</v>
      </c>
      <c r="T496" s="79" t="s">
        <v>136</v>
      </c>
      <c r="U496" s="79" t="s">
        <v>116</v>
      </c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14:55" ht="15.75" thickBot="1">
      <c r="N497" s="3" t="s">
        <v>76</v>
      </c>
      <c r="O497" s="79">
        <v>24</v>
      </c>
      <c r="P497" s="83">
        <v>53.3</v>
      </c>
      <c r="Q497" s="80" t="s">
        <v>89</v>
      </c>
      <c r="R497" s="80" t="s">
        <v>10</v>
      </c>
      <c r="S497" s="80" t="s">
        <v>88</v>
      </c>
      <c r="T497" s="79" t="s">
        <v>104</v>
      </c>
      <c r="U497" s="79" t="s">
        <v>116</v>
      </c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14:55" ht="15.75" thickBot="1">
      <c r="N498" s="3" t="s">
        <v>76</v>
      </c>
      <c r="O498" s="79">
        <v>24</v>
      </c>
      <c r="P498" s="83">
        <v>0.06</v>
      </c>
      <c r="Q498" s="80" t="s">
        <v>89</v>
      </c>
      <c r="R498" s="80" t="s">
        <v>10</v>
      </c>
      <c r="S498" s="80" t="s">
        <v>10</v>
      </c>
      <c r="T498" s="79" t="s">
        <v>137</v>
      </c>
      <c r="U498" s="79" t="s">
        <v>116</v>
      </c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14:55" ht="15.75" thickBot="1">
      <c r="N499" s="3" t="s">
        <v>76</v>
      </c>
      <c r="O499" s="79">
        <v>24</v>
      </c>
      <c r="P499" s="83">
        <v>0.05</v>
      </c>
      <c r="Q499" s="80" t="s">
        <v>89</v>
      </c>
      <c r="R499" s="80" t="s">
        <v>10</v>
      </c>
      <c r="S499" s="80" t="s">
        <v>88</v>
      </c>
      <c r="T499" s="79" t="s">
        <v>137</v>
      </c>
      <c r="U499" s="79" t="s">
        <v>116</v>
      </c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14:55" ht="15.75" thickBot="1">
      <c r="N500" s="3" t="s">
        <v>76</v>
      </c>
      <c r="O500" s="79">
        <v>24</v>
      </c>
      <c r="P500" s="82">
        <v>38798.080000000002</v>
      </c>
      <c r="Q500" s="80" t="s">
        <v>87</v>
      </c>
      <c r="R500" s="80" t="s">
        <v>10</v>
      </c>
      <c r="S500" s="80" t="s">
        <v>88</v>
      </c>
      <c r="T500" s="79" t="s">
        <v>105</v>
      </c>
      <c r="U500" s="79" t="s">
        <v>116</v>
      </c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14:55" ht="15.75" thickBot="1">
      <c r="N501" s="3" t="s">
        <v>76</v>
      </c>
      <c r="O501" s="79">
        <v>24</v>
      </c>
      <c r="P501" s="82">
        <v>6000.06</v>
      </c>
      <c r="Q501" s="80" t="s">
        <v>90</v>
      </c>
      <c r="R501" s="80" t="s">
        <v>10</v>
      </c>
      <c r="S501" s="80" t="s">
        <v>88</v>
      </c>
      <c r="T501" s="79" t="s">
        <v>105</v>
      </c>
      <c r="U501" s="79" t="s">
        <v>116</v>
      </c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14:55" ht="15.75" thickBot="1">
      <c r="N502" s="3" t="s">
        <v>76</v>
      </c>
      <c r="O502" s="79">
        <v>24</v>
      </c>
      <c r="P502" s="83">
        <v>200</v>
      </c>
      <c r="Q502" s="80" t="s">
        <v>87</v>
      </c>
      <c r="R502" s="80" t="s">
        <v>10</v>
      </c>
      <c r="S502" s="80" t="s">
        <v>92</v>
      </c>
      <c r="T502" s="79" t="s">
        <v>108</v>
      </c>
      <c r="U502" s="79" t="s">
        <v>116</v>
      </c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14:55" ht="15.75" thickBot="1">
      <c r="N503" s="3" t="s">
        <v>76</v>
      </c>
      <c r="O503" s="79">
        <v>24</v>
      </c>
      <c r="P503" s="83">
        <v>200</v>
      </c>
      <c r="Q503" s="80" t="s">
        <v>90</v>
      </c>
      <c r="R503" s="80" t="s">
        <v>10</v>
      </c>
      <c r="S503" s="80" t="s">
        <v>92</v>
      </c>
      <c r="T503" s="79" t="s">
        <v>108</v>
      </c>
      <c r="U503" s="79" t="s">
        <v>116</v>
      </c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14:55" ht="15.75" thickBot="1">
      <c r="N504" s="3" t="s">
        <v>76</v>
      </c>
      <c r="O504" s="79">
        <v>24</v>
      </c>
      <c r="P504" s="83">
        <v>692.61</v>
      </c>
      <c r="Q504" s="80" t="s">
        <v>93</v>
      </c>
      <c r="R504" s="80" t="s">
        <v>10</v>
      </c>
      <c r="S504" s="80" t="s">
        <v>88</v>
      </c>
      <c r="T504" s="79" t="s">
        <v>109</v>
      </c>
      <c r="U504" s="79" t="s">
        <v>116</v>
      </c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14:55" ht="15.75" thickBot="1">
      <c r="N505" s="3" t="s">
        <v>76</v>
      </c>
      <c r="O505" s="79">
        <v>24</v>
      </c>
      <c r="P505" s="83">
        <v>200</v>
      </c>
      <c r="Q505" s="80" t="s">
        <v>87</v>
      </c>
      <c r="R505" s="80" t="s">
        <v>10</v>
      </c>
      <c r="S505" s="80" t="s">
        <v>92</v>
      </c>
      <c r="T505" s="79" t="s">
        <v>123</v>
      </c>
      <c r="U505" s="79" t="s">
        <v>116</v>
      </c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14:55" ht="29.25" thickBot="1">
      <c r="N506" s="3" t="s">
        <v>76</v>
      </c>
      <c r="O506" s="79">
        <v>24</v>
      </c>
      <c r="P506" s="83">
        <v>16</v>
      </c>
      <c r="Q506" s="80" t="s">
        <v>95</v>
      </c>
      <c r="R506" s="80" t="s">
        <v>10</v>
      </c>
      <c r="S506" s="80" t="s">
        <v>92</v>
      </c>
      <c r="T506" s="79" t="s">
        <v>123</v>
      </c>
      <c r="U506" s="79" t="s">
        <v>116</v>
      </c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14:55" ht="15.75" thickBot="1">
      <c r="N507" s="3" t="s">
        <v>76</v>
      </c>
      <c r="O507" s="79">
        <v>24</v>
      </c>
      <c r="P507" s="83">
        <v>200</v>
      </c>
      <c r="Q507" s="80" t="s">
        <v>90</v>
      </c>
      <c r="R507" s="80" t="s">
        <v>10</v>
      </c>
      <c r="S507" s="80" t="s">
        <v>92</v>
      </c>
      <c r="T507" s="79" t="s">
        <v>123</v>
      </c>
      <c r="U507" s="79" t="s">
        <v>116</v>
      </c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14:55" ht="15.75" thickBot="1">
      <c r="N508" s="3" t="s">
        <v>76</v>
      </c>
      <c r="O508" s="79">
        <v>24</v>
      </c>
      <c r="P508" s="83">
        <v>315.04000000000002</v>
      </c>
      <c r="Q508" s="80" t="s">
        <v>98</v>
      </c>
      <c r="R508" s="80" t="s">
        <v>10</v>
      </c>
      <c r="S508" s="80" t="s">
        <v>10</v>
      </c>
      <c r="T508" s="79" t="s">
        <v>134</v>
      </c>
      <c r="U508" s="79" t="s">
        <v>116</v>
      </c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14:55" ht="15.75" thickBot="1">
      <c r="N509" s="3" t="s">
        <v>76</v>
      </c>
      <c r="O509" s="79">
        <v>24</v>
      </c>
      <c r="P509" s="82">
        <v>5837.2</v>
      </c>
      <c r="Q509" s="80" t="s">
        <v>97</v>
      </c>
      <c r="R509" s="80" t="s">
        <v>10</v>
      </c>
      <c r="S509" s="80" t="s">
        <v>10</v>
      </c>
      <c r="T509" s="79" t="s">
        <v>134</v>
      </c>
      <c r="U509" s="79" t="s">
        <v>116</v>
      </c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14:55" ht="15.75" thickBot="1">
      <c r="N510" s="3" t="s">
        <v>76</v>
      </c>
      <c r="O510" s="79">
        <v>24</v>
      </c>
      <c r="P510" s="83">
        <v>164.94</v>
      </c>
      <c r="Q510" s="80" t="s">
        <v>100</v>
      </c>
      <c r="R510" s="80" t="s">
        <v>10</v>
      </c>
      <c r="S510" s="80" t="s">
        <v>10</v>
      </c>
      <c r="T510" s="79" t="s">
        <v>134</v>
      </c>
      <c r="U510" s="79" t="s">
        <v>116</v>
      </c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14:55" ht="15.75" thickBot="1">
      <c r="N511" s="3" t="s">
        <v>76</v>
      </c>
      <c r="O511" s="79">
        <v>24</v>
      </c>
      <c r="P511" s="82">
        <v>8118.19</v>
      </c>
      <c r="Q511" s="80" t="s">
        <v>11</v>
      </c>
      <c r="R511" s="80" t="s">
        <v>10</v>
      </c>
      <c r="S511" s="80" t="s">
        <v>10</v>
      </c>
      <c r="T511" s="79" t="s">
        <v>134</v>
      </c>
      <c r="U511" s="79" t="s">
        <v>116</v>
      </c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>Q193947</v>
      </c>
      <c r="AU511" s="10">
        <f t="shared" si="192"/>
        <v>24</v>
      </c>
      <c r="AV511" s="10">
        <f t="shared" si="193"/>
        <v>8118.19</v>
      </c>
      <c r="AW511" s="10" t="str">
        <f t="shared" si="194"/>
        <v>2021/6</v>
      </c>
      <c r="AX511" s="10" t="str">
        <f t="shared" si="195"/>
        <v>2021/6 Contribuciones Seg. Social</v>
      </c>
      <c r="AY511" s="10">
        <f t="shared" si="176"/>
        <v>109044.11</v>
      </c>
      <c r="AZ511" s="10">
        <f t="shared" si="196"/>
        <v>7.444867952977928E-2</v>
      </c>
      <c r="BA511" s="10" t="str">
        <f t="shared" si="178"/>
        <v>Q193947 24</v>
      </c>
      <c r="BB511" s="10">
        <f>IFERROR(IF(AW511="","",VLOOKUP(AW511,SUSS!R:S,2,FALSE)),AY511*SUSS!$M$2)</f>
        <v>27261.0275</v>
      </c>
      <c r="BC511" s="10">
        <f t="shared" si="177"/>
        <v>2029.5475000000001</v>
      </c>
    </row>
    <row r="512" spans="14:55" ht="15.75" thickBot="1">
      <c r="N512" s="3" t="s">
        <v>76</v>
      </c>
      <c r="O512" s="79">
        <v>24</v>
      </c>
      <c r="P512" s="83">
        <v>200</v>
      </c>
      <c r="Q512" s="80" t="s">
        <v>97</v>
      </c>
      <c r="R512" s="80" t="s">
        <v>10</v>
      </c>
      <c r="S512" s="80" t="s">
        <v>92</v>
      </c>
      <c r="T512" s="79" t="s">
        <v>134</v>
      </c>
      <c r="U512" s="79" t="s">
        <v>116</v>
      </c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14:55" ht="15.75" thickBot="1">
      <c r="N513" s="3" t="s">
        <v>76</v>
      </c>
      <c r="O513" s="79">
        <v>24</v>
      </c>
      <c r="P513" s="82">
        <v>29313.89</v>
      </c>
      <c r="Q513" s="80" t="s">
        <v>97</v>
      </c>
      <c r="R513" s="80" t="s">
        <v>10</v>
      </c>
      <c r="S513" s="80" t="s">
        <v>88</v>
      </c>
      <c r="T513" s="79" t="s">
        <v>134</v>
      </c>
      <c r="U513" s="79" t="s">
        <v>116</v>
      </c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14:55" ht="15.75" thickBot="1">
      <c r="N514" s="3" t="s">
        <v>76</v>
      </c>
      <c r="O514" s="79">
        <v>24</v>
      </c>
      <c r="P514" s="83">
        <v>716.18</v>
      </c>
      <c r="Q514" s="80" t="s">
        <v>100</v>
      </c>
      <c r="R514" s="80" t="s">
        <v>10</v>
      </c>
      <c r="S514" s="80" t="s">
        <v>88</v>
      </c>
      <c r="T514" s="79" t="s">
        <v>134</v>
      </c>
      <c r="U514" s="79" t="s">
        <v>116</v>
      </c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14:55" ht="15.75" thickBot="1">
      <c r="N515" s="3" t="s">
        <v>76</v>
      </c>
      <c r="O515" s="79">
        <v>24</v>
      </c>
      <c r="P515" s="82">
        <v>35188.17</v>
      </c>
      <c r="Q515" s="80" t="s">
        <v>11</v>
      </c>
      <c r="R515" s="80" t="s">
        <v>10</v>
      </c>
      <c r="S515" s="80" t="s">
        <v>88</v>
      </c>
      <c r="T515" s="79" t="s">
        <v>134</v>
      </c>
      <c r="U515" s="79" t="s">
        <v>116</v>
      </c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>Q193947</v>
      </c>
      <c r="AU515" s="10">
        <f t="shared" si="192"/>
        <v>24</v>
      </c>
      <c r="AV515" s="10">
        <f t="shared" si="193"/>
        <v>35188.17</v>
      </c>
      <c r="AW515" s="10" t="str">
        <f t="shared" si="194"/>
        <v>2021/6</v>
      </c>
      <c r="AX515" s="10" t="str">
        <f t="shared" si="195"/>
        <v>2021/6 Contribuciones Seg. Social</v>
      </c>
      <c r="AY515" s="10">
        <f t="shared" si="176"/>
        <v>109044.11</v>
      </c>
      <c r="AZ515" s="10">
        <f t="shared" si="196"/>
        <v>0.32269665917764839</v>
      </c>
      <c r="BA515" s="10" t="str">
        <f t="shared" si="178"/>
        <v>Q193947 24</v>
      </c>
      <c r="BB515" s="10">
        <f>IFERROR(IF(AW515="","",VLOOKUP(AW515,SUSS!R:S,2,FALSE)),AY515*SUSS!$M$2)</f>
        <v>27261.0275</v>
      </c>
      <c r="BC515" s="10">
        <f t="shared" si="177"/>
        <v>8797.0424999999996</v>
      </c>
    </row>
    <row r="516" spans="14:55" ht="15.75" thickBot="1">
      <c r="N516" s="3" t="s">
        <v>76</v>
      </c>
      <c r="O516" s="79">
        <v>24</v>
      </c>
      <c r="P516" s="82">
        <v>1367.25</v>
      </c>
      <c r="Q516" s="80" t="s">
        <v>98</v>
      </c>
      <c r="R516" s="80" t="s">
        <v>10</v>
      </c>
      <c r="S516" s="80" t="s">
        <v>88</v>
      </c>
      <c r="T516" s="79" t="s">
        <v>134</v>
      </c>
      <c r="U516" s="79" t="s">
        <v>116</v>
      </c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14:55" ht="15.75" thickBot="1">
      <c r="N517" s="3" t="s">
        <v>76</v>
      </c>
      <c r="O517" s="79">
        <v>24</v>
      </c>
      <c r="P517" s="83">
        <v>40</v>
      </c>
      <c r="Q517" s="80" t="s">
        <v>91</v>
      </c>
      <c r="R517" s="80" t="s">
        <v>10</v>
      </c>
      <c r="S517" s="80" t="s">
        <v>92</v>
      </c>
      <c r="T517" s="79" t="s">
        <v>134</v>
      </c>
      <c r="U517" s="79" t="s">
        <v>116</v>
      </c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14:55" ht="15.75" thickBot="1">
      <c r="N518" s="3" t="s">
        <v>76</v>
      </c>
      <c r="O518" s="79">
        <v>24</v>
      </c>
      <c r="P518" s="82">
        <v>76869.78</v>
      </c>
      <c r="Q518" s="80" t="s">
        <v>11</v>
      </c>
      <c r="R518" s="80" t="s">
        <v>10</v>
      </c>
      <c r="S518" s="80" t="s">
        <v>10</v>
      </c>
      <c r="T518" s="79" t="s">
        <v>136</v>
      </c>
      <c r="U518" s="79" t="s">
        <v>116</v>
      </c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>Q193947</v>
      </c>
      <c r="AU518" s="10">
        <f t="shared" si="192"/>
        <v>24</v>
      </c>
      <c r="AV518" s="10">
        <f t="shared" si="193"/>
        <v>76869.78</v>
      </c>
      <c r="AW518" s="10" t="str">
        <f t="shared" si="194"/>
        <v>2021/7</v>
      </c>
      <c r="AX518" s="10" t="str">
        <f t="shared" si="195"/>
        <v>2021/7 Contribuciones Seg. Social</v>
      </c>
      <c r="AY518" s="10">
        <f t="shared" si="197"/>
        <v>76869.78</v>
      </c>
      <c r="AZ518" s="10">
        <f t="shared" si="196"/>
        <v>1</v>
      </c>
      <c r="BA518" s="10" t="str">
        <f t="shared" si="178"/>
        <v>Q193947 24</v>
      </c>
      <c r="BB518" s="10">
        <f>IFERROR(IF(AW518="","",VLOOKUP(AW518,SUSS!R:S,2,FALSE)),AY518*SUSS!$M$2)</f>
        <v>19217.445</v>
      </c>
      <c r="BC518" s="10">
        <f t="shared" si="198"/>
        <v>19217.445</v>
      </c>
    </row>
    <row r="519" spans="14:55" ht="15.75" thickBot="1">
      <c r="N519" s="3" t="s">
        <v>76</v>
      </c>
      <c r="O519" s="79">
        <v>24</v>
      </c>
      <c r="P519" s="82">
        <v>8865.0300000000007</v>
      </c>
      <c r="Q519" s="80" t="s">
        <v>100</v>
      </c>
      <c r="R519" s="80" t="s">
        <v>10</v>
      </c>
      <c r="S519" s="80" t="s">
        <v>10</v>
      </c>
      <c r="T519" s="79" t="s">
        <v>136</v>
      </c>
      <c r="U519" s="79" t="s">
        <v>116</v>
      </c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14:55" ht="15.75" thickBot="1">
      <c r="N520" s="3" t="s">
        <v>76</v>
      </c>
      <c r="O520" s="79">
        <v>24</v>
      </c>
      <c r="P520" s="82">
        <v>64520.4</v>
      </c>
      <c r="Q520" s="80" t="s">
        <v>97</v>
      </c>
      <c r="R520" s="80" t="s">
        <v>10</v>
      </c>
      <c r="S520" s="80" t="s">
        <v>10</v>
      </c>
      <c r="T520" s="79" t="s">
        <v>136</v>
      </c>
      <c r="U520" s="79" t="s">
        <v>116</v>
      </c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14:55" ht="15.75" thickBot="1">
      <c r="N521" s="3" t="s">
        <v>76</v>
      </c>
      <c r="O521" s="79">
        <v>24</v>
      </c>
      <c r="P521" s="82">
        <v>16924.150000000001</v>
      </c>
      <c r="Q521" s="80" t="s">
        <v>98</v>
      </c>
      <c r="R521" s="80" t="s">
        <v>10</v>
      </c>
      <c r="S521" s="80" t="s">
        <v>10</v>
      </c>
      <c r="T521" s="79" t="s">
        <v>136</v>
      </c>
      <c r="U521" s="79" t="s">
        <v>116</v>
      </c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14:55" ht="15.75" thickBot="1">
      <c r="N522" s="3" t="s">
        <v>76</v>
      </c>
      <c r="O522" s="79">
        <v>24</v>
      </c>
      <c r="P522" s="82">
        <v>1226.78</v>
      </c>
      <c r="Q522" s="80" t="s">
        <v>98</v>
      </c>
      <c r="R522" s="80" t="s">
        <v>10</v>
      </c>
      <c r="S522" s="80" t="s">
        <v>88</v>
      </c>
      <c r="T522" s="79" t="s">
        <v>136</v>
      </c>
      <c r="U522" s="79" t="s">
        <v>116</v>
      </c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14:55" ht="15.75" thickBot="1">
      <c r="N523" s="3" t="s">
        <v>76</v>
      </c>
      <c r="O523" s="79">
        <v>24</v>
      </c>
      <c r="P523" s="82">
        <v>18875.23</v>
      </c>
      <c r="Q523" s="80" t="s">
        <v>97</v>
      </c>
      <c r="R523" s="80" t="s">
        <v>10</v>
      </c>
      <c r="S523" s="80" t="s">
        <v>88</v>
      </c>
      <c r="T523" s="79" t="s">
        <v>136</v>
      </c>
      <c r="U523" s="79" t="s">
        <v>116</v>
      </c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14:55" ht="15.75" thickBot="1">
      <c r="N524" s="3" t="s">
        <v>76</v>
      </c>
      <c r="O524" s="79">
        <v>24</v>
      </c>
      <c r="P524" s="83">
        <v>642.6</v>
      </c>
      <c r="Q524" s="80" t="s">
        <v>100</v>
      </c>
      <c r="R524" s="80" t="s">
        <v>10</v>
      </c>
      <c r="S524" s="80" t="s">
        <v>88</v>
      </c>
      <c r="T524" s="79" t="s">
        <v>136</v>
      </c>
      <c r="U524" s="79" t="s">
        <v>116</v>
      </c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14:55" ht="15.75" thickBot="1">
      <c r="N525" s="3" t="s">
        <v>76</v>
      </c>
      <c r="O525" s="79">
        <v>24</v>
      </c>
      <c r="P525" s="82">
        <v>22488</v>
      </c>
      <c r="Q525" s="80" t="s">
        <v>11</v>
      </c>
      <c r="R525" s="80" t="s">
        <v>10</v>
      </c>
      <c r="S525" s="80" t="s">
        <v>88</v>
      </c>
      <c r="T525" s="79" t="s">
        <v>136</v>
      </c>
      <c r="U525" s="79" t="s">
        <v>116</v>
      </c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>Q193947</v>
      </c>
      <c r="AU525" s="10">
        <f t="shared" si="192"/>
        <v>24</v>
      </c>
      <c r="AV525" s="10">
        <f t="shared" si="193"/>
        <v>22488</v>
      </c>
      <c r="AW525" s="10" t="str">
        <f t="shared" si="194"/>
        <v>2021/7</v>
      </c>
      <c r="AX525" s="10" t="str">
        <f t="shared" si="195"/>
        <v>2021/7 Contribuciones Seg. Social</v>
      </c>
      <c r="AY525" s="10">
        <f t="shared" si="197"/>
        <v>76869.78</v>
      </c>
      <c r="AZ525" s="10">
        <f t="shared" si="196"/>
        <v>0.29254669390233717</v>
      </c>
      <c r="BA525" s="10" t="str">
        <f t="shared" si="199"/>
        <v>Q193947 24</v>
      </c>
      <c r="BB525" s="10">
        <f>IFERROR(IF(AW525="","",VLOOKUP(AW525,SUSS!R:S,2,FALSE)),AY525*SUSS!$M$2)</f>
        <v>19217.445</v>
      </c>
      <c r="BC525" s="10">
        <f t="shared" si="198"/>
        <v>5622</v>
      </c>
    </row>
    <row r="526" spans="14:55" ht="15.75" thickBot="1">
      <c r="N526" s="3" t="s">
        <v>76</v>
      </c>
      <c r="O526" s="79">
        <v>24</v>
      </c>
      <c r="P526" s="83">
        <v>160</v>
      </c>
      <c r="Q526" s="80" t="s">
        <v>94</v>
      </c>
      <c r="R526" s="80" t="s">
        <v>10</v>
      </c>
      <c r="S526" s="80" t="s">
        <v>92</v>
      </c>
      <c r="T526" s="79" t="s">
        <v>136</v>
      </c>
      <c r="U526" s="79" t="s">
        <v>116</v>
      </c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14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14:55" ht="45.75" thickBot="1">
      <c r="N528" s="3" t="s">
        <v>138</v>
      </c>
      <c r="O528" s="96" t="s">
        <v>17</v>
      </c>
      <c r="P528"/>
      <c r="Q528"/>
      <c r="R528"/>
      <c r="S528"/>
      <c r="T528"/>
      <c r="U528"/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14:55" ht="15.75" thickBot="1">
      <c r="N529" s="3" t="s">
        <v>138</v>
      </c>
      <c r="O529" s="78" t="s">
        <v>13</v>
      </c>
      <c r="P529" s="78" t="s">
        <v>14</v>
      </c>
      <c r="Q529" s="78" t="s">
        <v>3</v>
      </c>
      <c r="R529" s="78" t="s">
        <v>4</v>
      </c>
      <c r="S529" s="78" t="s">
        <v>5</v>
      </c>
      <c r="T529" s="78" t="s">
        <v>15</v>
      </c>
      <c r="U529" s="78" t="s">
        <v>16</v>
      </c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14:55" ht="15.75" thickBot="1">
      <c r="N530" s="3" t="s">
        <v>138</v>
      </c>
      <c r="O530" s="75">
        <v>1</v>
      </c>
      <c r="P530" s="77">
        <v>64520.4</v>
      </c>
      <c r="Q530" s="76" t="s">
        <v>97</v>
      </c>
      <c r="R530" s="76" t="s">
        <v>10</v>
      </c>
      <c r="S530" s="76" t="s">
        <v>10</v>
      </c>
      <c r="T530" s="75" t="s">
        <v>142</v>
      </c>
      <c r="U530" s="75" t="s">
        <v>102</v>
      </c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14:55" ht="15.75" thickBot="1">
      <c r="N531" s="3" t="s">
        <v>138</v>
      </c>
      <c r="O531" s="79">
        <v>1</v>
      </c>
      <c r="P531" s="82">
        <v>76869.78</v>
      </c>
      <c r="Q531" s="80" t="s">
        <v>11</v>
      </c>
      <c r="R531" s="80" t="s">
        <v>10</v>
      </c>
      <c r="S531" s="80" t="s">
        <v>10</v>
      </c>
      <c r="T531" s="79" t="s">
        <v>142</v>
      </c>
      <c r="U531" s="79" t="s">
        <v>102</v>
      </c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>Q273697</v>
      </c>
      <c r="AU531" s="10">
        <f t="shared" si="192"/>
        <v>1</v>
      </c>
      <c r="AV531" s="10">
        <f t="shared" si="193"/>
        <v>76869.78</v>
      </c>
      <c r="AW531" s="10" t="str">
        <f t="shared" si="194"/>
        <v>2021/8</v>
      </c>
      <c r="AX531" s="10" t="str">
        <f t="shared" si="195"/>
        <v>2021/8 Contribuciones Seg. Social</v>
      </c>
      <c r="AY531" s="10">
        <f t="shared" si="197"/>
        <v>76869.78</v>
      </c>
      <c r="AZ531" s="10">
        <f t="shared" si="196"/>
        <v>1</v>
      </c>
      <c r="BA531" s="10" t="str">
        <f t="shared" si="199"/>
        <v>Q273697 1</v>
      </c>
      <c r="BB531" s="10">
        <f>IFERROR(IF(AW531="","",VLOOKUP(AW531,SUSS!R:S,2,FALSE)),AY531*SUSS!$M$2)</f>
        <v>19217.445</v>
      </c>
      <c r="BC531" s="10">
        <f t="shared" si="198"/>
        <v>19217.445</v>
      </c>
    </row>
    <row r="532" spans="14:55" ht="15.75" thickBot="1">
      <c r="N532" s="3" t="s">
        <v>138</v>
      </c>
      <c r="O532" s="79">
        <v>1</v>
      </c>
      <c r="P532" s="83">
        <v>200</v>
      </c>
      <c r="Q532" s="80" t="s">
        <v>97</v>
      </c>
      <c r="R532" s="80" t="s">
        <v>10</v>
      </c>
      <c r="S532" s="80" t="s">
        <v>92</v>
      </c>
      <c r="T532" s="79" t="s">
        <v>142</v>
      </c>
      <c r="U532" s="79" t="s">
        <v>102</v>
      </c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14:55" ht="15.75" thickBot="1">
      <c r="N533" s="3" t="s">
        <v>138</v>
      </c>
      <c r="O533" s="79">
        <v>1</v>
      </c>
      <c r="P533" s="82">
        <v>17193.830000000002</v>
      </c>
      <c r="Q533" s="80" t="s">
        <v>97</v>
      </c>
      <c r="R533" s="80" t="s">
        <v>10</v>
      </c>
      <c r="S533" s="80" t="s">
        <v>88</v>
      </c>
      <c r="T533" s="79" t="s">
        <v>142</v>
      </c>
      <c r="U533" s="79" t="s">
        <v>102</v>
      </c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14:55" ht="15.75" thickBot="1">
      <c r="N534" s="3" t="s">
        <v>138</v>
      </c>
      <c r="O534" s="79">
        <v>1</v>
      </c>
      <c r="P534" s="82">
        <v>20484.77</v>
      </c>
      <c r="Q534" s="80" t="s">
        <v>11</v>
      </c>
      <c r="R534" s="80" t="s">
        <v>10</v>
      </c>
      <c r="S534" s="80" t="s">
        <v>88</v>
      </c>
      <c r="T534" s="79" t="s">
        <v>142</v>
      </c>
      <c r="U534" s="79" t="s">
        <v>102</v>
      </c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>Q273697</v>
      </c>
      <c r="AU534" s="10">
        <f t="shared" si="192"/>
        <v>1</v>
      </c>
      <c r="AV534" s="10">
        <f t="shared" si="193"/>
        <v>20484.77</v>
      </c>
      <c r="AW534" s="10" t="str">
        <f t="shared" si="194"/>
        <v>2021/8</v>
      </c>
      <c r="AX534" s="10" t="str">
        <f t="shared" si="195"/>
        <v>2021/8 Contribuciones Seg. Social</v>
      </c>
      <c r="AY534" s="10">
        <f t="shared" si="197"/>
        <v>76869.78</v>
      </c>
      <c r="AZ534" s="10">
        <f t="shared" si="196"/>
        <v>0.26648664793889093</v>
      </c>
      <c r="BA534" s="10" t="str">
        <f t="shared" si="199"/>
        <v>Q273697 1</v>
      </c>
      <c r="BB534" s="10">
        <f>IFERROR(IF(AW534="","",VLOOKUP(AW534,SUSS!R:S,2,FALSE)),AY534*SUSS!$M$2)</f>
        <v>19217.445</v>
      </c>
      <c r="BC534" s="10">
        <f t="shared" si="198"/>
        <v>5121.1925000000001</v>
      </c>
    </row>
    <row r="535" spans="14:55" ht="15.75" thickBot="1">
      <c r="N535" s="3" t="s">
        <v>138</v>
      </c>
      <c r="O535" s="79">
        <v>1</v>
      </c>
      <c r="P535" s="83">
        <v>121.46</v>
      </c>
      <c r="Q535" s="80" t="s">
        <v>94</v>
      </c>
      <c r="R535" s="80" t="s">
        <v>10</v>
      </c>
      <c r="S535" s="80" t="s">
        <v>92</v>
      </c>
      <c r="T535" s="79" t="s">
        <v>142</v>
      </c>
      <c r="U535" s="79" t="s">
        <v>102</v>
      </c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14:55" ht="15.75" thickBot="1">
      <c r="N536" s="3" t="s">
        <v>138</v>
      </c>
      <c r="O536" s="79">
        <v>1</v>
      </c>
      <c r="P536" s="82">
        <v>32995.56</v>
      </c>
      <c r="Q536" s="80" t="s">
        <v>97</v>
      </c>
      <c r="R536" s="80" t="s">
        <v>10</v>
      </c>
      <c r="S536" s="80" t="s">
        <v>10</v>
      </c>
      <c r="T536" s="79" t="s">
        <v>143</v>
      </c>
      <c r="U536" s="79" t="s">
        <v>102</v>
      </c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14:55" ht="15.75" thickBot="1">
      <c r="N537" s="3" t="s">
        <v>138</v>
      </c>
      <c r="O537" s="79">
        <v>1</v>
      </c>
      <c r="P537" s="82">
        <v>43443.12</v>
      </c>
      <c r="Q537" s="80" t="s">
        <v>11</v>
      </c>
      <c r="R537" s="80" t="s">
        <v>10</v>
      </c>
      <c r="S537" s="80" t="s">
        <v>10</v>
      </c>
      <c r="T537" s="79" t="s">
        <v>143</v>
      </c>
      <c r="U537" s="79" t="s">
        <v>102</v>
      </c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>Q273697</v>
      </c>
      <c r="AU537" s="10">
        <f t="shared" si="192"/>
        <v>1</v>
      </c>
      <c r="AV537" s="10">
        <f t="shared" si="193"/>
        <v>43443.12</v>
      </c>
      <c r="AW537" s="10" t="str">
        <f t="shared" si="194"/>
        <v>2021/9</v>
      </c>
      <c r="AX537" s="10" t="str">
        <f t="shared" si="195"/>
        <v>2021/9 Contribuciones Seg. Social</v>
      </c>
      <c r="AY537" s="10">
        <f t="shared" si="197"/>
        <v>76869.78</v>
      </c>
      <c r="AZ537" s="10">
        <f t="shared" si="196"/>
        <v>0.56515213130569653</v>
      </c>
      <c r="BA537" s="10" t="str">
        <f t="shared" si="199"/>
        <v>Q273697 1</v>
      </c>
      <c r="BB537" s="10">
        <f>IFERROR(IF(AW537="","",VLOOKUP(AW537,SUSS!R:S,2,FALSE)),AY537*SUSS!$M$2)</f>
        <v>19217.445</v>
      </c>
      <c r="BC537" s="10">
        <f t="shared" si="198"/>
        <v>10860.78</v>
      </c>
    </row>
    <row r="538" spans="14:55" ht="15.75" thickBot="1">
      <c r="N538" s="3" t="s">
        <v>138</v>
      </c>
      <c r="O538" s="79">
        <v>1</v>
      </c>
      <c r="P538" s="83">
        <v>30.36</v>
      </c>
      <c r="Q538" s="80" t="s">
        <v>91</v>
      </c>
      <c r="R538" s="80" t="s">
        <v>10</v>
      </c>
      <c r="S538" s="80" t="s">
        <v>92</v>
      </c>
      <c r="T538" s="79" t="s">
        <v>144</v>
      </c>
      <c r="U538" s="79" t="s">
        <v>102</v>
      </c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14:55" ht="15.75" thickBot="1">
      <c r="N539" s="3" t="s">
        <v>138</v>
      </c>
      <c r="O539" s="79">
        <v>2</v>
      </c>
      <c r="P539" s="83">
        <v>78.540000000000006</v>
      </c>
      <c r="Q539" s="80" t="s">
        <v>94</v>
      </c>
      <c r="R539" s="80" t="s">
        <v>10</v>
      </c>
      <c r="S539" s="80" t="s">
        <v>92</v>
      </c>
      <c r="T539" s="79" t="s">
        <v>142</v>
      </c>
      <c r="U539" s="79" t="s">
        <v>102</v>
      </c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14:55" ht="15.75" thickBot="1">
      <c r="N540" s="3" t="s">
        <v>138</v>
      </c>
      <c r="O540" s="79">
        <v>2</v>
      </c>
      <c r="P540" s="82">
        <v>33426.660000000003</v>
      </c>
      <c r="Q540" s="80" t="s">
        <v>11</v>
      </c>
      <c r="R540" s="80" t="s">
        <v>10</v>
      </c>
      <c r="S540" s="80" t="s">
        <v>10</v>
      </c>
      <c r="T540" s="79" t="s">
        <v>143</v>
      </c>
      <c r="U540" s="79" t="s">
        <v>102</v>
      </c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>Q273697</v>
      </c>
      <c r="AU540" s="10">
        <f t="shared" si="192"/>
        <v>2</v>
      </c>
      <c r="AV540" s="10">
        <f t="shared" si="193"/>
        <v>33426.660000000003</v>
      </c>
      <c r="AW540" s="10" t="str">
        <f t="shared" si="194"/>
        <v>2021/9</v>
      </c>
      <c r="AX540" s="10" t="str">
        <f t="shared" si="195"/>
        <v>2021/9 Contribuciones Seg. Social</v>
      </c>
      <c r="AY540" s="10">
        <f t="shared" si="197"/>
        <v>76869.78</v>
      </c>
      <c r="AZ540" s="10">
        <f t="shared" si="196"/>
        <v>0.43484786869430359</v>
      </c>
      <c r="BA540" s="10" t="str">
        <f t="shared" si="199"/>
        <v>Q273697 2</v>
      </c>
      <c r="BB540" s="10">
        <f>IFERROR(IF(AW540="","",VLOOKUP(AW540,SUSS!R:S,2,FALSE)),AY540*SUSS!$M$2)</f>
        <v>19217.445</v>
      </c>
      <c r="BC540" s="10">
        <f t="shared" si="198"/>
        <v>8356.6650000000009</v>
      </c>
    </row>
    <row r="541" spans="14:55" ht="15.75" thickBot="1">
      <c r="N541" s="3" t="s">
        <v>138</v>
      </c>
      <c r="O541" s="79">
        <v>2</v>
      </c>
      <c r="P541" s="82">
        <v>31524.84</v>
      </c>
      <c r="Q541" s="80" t="s">
        <v>97</v>
      </c>
      <c r="R541" s="80" t="s">
        <v>10</v>
      </c>
      <c r="S541" s="80" t="s">
        <v>10</v>
      </c>
      <c r="T541" s="79" t="s">
        <v>143</v>
      </c>
      <c r="U541" s="79" t="s">
        <v>102</v>
      </c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14:55" ht="15.75" thickBot="1">
      <c r="N542" s="3" t="s">
        <v>138</v>
      </c>
      <c r="O542" s="79">
        <v>2</v>
      </c>
      <c r="P542" s="83">
        <v>200</v>
      </c>
      <c r="Q542" s="80" t="s">
        <v>97</v>
      </c>
      <c r="R542" s="80" t="s">
        <v>10</v>
      </c>
      <c r="S542" s="80" t="s">
        <v>92</v>
      </c>
      <c r="T542" s="79" t="s">
        <v>143</v>
      </c>
      <c r="U542" s="79" t="s">
        <v>102</v>
      </c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14:55" ht="15.75" thickBot="1">
      <c r="N543" s="3" t="s">
        <v>138</v>
      </c>
      <c r="O543" s="79">
        <v>2</v>
      </c>
      <c r="P543" s="82">
        <v>17652.12</v>
      </c>
      <c r="Q543" s="80" t="s">
        <v>11</v>
      </c>
      <c r="R543" s="80" t="s">
        <v>10</v>
      </c>
      <c r="S543" s="80" t="s">
        <v>88</v>
      </c>
      <c r="T543" s="79" t="s">
        <v>143</v>
      </c>
      <c r="U543" s="79" t="s">
        <v>102</v>
      </c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>Q273697</v>
      </c>
      <c r="AU543" s="10">
        <f t="shared" si="213"/>
        <v>2</v>
      </c>
      <c r="AV543" s="10">
        <f t="shared" si="214"/>
        <v>17652.12</v>
      </c>
      <c r="AW543" s="10" t="str">
        <f t="shared" si="215"/>
        <v>2021/9</v>
      </c>
      <c r="AX543" s="10" t="str">
        <f t="shared" si="216"/>
        <v>2021/9 Contribuciones Seg. Social</v>
      </c>
      <c r="AY543" s="10">
        <f t="shared" si="197"/>
        <v>76869.78</v>
      </c>
      <c r="AZ543" s="10">
        <f t="shared" si="217"/>
        <v>0.22963666606044664</v>
      </c>
      <c r="BA543" s="10" t="str">
        <f t="shared" si="199"/>
        <v>Q273697 2</v>
      </c>
      <c r="BB543" s="10">
        <f>IFERROR(IF(AW543="","",VLOOKUP(AW543,SUSS!R:S,2,FALSE)),AY543*SUSS!$M$2)</f>
        <v>19217.445</v>
      </c>
      <c r="BC543" s="10">
        <f t="shared" si="198"/>
        <v>4413.03</v>
      </c>
    </row>
    <row r="544" spans="14:55" ht="15.75" thickBot="1">
      <c r="N544" s="3" t="s">
        <v>138</v>
      </c>
      <c r="O544" s="79">
        <v>2</v>
      </c>
      <c r="P544" s="82">
        <v>14816.25</v>
      </c>
      <c r="Q544" s="80" t="s">
        <v>97</v>
      </c>
      <c r="R544" s="80" t="s">
        <v>10</v>
      </c>
      <c r="S544" s="80" t="s">
        <v>88</v>
      </c>
      <c r="T544" s="79" t="s">
        <v>143</v>
      </c>
      <c r="U544" s="79" t="s">
        <v>102</v>
      </c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14:55" ht="15.75" thickBot="1">
      <c r="N545" s="3" t="s">
        <v>138</v>
      </c>
      <c r="O545" s="79">
        <v>2</v>
      </c>
      <c r="P545" s="83">
        <v>47.43</v>
      </c>
      <c r="Q545" s="80" t="s">
        <v>94</v>
      </c>
      <c r="R545" s="80" t="s">
        <v>10</v>
      </c>
      <c r="S545" s="80" t="s">
        <v>92</v>
      </c>
      <c r="T545" s="79" t="s">
        <v>143</v>
      </c>
      <c r="U545" s="79" t="s">
        <v>102</v>
      </c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14:55" ht="15.75" thickBot="1">
      <c r="N546" s="3" t="s">
        <v>138</v>
      </c>
      <c r="O546" s="79">
        <v>2</v>
      </c>
      <c r="P546" s="82">
        <v>72643.34</v>
      </c>
      <c r="Q546" s="80" t="s">
        <v>97</v>
      </c>
      <c r="R546" s="80" t="s">
        <v>10</v>
      </c>
      <c r="S546" s="80" t="s">
        <v>10</v>
      </c>
      <c r="T546" s="79" t="s">
        <v>145</v>
      </c>
      <c r="U546" s="79" t="s">
        <v>102</v>
      </c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14:55" ht="15.75" thickBot="1">
      <c r="N547" s="3" t="s">
        <v>138</v>
      </c>
      <c r="O547" s="79">
        <v>2</v>
      </c>
      <c r="P547" s="82">
        <v>94956.56</v>
      </c>
      <c r="Q547" s="80" t="s">
        <v>11</v>
      </c>
      <c r="R547" s="80" t="s">
        <v>10</v>
      </c>
      <c r="S547" s="80" t="s">
        <v>10</v>
      </c>
      <c r="T547" s="79" t="s">
        <v>145</v>
      </c>
      <c r="U547" s="79" t="s">
        <v>102</v>
      </c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>Q273697</v>
      </c>
      <c r="AU547" s="10">
        <f t="shared" si="213"/>
        <v>2</v>
      </c>
      <c r="AV547" s="10">
        <f t="shared" si="214"/>
        <v>94956.56</v>
      </c>
      <c r="AW547" s="10" t="str">
        <f t="shared" si="215"/>
        <v>2021/10</v>
      </c>
      <c r="AX547" s="10" t="str">
        <f t="shared" si="216"/>
        <v>2021/10 Contribuciones Seg. Social</v>
      </c>
      <c r="AY547" s="10">
        <f t="shared" si="197"/>
        <v>101789.7</v>
      </c>
      <c r="AZ547" s="10">
        <f t="shared" si="217"/>
        <v>0.93287002515971651</v>
      </c>
      <c r="BA547" s="10" t="str">
        <f t="shared" si="199"/>
        <v>Q273697 2</v>
      </c>
      <c r="BB547" s="10">
        <f>IFERROR(IF(AW547="","",VLOOKUP(AW547,SUSS!R:S,2,FALSE)),AY547*SUSS!$M$2)</f>
        <v>25447.424999999999</v>
      </c>
      <c r="BC547" s="10">
        <f t="shared" si="198"/>
        <v>23739.14</v>
      </c>
    </row>
    <row r="548" spans="14:55" ht="15.75" thickBot="1">
      <c r="N548" s="3" t="s">
        <v>138</v>
      </c>
      <c r="O548" s="79">
        <v>2</v>
      </c>
      <c r="P548" s="83">
        <v>31.49</v>
      </c>
      <c r="Q548" s="80" t="s">
        <v>91</v>
      </c>
      <c r="R548" s="80" t="s">
        <v>10</v>
      </c>
      <c r="S548" s="80" t="s">
        <v>92</v>
      </c>
      <c r="T548" s="79" t="s">
        <v>144</v>
      </c>
      <c r="U548" s="79" t="s">
        <v>102</v>
      </c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14:55" ht="15.75" thickBot="1">
      <c r="N549" s="3" t="s">
        <v>138</v>
      </c>
      <c r="O549" s="79">
        <v>3</v>
      </c>
      <c r="P549" s="83">
        <v>130.66</v>
      </c>
      <c r="Q549" s="80" t="s">
        <v>94</v>
      </c>
      <c r="R549" s="80" t="s">
        <v>10</v>
      </c>
      <c r="S549" s="80" t="s">
        <v>92</v>
      </c>
      <c r="T549" s="79" t="s">
        <v>143</v>
      </c>
      <c r="U549" s="79" t="s">
        <v>102</v>
      </c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14:55" ht="15.75" thickBot="1">
      <c r="N550" s="3" t="s">
        <v>138</v>
      </c>
      <c r="O550" s="79">
        <v>3</v>
      </c>
      <c r="P550" s="82">
        <v>9796.65</v>
      </c>
      <c r="Q550" s="80" t="s">
        <v>97</v>
      </c>
      <c r="R550" s="80" t="s">
        <v>10</v>
      </c>
      <c r="S550" s="80" t="s">
        <v>10</v>
      </c>
      <c r="T550" s="79" t="s">
        <v>145</v>
      </c>
      <c r="U550" s="79" t="s">
        <v>102</v>
      </c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14:55" ht="15.75" thickBot="1">
      <c r="N551" s="3" t="s">
        <v>138</v>
      </c>
      <c r="O551" s="79">
        <v>3</v>
      </c>
      <c r="P551" s="82">
        <v>6833.14</v>
      </c>
      <c r="Q551" s="80" t="s">
        <v>11</v>
      </c>
      <c r="R551" s="80" t="s">
        <v>10</v>
      </c>
      <c r="S551" s="80" t="s">
        <v>10</v>
      </c>
      <c r="T551" s="79" t="s">
        <v>145</v>
      </c>
      <c r="U551" s="79" t="s">
        <v>102</v>
      </c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>Q273697</v>
      </c>
      <c r="AU551" s="10">
        <f t="shared" si="213"/>
        <v>3</v>
      </c>
      <c r="AV551" s="10">
        <f t="shared" si="214"/>
        <v>6833.14</v>
      </c>
      <c r="AW551" s="10" t="str">
        <f t="shared" si="215"/>
        <v>2021/10</v>
      </c>
      <c r="AX551" s="10" t="str">
        <f t="shared" si="216"/>
        <v>2021/10 Contribuciones Seg. Social</v>
      </c>
      <c r="AY551" s="10">
        <f t="shared" si="197"/>
        <v>101789.7</v>
      </c>
      <c r="AZ551" s="10">
        <f t="shared" si="217"/>
        <v>6.7129974840283449E-2</v>
      </c>
      <c r="BA551" s="10" t="str">
        <f t="shared" si="199"/>
        <v>Q273697 3</v>
      </c>
      <c r="BB551" s="10">
        <f>IFERROR(IF(AW551="","",VLOOKUP(AW551,SUSS!R:S,2,FALSE)),AY551*SUSS!$M$2)</f>
        <v>25447.424999999999</v>
      </c>
      <c r="BC551" s="10">
        <f t="shared" si="198"/>
        <v>1708.2850000000001</v>
      </c>
    </row>
    <row r="552" spans="14:55" ht="15.75" thickBot="1">
      <c r="N552" s="3" t="s">
        <v>138</v>
      </c>
      <c r="O552" s="79">
        <v>3</v>
      </c>
      <c r="P552" s="83">
        <v>200</v>
      </c>
      <c r="Q552" s="80" t="s">
        <v>97</v>
      </c>
      <c r="R552" s="80" t="s">
        <v>10</v>
      </c>
      <c r="S552" s="80" t="s">
        <v>92</v>
      </c>
      <c r="T552" s="79" t="s">
        <v>145</v>
      </c>
      <c r="U552" s="79" t="s">
        <v>102</v>
      </c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14:55" ht="15.75" thickBot="1">
      <c r="N553" s="3" t="s">
        <v>138</v>
      </c>
      <c r="O553" s="79">
        <v>3</v>
      </c>
      <c r="P553" s="82">
        <v>20305.689999999999</v>
      </c>
      <c r="Q553" s="80" t="s">
        <v>11</v>
      </c>
      <c r="R553" s="80" t="s">
        <v>10</v>
      </c>
      <c r="S553" s="80" t="s">
        <v>88</v>
      </c>
      <c r="T553" s="79" t="s">
        <v>145</v>
      </c>
      <c r="U553" s="79" t="s">
        <v>102</v>
      </c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>Q273697</v>
      </c>
      <c r="AU553" s="10">
        <f t="shared" si="213"/>
        <v>3</v>
      </c>
      <c r="AV553" s="10">
        <f t="shared" si="214"/>
        <v>20305.689999999999</v>
      </c>
      <c r="AW553" s="10" t="str">
        <f t="shared" si="215"/>
        <v>2021/10</v>
      </c>
      <c r="AX553" s="10" t="str">
        <f t="shared" si="216"/>
        <v>2021/10 Contribuciones Seg. Social</v>
      </c>
      <c r="AY553" s="10">
        <f t="shared" si="197"/>
        <v>101789.7</v>
      </c>
      <c r="AZ553" s="10">
        <f t="shared" si="217"/>
        <v>0.19948668676693221</v>
      </c>
      <c r="BA553" s="10" t="str">
        <f t="shared" si="199"/>
        <v>Q273697 3</v>
      </c>
      <c r="BB553" s="10">
        <f>IFERROR(IF(AW553="","",VLOOKUP(AW553,SUSS!R:S,2,FALSE)),AY553*SUSS!$M$2)</f>
        <v>25447.424999999999</v>
      </c>
      <c r="BC553" s="10">
        <f t="shared" si="198"/>
        <v>5076.4224999999997</v>
      </c>
    </row>
    <row r="554" spans="14:55" ht="15.75" thickBot="1">
      <c r="N554" s="3" t="s">
        <v>138</v>
      </c>
      <c r="O554" s="79">
        <v>3</v>
      </c>
      <c r="P554" s="82">
        <v>16445.68</v>
      </c>
      <c r="Q554" s="80" t="s">
        <v>97</v>
      </c>
      <c r="R554" s="80" t="s">
        <v>10</v>
      </c>
      <c r="S554" s="80" t="s">
        <v>88</v>
      </c>
      <c r="T554" s="79" t="s">
        <v>145</v>
      </c>
      <c r="U554" s="79" t="s">
        <v>102</v>
      </c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14:55" ht="15.75" thickBot="1">
      <c r="N555" s="3" t="s">
        <v>138</v>
      </c>
      <c r="O555" s="79">
        <v>3</v>
      </c>
      <c r="P555" s="82">
        <v>80441.539999999994</v>
      </c>
      <c r="Q555" s="80" t="s">
        <v>97</v>
      </c>
      <c r="R555" s="80" t="s">
        <v>10</v>
      </c>
      <c r="S555" s="80" t="s">
        <v>10</v>
      </c>
      <c r="T555" s="79" t="s">
        <v>146</v>
      </c>
      <c r="U555" s="79" t="s">
        <v>102</v>
      </c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14:55" ht="15.75" thickBot="1">
      <c r="N556" s="3" t="s">
        <v>138</v>
      </c>
      <c r="O556" s="79">
        <v>3</v>
      </c>
      <c r="P556" s="82">
        <v>99029.2</v>
      </c>
      <c r="Q556" s="80" t="s">
        <v>11</v>
      </c>
      <c r="R556" s="80" t="s">
        <v>10</v>
      </c>
      <c r="S556" s="80" t="s">
        <v>10</v>
      </c>
      <c r="T556" s="79" t="s">
        <v>146</v>
      </c>
      <c r="U556" s="79" t="s">
        <v>102</v>
      </c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>Q273697</v>
      </c>
      <c r="AU556" s="10">
        <f t="shared" si="213"/>
        <v>3</v>
      </c>
      <c r="AV556" s="10">
        <f t="shared" si="214"/>
        <v>99029.2</v>
      </c>
      <c r="AW556" s="10" t="str">
        <f t="shared" si="215"/>
        <v>2021/11</v>
      </c>
      <c r="AX556" s="10" t="str">
        <f t="shared" si="216"/>
        <v>2021/11 Contribuciones Seg. Social</v>
      </c>
      <c r="AY556" s="10">
        <f t="shared" si="197"/>
        <v>99029.2</v>
      </c>
      <c r="AZ556" s="10">
        <f t="shared" si="217"/>
        <v>1</v>
      </c>
      <c r="BA556" s="10" t="str">
        <f t="shared" si="199"/>
        <v>Q273697 3</v>
      </c>
      <c r="BB556" s="10">
        <f>IFERROR(IF(AW556="","",VLOOKUP(AW556,SUSS!R:S,2,FALSE)),AY556*SUSS!$M$2)</f>
        <v>24757.3</v>
      </c>
      <c r="BC556" s="10">
        <f t="shared" si="198"/>
        <v>24757.3</v>
      </c>
    </row>
    <row r="557" spans="14:55" ht="15.75" thickBot="1">
      <c r="N557" s="3" t="s">
        <v>138</v>
      </c>
      <c r="O557" s="79">
        <v>3</v>
      </c>
      <c r="P557" s="83">
        <v>200</v>
      </c>
      <c r="Q557" s="80" t="s">
        <v>97</v>
      </c>
      <c r="R557" s="80" t="s">
        <v>10</v>
      </c>
      <c r="S557" s="80" t="s">
        <v>92</v>
      </c>
      <c r="T557" s="79" t="s">
        <v>146</v>
      </c>
      <c r="U557" s="79" t="s">
        <v>102</v>
      </c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14:55" ht="15.75" thickBot="1">
      <c r="N558" s="3" t="s">
        <v>138</v>
      </c>
      <c r="O558" s="79">
        <v>3</v>
      </c>
      <c r="P558" s="82">
        <v>13352.22</v>
      </c>
      <c r="Q558" s="80" t="s">
        <v>97</v>
      </c>
      <c r="R558" s="80" t="s">
        <v>10</v>
      </c>
      <c r="S558" s="80" t="s">
        <v>88</v>
      </c>
      <c r="T558" s="79" t="s">
        <v>146</v>
      </c>
      <c r="U558" s="79" t="s">
        <v>102</v>
      </c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14:55" ht="15.75" thickBot="1">
      <c r="N559" s="3" t="s">
        <v>138</v>
      </c>
      <c r="O559" s="79">
        <v>3</v>
      </c>
      <c r="P559" s="82">
        <v>16437.53</v>
      </c>
      <c r="Q559" s="80" t="s">
        <v>11</v>
      </c>
      <c r="R559" s="80" t="s">
        <v>10</v>
      </c>
      <c r="S559" s="80" t="s">
        <v>88</v>
      </c>
      <c r="T559" s="79" t="s">
        <v>146</v>
      </c>
      <c r="U559" s="79" t="s">
        <v>102</v>
      </c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>Q273697</v>
      </c>
      <c r="AU559" s="10">
        <f t="shared" si="213"/>
        <v>3</v>
      </c>
      <c r="AV559" s="10">
        <f t="shared" si="214"/>
        <v>16437.53</v>
      </c>
      <c r="AW559" s="10" t="str">
        <f t="shared" si="215"/>
        <v>2021/11</v>
      </c>
      <c r="AX559" s="10" t="str">
        <f t="shared" si="216"/>
        <v>2021/11 Contribuciones Seg. Social</v>
      </c>
      <c r="AY559" s="10">
        <f t="shared" si="197"/>
        <v>99029.2</v>
      </c>
      <c r="AZ559" s="10">
        <f t="shared" si="217"/>
        <v>0.16598669887265574</v>
      </c>
      <c r="BA559" s="10" t="str">
        <f t="shared" si="199"/>
        <v>Q273697 3</v>
      </c>
      <c r="BB559" s="10">
        <f>IFERROR(IF(AW559="","",VLOOKUP(AW559,SUSS!R:S,2,FALSE)),AY559*SUSS!$M$2)</f>
        <v>24757.3</v>
      </c>
      <c r="BC559" s="10">
        <f t="shared" si="198"/>
        <v>4109.3824999999997</v>
      </c>
    </row>
    <row r="560" spans="14:55" ht="15.75" thickBot="1">
      <c r="N560" s="3" t="s">
        <v>138</v>
      </c>
      <c r="O560" s="79">
        <v>3</v>
      </c>
      <c r="P560" s="82">
        <v>3182.01</v>
      </c>
      <c r="Q560" s="80" t="s">
        <v>97</v>
      </c>
      <c r="R560" s="80" t="s">
        <v>10</v>
      </c>
      <c r="S560" s="80" t="s">
        <v>10</v>
      </c>
      <c r="T560" s="79" t="s">
        <v>144</v>
      </c>
      <c r="U560" s="79" t="s">
        <v>102</v>
      </c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14:55" ht="15.75" thickBot="1">
      <c r="N561" s="3" t="s">
        <v>138</v>
      </c>
      <c r="O561" s="79">
        <v>3</v>
      </c>
      <c r="P561" s="82">
        <v>8862.2999999999993</v>
      </c>
      <c r="Q561" s="80" t="s">
        <v>11</v>
      </c>
      <c r="R561" s="80" t="s">
        <v>10</v>
      </c>
      <c r="S561" s="80" t="s">
        <v>10</v>
      </c>
      <c r="T561" s="79" t="s">
        <v>144</v>
      </c>
      <c r="U561" s="79" t="s">
        <v>102</v>
      </c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>Q273697</v>
      </c>
      <c r="AU561" s="10">
        <f t="shared" si="213"/>
        <v>3</v>
      </c>
      <c r="AV561" s="10">
        <f t="shared" si="214"/>
        <v>8862.2999999999993</v>
      </c>
      <c r="AW561" s="10" t="str">
        <f t="shared" si="215"/>
        <v>2021/12</v>
      </c>
      <c r="AX561" s="10" t="str">
        <f t="shared" si="216"/>
        <v>2021/12 Contribuciones Seg. Social</v>
      </c>
      <c r="AY561" s="10">
        <f t="shared" si="197"/>
        <v>145876.44</v>
      </c>
      <c r="AZ561" s="10">
        <f t="shared" si="217"/>
        <v>6.0752099516549751E-2</v>
      </c>
      <c r="BA561" s="10" t="str">
        <f t="shared" si="199"/>
        <v>Q273697 3</v>
      </c>
      <c r="BB561" s="10">
        <f>IFERROR(IF(AW561="","",VLOOKUP(AW561,SUSS!R:S,2,FALSE)),AY561*SUSS!$M$2)</f>
        <v>36469.11</v>
      </c>
      <c r="BC561" s="10">
        <f t="shared" si="198"/>
        <v>2215.5749999999998</v>
      </c>
    </row>
    <row r="562" spans="14:55" ht="15.75" thickBot="1">
      <c r="N562" s="3" t="s">
        <v>138</v>
      </c>
      <c r="O562" s="79">
        <v>3</v>
      </c>
      <c r="P562" s="83">
        <v>32.659999999999997</v>
      </c>
      <c r="Q562" s="80" t="s">
        <v>91</v>
      </c>
      <c r="R562" s="80" t="s">
        <v>10</v>
      </c>
      <c r="S562" s="80" t="s">
        <v>92</v>
      </c>
      <c r="T562" s="79" t="s">
        <v>144</v>
      </c>
      <c r="U562" s="79" t="s">
        <v>102</v>
      </c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14:55" ht="15.75" thickBot="1">
      <c r="N563" s="3" t="s">
        <v>138</v>
      </c>
      <c r="O563" s="79">
        <v>4</v>
      </c>
      <c r="P563" s="83">
        <v>21.91</v>
      </c>
      <c r="Q563" s="80" t="s">
        <v>94</v>
      </c>
      <c r="R563" s="80" t="s">
        <v>10</v>
      </c>
      <c r="S563" s="80" t="s">
        <v>92</v>
      </c>
      <c r="T563" s="79" t="s">
        <v>143</v>
      </c>
      <c r="U563" s="79" t="s">
        <v>102</v>
      </c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14:55" ht="15.75" thickBot="1">
      <c r="N564" s="3" t="s">
        <v>138</v>
      </c>
      <c r="O564" s="79">
        <v>4</v>
      </c>
      <c r="P564" s="83">
        <v>113.61</v>
      </c>
      <c r="Q564" s="80" t="s">
        <v>94</v>
      </c>
      <c r="R564" s="80" t="s">
        <v>10</v>
      </c>
      <c r="S564" s="80" t="s">
        <v>92</v>
      </c>
      <c r="T564" s="79" t="s">
        <v>145</v>
      </c>
      <c r="U564" s="79" t="s">
        <v>102</v>
      </c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14:55" ht="15.75" thickBot="1">
      <c r="N565" s="3" t="s">
        <v>138</v>
      </c>
      <c r="O565" s="79">
        <v>4</v>
      </c>
      <c r="P565" s="82">
        <v>114201.95</v>
      </c>
      <c r="Q565" s="80" t="s">
        <v>97</v>
      </c>
      <c r="R565" s="80" t="s">
        <v>10</v>
      </c>
      <c r="S565" s="80" t="s">
        <v>10</v>
      </c>
      <c r="T565" s="79" t="s">
        <v>144</v>
      </c>
      <c r="U565" s="79" t="s">
        <v>102</v>
      </c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14:55" ht="15.75" thickBot="1">
      <c r="N566" s="3" t="s">
        <v>138</v>
      </c>
      <c r="O566" s="79">
        <v>4</v>
      </c>
      <c r="P566" s="82">
        <v>137014.14000000001</v>
      </c>
      <c r="Q566" s="80" t="s">
        <v>11</v>
      </c>
      <c r="R566" s="80" t="s">
        <v>10</v>
      </c>
      <c r="S566" s="80" t="s">
        <v>10</v>
      </c>
      <c r="T566" s="79" t="s">
        <v>144</v>
      </c>
      <c r="U566" s="79" t="s">
        <v>102</v>
      </c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>Q273697</v>
      </c>
      <c r="AU566" s="10">
        <f t="shared" si="213"/>
        <v>4</v>
      </c>
      <c r="AV566" s="10">
        <f t="shared" si="214"/>
        <v>137014.14000000001</v>
      </c>
      <c r="AW566" s="10" t="str">
        <f t="shared" si="215"/>
        <v>2021/12</v>
      </c>
      <c r="AX566" s="10" t="str">
        <f t="shared" si="216"/>
        <v>2021/12 Contribuciones Seg. Social</v>
      </c>
      <c r="AY566" s="10">
        <f t="shared" si="197"/>
        <v>145876.44</v>
      </c>
      <c r="AZ566" s="10">
        <f t="shared" si="217"/>
        <v>0.9392479004834503</v>
      </c>
      <c r="BA566" s="10" t="str">
        <f t="shared" si="199"/>
        <v>Q273697 4</v>
      </c>
      <c r="BB566" s="10">
        <f>IFERROR(IF(AW566="","",VLOOKUP(AW566,SUSS!R:S,2,FALSE)),AY566*SUSS!$M$2)</f>
        <v>36469.11</v>
      </c>
      <c r="BC566" s="10">
        <f t="shared" si="198"/>
        <v>34253.535000000003</v>
      </c>
    </row>
    <row r="567" spans="14:55" ht="15.75" thickBot="1">
      <c r="N567" s="3" t="s">
        <v>138</v>
      </c>
      <c r="O567" s="79">
        <v>4</v>
      </c>
      <c r="P567" s="83">
        <v>200</v>
      </c>
      <c r="Q567" s="80" t="s">
        <v>97</v>
      </c>
      <c r="R567" s="80" t="s">
        <v>10</v>
      </c>
      <c r="S567" s="80" t="s">
        <v>92</v>
      </c>
      <c r="T567" s="79" t="s">
        <v>144</v>
      </c>
      <c r="U567" s="79" t="s">
        <v>102</v>
      </c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14:55" ht="15.75" thickBot="1">
      <c r="N568" s="3" t="s">
        <v>138</v>
      </c>
      <c r="O568" s="79">
        <v>4</v>
      </c>
      <c r="P568" s="82">
        <v>13814.74</v>
      </c>
      <c r="Q568" s="80" t="s">
        <v>97</v>
      </c>
      <c r="R568" s="80" t="s">
        <v>10</v>
      </c>
      <c r="S568" s="80" t="s">
        <v>88</v>
      </c>
      <c r="T568" s="79" t="s">
        <v>144</v>
      </c>
      <c r="U568" s="79" t="s">
        <v>102</v>
      </c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14:55" ht="15.75" thickBot="1">
      <c r="N569" s="3" t="s">
        <v>138</v>
      </c>
      <c r="O569" s="79">
        <v>4</v>
      </c>
      <c r="P569" s="82">
        <v>19163.79</v>
      </c>
      <c r="Q569" s="80" t="s">
        <v>11</v>
      </c>
      <c r="R569" s="80" t="s">
        <v>10</v>
      </c>
      <c r="S569" s="80" t="s">
        <v>88</v>
      </c>
      <c r="T569" s="79" t="s">
        <v>144</v>
      </c>
      <c r="U569" s="79" t="s">
        <v>102</v>
      </c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>Q273697</v>
      </c>
      <c r="AU569" s="10">
        <f t="shared" si="213"/>
        <v>4</v>
      </c>
      <c r="AV569" s="10">
        <f t="shared" si="214"/>
        <v>19163.79</v>
      </c>
      <c r="AW569" s="10" t="str">
        <f t="shared" si="215"/>
        <v>2021/12</v>
      </c>
      <c r="AX569" s="10" t="str">
        <f t="shared" si="216"/>
        <v>2021/12 Contribuciones Seg. Social</v>
      </c>
      <c r="AY569" s="10">
        <f t="shared" si="197"/>
        <v>145876.44</v>
      </c>
      <c r="AZ569" s="10">
        <f t="shared" si="217"/>
        <v>0.13137001423944814</v>
      </c>
      <c r="BA569" s="10" t="str">
        <f t="shared" si="199"/>
        <v>Q273697 4</v>
      </c>
      <c r="BB569" s="10">
        <f>IFERROR(IF(AW569="","",VLOOKUP(AW569,SUSS!R:S,2,FALSE)),AY569*SUSS!$M$2)</f>
        <v>36469.11</v>
      </c>
      <c r="BC569" s="10">
        <f t="shared" si="198"/>
        <v>4790.9475000000002</v>
      </c>
    </row>
    <row r="570" spans="14:55" ht="15.75" thickBot="1">
      <c r="N570" s="3" t="s">
        <v>138</v>
      </c>
      <c r="O570" s="79">
        <v>4</v>
      </c>
      <c r="P570" s="83">
        <v>33.880000000000003</v>
      </c>
      <c r="Q570" s="80" t="s">
        <v>91</v>
      </c>
      <c r="R570" s="80" t="s">
        <v>10</v>
      </c>
      <c r="S570" s="80" t="s">
        <v>92</v>
      </c>
      <c r="T570" s="79" t="s">
        <v>144</v>
      </c>
      <c r="U570" s="79" t="s">
        <v>102</v>
      </c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14:55" ht="15.75" thickBot="1">
      <c r="N571" s="3" t="s">
        <v>138</v>
      </c>
      <c r="O571" s="79">
        <v>4</v>
      </c>
      <c r="P571" s="83">
        <v>924.53</v>
      </c>
      <c r="Q571" s="80" t="s">
        <v>11</v>
      </c>
      <c r="R571" s="80" t="s">
        <v>10</v>
      </c>
      <c r="S571" s="80" t="s">
        <v>10</v>
      </c>
      <c r="T571" s="79" t="s">
        <v>147</v>
      </c>
      <c r="U571" s="79" t="s">
        <v>102</v>
      </c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>Q273697</v>
      </c>
      <c r="AU571" s="10">
        <f t="shared" si="213"/>
        <v>4</v>
      </c>
      <c r="AV571" s="10">
        <f t="shared" si="214"/>
        <v>924.53</v>
      </c>
      <c r="AW571" s="10" t="str">
        <f t="shared" si="215"/>
        <v>2022/1</v>
      </c>
      <c r="AX571" s="10" t="str">
        <f t="shared" si="216"/>
        <v>2022/1 Contribuciones Seg. Social</v>
      </c>
      <c r="AY571" s="10">
        <f t="shared" si="197"/>
        <v>103128.97</v>
      </c>
      <c r="AZ571" s="10">
        <f t="shared" si="217"/>
        <v>8.96479427652579E-3</v>
      </c>
      <c r="BA571" s="10" t="str">
        <f t="shared" si="199"/>
        <v>Q273697 4</v>
      </c>
      <c r="BB571" s="10">
        <f>IFERROR(IF(AW571="","",VLOOKUP(AW571,SUSS!R:S,2,FALSE)),AY571*SUSS!$M$2)</f>
        <v>25782.2425</v>
      </c>
      <c r="BC571" s="10">
        <f t="shared" si="198"/>
        <v>231.13249999999996</v>
      </c>
    </row>
    <row r="572" spans="14:55" ht="15.75" thickBot="1">
      <c r="N572" s="3" t="s">
        <v>138</v>
      </c>
      <c r="O572" s="79">
        <v>5</v>
      </c>
      <c r="P572" s="83">
        <v>86.39</v>
      </c>
      <c r="Q572" s="80" t="s">
        <v>94</v>
      </c>
      <c r="R572" s="80" t="s">
        <v>10</v>
      </c>
      <c r="S572" s="80" t="s">
        <v>92</v>
      </c>
      <c r="T572" s="79" t="s">
        <v>145</v>
      </c>
      <c r="U572" s="79" t="s">
        <v>116</v>
      </c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14:55" ht="15.75" thickBot="1">
      <c r="N573" s="3" t="s">
        <v>138</v>
      </c>
      <c r="O573" s="79">
        <v>5</v>
      </c>
      <c r="P573" s="83">
        <v>54.17</v>
      </c>
      <c r="Q573" s="80" t="s">
        <v>94</v>
      </c>
      <c r="R573" s="80" t="s">
        <v>10</v>
      </c>
      <c r="S573" s="80" t="s">
        <v>92</v>
      </c>
      <c r="T573" s="79" t="s">
        <v>146</v>
      </c>
      <c r="U573" s="79" t="s">
        <v>116</v>
      </c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14:55" ht="15.75" thickBot="1">
      <c r="N574" s="3" t="s">
        <v>138</v>
      </c>
      <c r="O574" s="79">
        <v>5</v>
      </c>
      <c r="P574" s="82">
        <v>1605.99</v>
      </c>
      <c r="Q574" s="80" t="s">
        <v>97</v>
      </c>
      <c r="R574" s="80" t="s">
        <v>10</v>
      </c>
      <c r="S574" s="80" t="s">
        <v>88</v>
      </c>
      <c r="T574" s="79" t="s">
        <v>144</v>
      </c>
      <c r="U574" s="79" t="s">
        <v>116</v>
      </c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14:55" ht="15.75" thickBot="1">
      <c r="N575" s="3" t="s">
        <v>138</v>
      </c>
      <c r="O575" s="79">
        <v>5</v>
      </c>
      <c r="P575" s="83">
        <v>35.14</v>
      </c>
      <c r="Q575" s="80" t="s">
        <v>91</v>
      </c>
      <c r="R575" s="80" t="s">
        <v>10</v>
      </c>
      <c r="S575" s="80" t="s">
        <v>92</v>
      </c>
      <c r="T575" s="79" t="s">
        <v>144</v>
      </c>
      <c r="U575" s="79" t="s">
        <v>116</v>
      </c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14:55" ht="15.75" thickBot="1">
      <c r="N576" s="3" t="s">
        <v>138</v>
      </c>
      <c r="O576" s="79">
        <v>5</v>
      </c>
      <c r="P576" s="82">
        <v>102204.44</v>
      </c>
      <c r="Q576" s="80" t="s">
        <v>11</v>
      </c>
      <c r="R576" s="80" t="s">
        <v>10</v>
      </c>
      <c r="S576" s="80" t="s">
        <v>10</v>
      </c>
      <c r="T576" s="79" t="s">
        <v>147</v>
      </c>
      <c r="U576" s="79" t="s">
        <v>116</v>
      </c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>Q273697</v>
      </c>
      <c r="AU576" s="10">
        <f t="shared" si="213"/>
        <v>5</v>
      </c>
      <c r="AV576" s="10">
        <f t="shared" si="214"/>
        <v>102204.44</v>
      </c>
      <c r="AW576" s="10" t="str">
        <f t="shared" si="215"/>
        <v>2022/1</v>
      </c>
      <c r="AX576" s="10" t="str">
        <f t="shared" si="216"/>
        <v>2022/1 Contribuciones Seg. Social</v>
      </c>
      <c r="AY576" s="10">
        <f t="shared" si="197"/>
        <v>103128.97</v>
      </c>
      <c r="AZ576" s="10">
        <f t="shared" si="217"/>
        <v>0.99103520572347426</v>
      </c>
      <c r="BA576" s="10" t="str">
        <f t="shared" si="199"/>
        <v>Q273697 5</v>
      </c>
      <c r="BB576" s="10">
        <f>IFERROR(IF(AW576="","",VLOOKUP(AW576,SUSS!R:S,2,FALSE)),AY576*SUSS!$M$2)</f>
        <v>25782.2425</v>
      </c>
      <c r="BC576" s="10">
        <f t="shared" si="198"/>
        <v>25551.11</v>
      </c>
    </row>
    <row r="577" spans="14:55" ht="15.75" thickBot="1">
      <c r="N577" s="3" t="s">
        <v>138</v>
      </c>
      <c r="O577" s="79">
        <v>5</v>
      </c>
      <c r="P577" s="82">
        <v>83409.55</v>
      </c>
      <c r="Q577" s="80" t="s">
        <v>97</v>
      </c>
      <c r="R577" s="80" t="s">
        <v>10</v>
      </c>
      <c r="S577" s="80" t="s">
        <v>10</v>
      </c>
      <c r="T577" s="79" t="s">
        <v>147</v>
      </c>
      <c r="U577" s="79" t="s">
        <v>116</v>
      </c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14:55" ht="15.75" thickBot="1">
      <c r="N578" s="3" t="s">
        <v>138</v>
      </c>
      <c r="O578" s="79">
        <v>5</v>
      </c>
      <c r="P578" s="83">
        <v>200</v>
      </c>
      <c r="Q578" s="80" t="s">
        <v>97</v>
      </c>
      <c r="R578" s="80" t="s">
        <v>10</v>
      </c>
      <c r="S578" s="80" t="s">
        <v>92</v>
      </c>
      <c r="T578" s="79" t="s">
        <v>147</v>
      </c>
      <c r="U578" s="79" t="s">
        <v>116</v>
      </c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14:55" ht="15.75" thickBot="1">
      <c r="N579" s="3" t="s">
        <v>138</v>
      </c>
      <c r="O579" s="79">
        <v>5</v>
      </c>
      <c r="P579" s="82">
        <v>10208.39</v>
      </c>
      <c r="Q579" s="80" t="s">
        <v>11</v>
      </c>
      <c r="R579" s="80" t="s">
        <v>10</v>
      </c>
      <c r="S579" s="80" t="s">
        <v>88</v>
      </c>
      <c r="T579" s="79" t="s">
        <v>147</v>
      </c>
      <c r="U579" s="79" t="s">
        <v>116</v>
      </c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>Q273697</v>
      </c>
      <c r="AU579" s="10">
        <f t="shared" si="213"/>
        <v>5</v>
      </c>
      <c r="AV579" s="10">
        <f t="shared" si="214"/>
        <v>10208.39</v>
      </c>
      <c r="AW579" s="10" t="str">
        <f t="shared" si="215"/>
        <v>2022/1</v>
      </c>
      <c r="AX579" s="10" t="str">
        <f t="shared" si="216"/>
        <v>2022/1 Contribuciones Seg. Social</v>
      </c>
      <c r="AY579" s="10">
        <f t="shared" si="197"/>
        <v>103128.97</v>
      </c>
      <c r="AZ579" s="10">
        <f t="shared" si="217"/>
        <v>9.8986637799252722E-2</v>
      </c>
      <c r="BA579" s="10" t="str">
        <f t="shared" si="199"/>
        <v>Q273697 5</v>
      </c>
      <c r="BB579" s="10">
        <f>IFERROR(IF(AW579="","",VLOOKUP(AW579,SUSS!R:S,2,FALSE)),AY579*SUSS!$M$2)</f>
        <v>25782.2425</v>
      </c>
      <c r="BC579" s="10">
        <f t="shared" si="198"/>
        <v>2552.0974999999999</v>
      </c>
    </row>
    <row r="580" spans="14:55" ht="15.75" thickBot="1">
      <c r="N580" s="3" t="s">
        <v>138</v>
      </c>
      <c r="O580" s="79">
        <v>5</v>
      </c>
      <c r="P580" s="82">
        <v>8256.43</v>
      </c>
      <c r="Q580" s="80" t="s">
        <v>97</v>
      </c>
      <c r="R580" s="80" t="s">
        <v>10</v>
      </c>
      <c r="S580" s="80" t="s">
        <v>88</v>
      </c>
      <c r="T580" s="79" t="s">
        <v>147</v>
      </c>
      <c r="U580" s="79" t="s">
        <v>116</v>
      </c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14:55" ht="15.75" thickBot="1">
      <c r="N581" s="3" t="s">
        <v>138</v>
      </c>
      <c r="O581" s="79">
        <v>5</v>
      </c>
      <c r="P581" s="82">
        <v>50533.84</v>
      </c>
      <c r="Q581" s="80" t="s">
        <v>11</v>
      </c>
      <c r="R581" s="80" t="s">
        <v>10</v>
      </c>
      <c r="S581" s="80" t="s">
        <v>10</v>
      </c>
      <c r="T581" s="79" t="s">
        <v>148</v>
      </c>
      <c r="U581" s="79" t="s">
        <v>116</v>
      </c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>Q273697</v>
      </c>
      <c r="AU581" s="10">
        <f t="shared" si="213"/>
        <v>5</v>
      </c>
      <c r="AV581" s="10">
        <f t="shared" si="214"/>
        <v>50533.84</v>
      </c>
      <c r="AW581" s="10" t="str">
        <f t="shared" si="215"/>
        <v>2022/2</v>
      </c>
      <c r="AX581" s="10" t="str">
        <f t="shared" si="216"/>
        <v>2022/2 Contribuciones Seg. Social</v>
      </c>
      <c r="AY581" s="10">
        <f t="shared" si="218"/>
        <v>100446.92</v>
      </c>
      <c r="AZ581" s="10">
        <f t="shared" si="217"/>
        <v>0.50308999021572787</v>
      </c>
      <c r="BA581" s="10" t="str">
        <f t="shared" si="199"/>
        <v>Q273697 5</v>
      </c>
      <c r="BB581" s="10">
        <f>IFERROR(IF(AW581="","",VLOOKUP(AW581,SUSS!R:S,2,FALSE)),AY581*SUSS!$M$2)</f>
        <v>25111.73</v>
      </c>
      <c r="BC581" s="10">
        <f t="shared" ref="BC581:BC644" si="219">IFERROR(IF(BB581&lt;&gt;"",AZ581*BB581,""),"VER")</f>
        <v>12633.46</v>
      </c>
    </row>
    <row r="582" spans="14:55" ht="15.75" thickBot="1">
      <c r="N582" s="3" t="s">
        <v>138</v>
      </c>
      <c r="O582" s="79">
        <v>5</v>
      </c>
      <c r="P582" s="82">
        <v>39514.379999999997</v>
      </c>
      <c r="Q582" s="80" t="s">
        <v>97</v>
      </c>
      <c r="R582" s="80" t="s">
        <v>10</v>
      </c>
      <c r="S582" s="80" t="s">
        <v>10</v>
      </c>
      <c r="T582" s="79" t="s">
        <v>148</v>
      </c>
      <c r="U582" s="79" t="s">
        <v>116</v>
      </c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14:55" ht="15.75" thickBot="1">
      <c r="N583" s="3" t="s">
        <v>138</v>
      </c>
      <c r="O583" s="79">
        <v>6</v>
      </c>
      <c r="P583" s="83">
        <v>145.83000000000001</v>
      </c>
      <c r="Q583" s="80" t="s">
        <v>94</v>
      </c>
      <c r="R583" s="80" t="s">
        <v>10</v>
      </c>
      <c r="S583" s="80" t="s">
        <v>92</v>
      </c>
      <c r="T583" s="79" t="s">
        <v>146</v>
      </c>
      <c r="U583" s="79" t="s">
        <v>116</v>
      </c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14:55" ht="15.75" thickBot="1">
      <c r="N584" s="3" t="s">
        <v>138</v>
      </c>
      <c r="O584" s="79">
        <v>6</v>
      </c>
      <c r="P584" s="83">
        <v>36.47</v>
      </c>
      <c r="Q584" s="80" t="s">
        <v>91</v>
      </c>
      <c r="R584" s="80" t="s">
        <v>10</v>
      </c>
      <c r="S584" s="80" t="s">
        <v>92</v>
      </c>
      <c r="T584" s="79" t="s">
        <v>144</v>
      </c>
      <c r="U584" s="79" t="s">
        <v>116</v>
      </c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14:55" ht="15.75" thickBot="1">
      <c r="N585" s="3" t="s">
        <v>138</v>
      </c>
      <c r="O585" s="79">
        <v>6</v>
      </c>
      <c r="P585" s="82">
        <v>41953.5</v>
      </c>
      <c r="Q585" s="80" t="s">
        <v>97</v>
      </c>
      <c r="R585" s="80" t="s">
        <v>10</v>
      </c>
      <c r="S585" s="80" t="s">
        <v>10</v>
      </c>
      <c r="T585" s="79" t="s">
        <v>148</v>
      </c>
      <c r="U585" s="79" t="s">
        <v>116</v>
      </c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14:55" ht="15.75" thickBot="1">
      <c r="N586" s="3" t="s">
        <v>138</v>
      </c>
      <c r="O586" s="79">
        <v>6</v>
      </c>
      <c r="P586" s="82">
        <v>49913.08</v>
      </c>
      <c r="Q586" s="80" t="s">
        <v>11</v>
      </c>
      <c r="R586" s="80" t="s">
        <v>10</v>
      </c>
      <c r="S586" s="80" t="s">
        <v>10</v>
      </c>
      <c r="T586" s="79" t="s">
        <v>148</v>
      </c>
      <c r="U586" s="79" t="s">
        <v>116</v>
      </c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>Q273697</v>
      </c>
      <c r="AU586" s="10">
        <f t="shared" si="213"/>
        <v>6</v>
      </c>
      <c r="AV586" s="10">
        <f t="shared" si="214"/>
        <v>49913.08</v>
      </c>
      <c r="AW586" s="10" t="str">
        <f t="shared" si="215"/>
        <v>2022/2</v>
      </c>
      <c r="AX586" s="10" t="str">
        <f t="shared" si="216"/>
        <v>2022/2 Contribuciones Seg. Social</v>
      </c>
      <c r="AY586" s="10">
        <f t="shared" si="218"/>
        <v>100446.92</v>
      </c>
      <c r="AZ586" s="10">
        <f t="shared" si="217"/>
        <v>0.49691000978427213</v>
      </c>
      <c r="BA586" s="10" t="str">
        <f t="shared" si="220"/>
        <v>Q273697 6</v>
      </c>
      <c r="BB586" s="10">
        <f>IFERROR(IF(AW586="","",VLOOKUP(AW586,SUSS!R:S,2,FALSE)),AY586*SUSS!$M$2)</f>
        <v>25111.73</v>
      </c>
      <c r="BC586" s="10">
        <f t="shared" si="219"/>
        <v>12478.27</v>
      </c>
    </row>
    <row r="587" spans="14:55" ht="15.75" thickBot="1">
      <c r="N587" s="3" t="s">
        <v>138</v>
      </c>
      <c r="O587" s="79">
        <v>6</v>
      </c>
      <c r="P587" s="83">
        <v>200</v>
      </c>
      <c r="Q587" s="80" t="s">
        <v>97</v>
      </c>
      <c r="R587" s="80" t="s">
        <v>10</v>
      </c>
      <c r="S587" s="80" t="s">
        <v>92</v>
      </c>
      <c r="T587" s="79" t="s">
        <v>148</v>
      </c>
      <c r="U587" s="79" t="s">
        <v>116</v>
      </c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14:55" ht="15.75" thickBot="1">
      <c r="N588" s="3" t="s">
        <v>138</v>
      </c>
      <c r="O588" s="79">
        <v>6</v>
      </c>
      <c r="P588" s="82">
        <v>6577.93</v>
      </c>
      <c r="Q588" s="80" t="s">
        <v>11</v>
      </c>
      <c r="R588" s="80" t="s">
        <v>10</v>
      </c>
      <c r="S588" s="80" t="s">
        <v>88</v>
      </c>
      <c r="T588" s="79" t="s">
        <v>148</v>
      </c>
      <c r="U588" s="79" t="s">
        <v>116</v>
      </c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>Q273697</v>
      </c>
      <c r="AU588" s="10">
        <f t="shared" si="213"/>
        <v>6</v>
      </c>
      <c r="AV588" s="10">
        <f t="shared" si="214"/>
        <v>6577.93</v>
      </c>
      <c r="AW588" s="10" t="str">
        <f t="shared" si="215"/>
        <v>2022/2</v>
      </c>
      <c r="AX588" s="10" t="str">
        <f t="shared" si="216"/>
        <v>2022/2 Contribuciones Seg. Social</v>
      </c>
      <c r="AY588" s="10">
        <f t="shared" si="218"/>
        <v>100446.92</v>
      </c>
      <c r="AZ588" s="10">
        <f t="shared" si="217"/>
        <v>6.5486627165870295E-2</v>
      </c>
      <c r="BA588" s="10" t="str">
        <f t="shared" si="220"/>
        <v>Q273697 6</v>
      </c>
      <c r="BB588" s="10">
        <f>IFERROR(IF(AW588="","",VLOOKUP(AW588,SUSS!R:S,2,FALSE)),AY588*SUSS!$M$2)</f>
        <v>25111.73</v>
      </c>
      <c r="BC588" s="10">
        <f t="shared" si="219"/>
        <v>1644.4825000000001</v>
      </c>
    </row>
    <row r="589" spans="14:55" ht="15.75" thickBot="1">
      <c r="N589" s="3" t="s">
        <v>138</v>
      </c>
      <c r="O589" s="79">
        <v>6</v>
      </c>
      <c r="P589" s="82">
        <v>5335.06</v>
      </c>
      <c r="Q589" s="80" t="s">
        <v>97</v>
      </c>
      <c r="R589" s="80" t="s">
        <v>10</v>
      </c>
      <c r="S589" s="80" t="s">
        <v>88</v>
      </c>
      <c r="T589" s="79" t="s">
        <v>148</v>
      </c>
      <c r="U589" s="79" t="s">
        <v>116</v>
      </c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14:55" ht="15.75" thickBot="1">
      <c r="N590" s="3" t="s">
        <v>138</v>
      </c>
      <c r="O590" s="79">
        <v>6</v>
      </c>
      <c r="P590" s="82">
        <v>88043.08</v>
      </c>
      <c r="Q590" s="80" t="s">
        <v>97</v>
      </c>
      <c r="R590" s="80" t="s">
        <v>10</v>
      </c>
      <c r="S590" s="80" t="s">
        <v>10</v>
      </c>
      <c r="T590" s="79" t="s">
        <v>149</v>
      </c>
      <c r="U590" s="79" t="s">
        <v>116</v>
      </c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14:55" ht="15.75" thickBot="1">
      <c r="N591" s="3" t="s">
        <v>138</v>
      </c>
      <c r="O591" s="79">
        <v>6</v>
      </c>
      <c r="P591" s="82">
        <v>109529.36</v>
      </c>
      <c r="Q591" s="80" t="s">
        <v>11</v>
      </c>
      <c r="R591" s="80" t="s">
        <v>10</v>
      </c>
      <c r="S591" s="80" t="s">
        <v>10</v>
      </c>
      <c r="T591" s="79" t="s">
        <v>149</v>
      </c>
      <c r="U591" s="79" t="s">
        <v>116</v>
      </c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>Q273697</v>
      </c>
      <c r="AU591" s="10">
        <f t="shared" si="213"/>
        <v>6</v>
      </c>
      <c r="AV591" s="10">
        <f t="shared" si="214"/>
        <v>109529.36</v>
      </c>
      <c r="AW591" s="10" t="str">
        <f t="shared" si="215"/>
        <v>2022/3</v>
      </c>
      <c r="AX591" s="10" t="str">
        <f t="shared" si="216"/>
        <v>2022/3 Contribuciones Seg. Social</v>
      </c>
      <c r="AY591" s="10">
        <f t="shared" si="218"/>
        <v>109529.36</v>
      </c>
      <c r="AZ591" s="10">
        <f t="shared" si="217"/>
        <v>1</v>
      </c>
      <c r="BA591" s="10" t="str">
        <f t="shared" si="220"/>
        <v>Q273697 6</v>
      </c>
      <c r="BB591" s="10">
        <f>IFERROR(IF(AW591="","",VLOOKUP(AW591,SUSS!R:S,2,FALSE)),AY591*SUSS!$M$2)</f>
        <v>27382.34</v>
      </c>
      <c r="BC591" s="10">
        <f t="shared" si="219"/>
        <v>27382.34</v>
      </c>
    </row>
    <row r="592" spans="14:55" ht="15.75" thickBot="1">
      <c r="N592" s="3" t="s">
        <v>138</v>
      </c>
      <c r="O592" s="79">
        <v>6</v>
      </c>
      <c r="P592" s="82">
        <v>2401.8200000000002</v>
      </c>
      <c r="Q592" s="80" t="s">
        <v>97</v>
      </c>
      <c r="R592" s="80" t="s">
        <v>10</v>
      </c>
      <c r="S592" s="80" t="s">
        <v>88</v>
      </c>
      <c r="T592" s="79" t="s">
        <v>149</v>
      </c>
      <c r="U592" s="79" t="s">
        <v>116</v>
      </c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14:55" ht="15.75" thickBot="1">
      <c r="N593" s="3" t="s">
        <v>138</v>
      </c>
      <c r="O593" s="79">
        <v>6</v>
      </c>
      <c r="P593" s="82">
        <v>2987.96</v>
      </c>
      <c r="Q593" s="80" t="s">
        <v>11</v>
      </c>
      <c r="R593" s="80" t="s">
        <v>10</v>
      </c>
      <c r="S593" s="80" t="s">
        <v>88</v>
      </c>
      <c r="T593" s="79" t="s">
        <v>149</v>
      </c>
      <c r="U593" s="79" t="s">
        <v>116</v>
      </c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>Q273697</v>
      </c>
      <c r="AU593" s="10">
        <f t="shared" si="213"/>
        <v>6</v>
      </c>
      <c r="AV593" s="10">
        <f t="shared" si="214"/>
        <v>2987.96</v>
      </c>
      <c r="AW593" s="10" t="str">
        <f t="shared" si="215"/>
        <v>2022/3</v>
      </c>
      <c r="AX593" s="10" t="str">
        <f t="shared" si="216"/>
        <v>2022/3 Contribuciones Seg. Social</v>
      </c>
      <c r="AY593" s="10">
        <f t="shared" si="218"/>
        <v>109529.36</v>
      </c>
      <c r="AZ593" s="10">
        <f t="shared" si="217"/>
        <v>2.7279991410522255E-2</v>
      </c>
      <c r="BA593" s="10" t="str">
        <f t="shared" si="220"/>
        <v>Q273697 6</v>
      </c>
      <c r="BB593" s="10">
        <f>IFERROR(IF(AW593="","",VLOOKUP(AW593,SUSS!R:S,2,FALSE)),AY593*SUSS!$M$2)</f>
        <v>27382.34</v>
      </c>
      <c r="BC593" s="10">
        <f t="shared" si="219"/>
        <v>746.99</v>
      </c>
    </row>
    <row r="594" spans="14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14:55" ht="45.75" thickBot="1">
      <c r="N595" s="3" t="s">
        <v>150</v>
      </c>
      <c r="O595" s="96" t="s">
        <v>17</v>
      </c>
      <c r="P595"/>
      <c r="Q595"/>
      <c r="R595"/>
      <c r="S595"/>
      <c r="T595"/>
      <c r="U595"/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14:55" ht="15.75" thickBot="1">
      <c r="N596" s="3" t="s">
        <v>150</v>
      </c>
      <c r="O596" s="78" t="s">
        <v>13</v>
      </c>
      <c r="P596" s="78" t="s">
        <v>14</v>
      </c>
      <c r="Q596" s="78" t="s">
        <v>3</v>
      </c>
      <c r="R596" s="78" t="s">
        <v>4</v>
      </c>
      <c r="S596" s="78" t="s">
        <v>5</v>
      </c>
      <c r="T596" s="78" t="s">
        <v>15</v>
      </c>
      <c r="U596" s="78" t="s">
        <v>16</v>
      </c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14:55" ht="15.75" thickBot="1">
      <c r="N597" s="3" t="s">
        <v>150</v>
      </c>
      <c r="O597" s="75">
        <v>1</v>
      </c>
      <c r="P597" s="77">
        <v>523181.64</v>
      </c>
      <c r="Q597" s="76" t="s">
        <v>90</v>
      </c>
      <c r="R597" s="76" t="s">
        <v>10</v>
      </c>
      <c r="S597" s="76" t="s">
        <v>10</v>
      </c>
      <c r="T597" s="75" t="s">
        <v>108</v>
      </c>
      <c r="U597" s="75" t="s">
        <v>102</v>
      </c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14:55" ht="29.25" thickBot="1">
      <c r="N598" s="3" t="s">
        <v>150</v>
      </c>
      <c r="O598" s="79">
        <v>1</v>
      </c>
      <c r="P598" s="82">
        <v>46501.55</v>
      </c>
      <c r="Q598" s="80" t="s">
        <v>95</v>
      </c>
      <c r="R598" s="80" t="s">
        <v>10</v>
      </c>
      <c r="S598" s="80" t="s">
        <v>10</v>
      </c>
      <c r="T598" s="79" t="s">
        <v>108</v>
      </c>
      <c r="U598" s="79" t="s">
        <v>102</v>
      </c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14:55" ht="15.75" thickBot="1">
      <c r="N599" s="3" t="s">
        <v>150</v>
      </c>
      <c r="O599" s="79">
        <v>1</v>
      </c>
      <c r="P599" s="82">
        <v>2677566.2799999998</v>
      </c>
      <c r="Q599" s="80" t="s">
        <v>87</v>
      </c>
      <c r="R599" s="80" t="s">
        <v>10</v>
      </c>
      <c r="S599" s="80" t="s">
        <v>10</v>
      </c>
      <c r="T599" s="79" t="s">
        <v>108</v>
      </c>
      <c r="U599" s="79" t="s">
        <v>102</v>
      </c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14:55" ht="15.75" thickBot="1">
      <c r="N600" s="3" t="s">
        <v>150</v>
      </c>
      <c r="O600" s="79">
        <v>2</v>
      </c>
      <c r="P600" s="82">
        <v>2786810.99</v>
      </c>
      <c r="Q600" s="80" t="s">
        <v>87</v>
      </c>
      <c r="R600" s="80" t="s">
        <v>10</v>
      </c>
      <c r="S600" s="80" t="s">
        <v>10</v>
      </c>
      <c r="T600" s="79" t="s">
        <v>108</v>
      </c>
      <c r="U600" s="79" t="s">
        <v>102</v>
      </c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14:55" ht="15.75" thickBot="1">
      <c r="N601" s="3" t="s">
        <v>150</v>
      </c>
      <c r="O601" s="79">
        <v>2</v>
      </c>
      <c r="P601" s="82">
        <v>544527.44999999995</v>
      </c>
      <c r="Q601" s="80" t="s">
        <v>90</v>
      </c>
      <c r="R601" s="80" t="s">
        <v>10</v>
      </c>
      <c r="S601" s="80" t="s">
        <v>10</v>
      </c>
      <c r="T601" s="79" t="s">
        <v>108</v>
      </c>
      <c r="U601" s="79" t="s">
        <v>102</v>
      </c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14:55" ht="29.25" thickBot="1">
      <c r="N602" s="3" t="s">
        <v>150</v>
      </c>
      <c r="O602" s="79">
        <v>2</v>
      </c>
      <c r="P602" s="82">
        <v>48398.81</v>
      </c>
      <c r="Q602" s="80" t="s">
        <v>95</v>
      </c>
      <c r="R602" s="80" t="s">
        <v>10</v>
      </c>
      <c r="S602" s="80" t="s">
        <v>10</v>
      </c>
      <c r="T602" s="79" t="s">
        <v>108</v>
      </c>
      <c r="U602" s="79" t="s">
        <v>102</v>
      </c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14:55" ht="15.75" thickBot="1">
      <c r="N603" s="3" t="s">
        <v>150</v>
      </c>
      <c r="O603" s="79">
        <v>3</v>
      </c>
      <c r="P603" s="82">
        <v>2900512.87</v>
      </c>
      <c r="Q603" s="80" t="s">
        <v>87</v>
      </c>
      <c r="R603" s="80" t="s">
        <v>10</v>
      </c>
      <c r="S603" s="80" t="s">
        <v>10</v>
      </c>
      <c r="T603" s="79" t="s">
        <v>108</v>
      </c>
      <c r="U603" s="79" t="s">
        <v>116</v>
      </c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14:55" ht="15.75" thickBot="1">
      <c r="N604" s="3" t="s">
        <v>150</v>
      </c>
      <c r="O604" s="79">
        <v>3</v>
      </c>
      <c r="P604" s="82">
        <v>566744.17000000004</v>
      </c>
      <c r="Q604" s="80" t="s">
        <v>90</v>
      </c>
      <c r="R604" s="80" t="s">
        <v>10</v>
      </c>
      <c r="S604" s="80" t="s">
        <v>10</v>
      </c>
      <c r="T604" s="79" t="s">
        <v>108</v>
      </c>
      <c r="U604" s="79" t="s">
        <v>116</v>
      </c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14:55" ht="29.25" thickBot="1">
      <c r="N605" s="3" t="s">
        <v>150</v>
      </c>
      <c r="O605" s="79">
        <v>3</v>
      </c>
      <c r="P605" s="82">
        <v>50373.48</v>
      </c>
      <c r="Q605" s="80" t="s">
        <v>95</v>
      </c>
      <c r="R605" s="80" t="s">
        <v>10</v>
      </c>
      <c r="S605" s="80" t="s">
        <v>10</v>
      </c>
      <c r="T605" s="79" t="s">
        <v>108</v>
      </c>
      <c r="U605" s="79" t="s">
        <v>116</v>
      </c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14:55" ht="15.75" thickBot="1">
      <c r="N606" s="3" t="s">
        <v>150</v>
      </c>
      <c r="O606" s="79">
        <v>4</v>
      </c>
      <c r="P606" s="82">
        <v>1598132.68</v>
      </c>
      <c r="Q606" s="80" t="s">
        <v>87</v>
      </c>
      <c r="R606" s="80" t="s">
        <v>10</v>
      </c>
      <c r="S606" s="80" t="s">
        <v>10</v>
      </c>
      <c r="T606" s="79" t="s">
        <v>108</v>
      </c>
      <c r="U606" s="79" t="s">
        <v>116</v>
      </c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14:55" ht="15.75" thickBot="1">
      <c r="N607" s="3" t="s">
        <v>150</v>
      </c>
      <c r="O607" s="79">
        <v>4</v>
      </c>
      <c r="P607" s="82">
        <v>312266.28999999998</v>
      </c>
      <c r="Q607" s="80" t="s">
        <v>90</v>
      </c>
      <c r="R607" s="80" t="s">
        <v>10</v>
      </c>
      <c r="S607" s="80" t="s">
        <v>10</v>
      </c>
      <c r="T607" s="79" t="s">
        <v>108</v>
      </c>
      <c r="U607" s="79" t="s">
        <v>116</v>
      </c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14:55" ht="29.25" thickBot="1">
      <c r="N608" s="3" t="s">
        <v>150</v>
      </c>
      <c r="O608" s="79">
        <v>4</v>
      </c>
      <c r="P608" s="82">
        <v>27754.94</v>
      </c>
      <c r="Q608" s="80" t="s">
        <v>95</v>
      </c>
      <c r="R608" s="80" t="s">
        <v>10</v>
      </c>
      <c r="S608" s="80" t="s">
        <v>10</v>
      </c>
      <c r="T608" s="79" t="s">
        <v>108</v>
      </c>
      <c r="U608" s="79" t="s">
        <v>116</v>
      </c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14:55" ht="15.75" thickBot="1">
      <c r="N609" s="3" t="s">
        <v>150</v>
      </c>
      <c r="O609" s="79">
        <v>4</v>
      </c>
      <c r="P609" s="82">
        <v>1420721.12</v>
      </c>
      <c r="Q609" s="80" t="s">
        <v>87</v>
      </c>
      <c r="R609" s="80" t="s">
        <v>10</v>
      </c>
      <c r="S609" s="80" t="s">
        <v>88</v>
      </c>
      <c r="T609" s="79" t="s">
        <v>108</v>
      </c>
      <c r="U609" s="79" t="s">
        <v>116</v>
      </c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14:55" ht="15.75" thickBot="1">
      <c r="N610" s="3" t="s">
        <v>150</v>
      </c>
      <c r="O610" s="79">
        <v>4</v>
      </c>
      <c r="P610" s="82">
        <v>277601.03999999998</v>
      </c>
      <c r="Q610" s="80" t="s">
        <v>90</v>
      </c>
      <c r="R610" s="80" t="s">
        <v>10</v>
      </c>
      <c r="S610" s="80" t="s">
        <v>88</v>
      </c>
      <c r="T610" s="79" t="s">
        <v>108</v>
      </c>
      <c r="U610" s="79" t="s">
        <v>116</v>
      </c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14:55" ht="29.25" thickBot="1">
      <c r="N611" s="3" t="s">
        <v>150</v>
      </c>
      <c r="O611" s="79">
        <v>4</v>
      </c>
      <c r="P611" s="82">
        <v>24673.78</v>
      </c>
      <c r="Q611" s="80" t="s">
        <v>95</v>
      </c>
      <c r="R611" s="80" t="s">
        <v>10</v>
      </c>
      <c r="S611" s="80" t="s">
        <v>88</v>
      </c>
      <c r="T611" s="79" t="s">
        <v>108</v>
      </c>
      <c r="U611" s="79" t="s">
        <v>116</v>
      </c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14:55" ht="15.75" thickBot="1">
      <c r="N612" s="3" t="s">
        <v>150</v>
      </c>
      <c r="O612" s="79">
        <v>5</v>
      </c>
      <c r="P612" s="82">
        <v>3142023.03</v>
      </c>
      <c r="Q612" s="80" t="s">
        <v>87</v>
      </c>
      <c r="R612" s="80" t="s">
        <v>10</v>
      </c>
      <c r="S612" s="80" t="s">
        <v>88</v>
      </c>
      <c r="T612" s="79" t="s">
        <v>108</v>
      </c>
      <c r="U612" s="79" t="s">
        <v>116</v>
      </c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14:55" ht="29.25" thickBot="1">
      <c r="N613" s="3" t="s">
        <v>150</v>
      </c>
      <c r="O613" s="79">
        <v>5</v>
      </c>
      <c r="P613" s="82">
        <v>54567.81</v>
      </c>
      <c r="Q613" s="80" t="s">
        <v>95</v>
      </c>
      <c r="R613" s="80" t="s">
        <v>10</v>
      </c>
      <c r="S613" s="80" t="s">
        <v>88</v>
      </c>
      <c r="T613" s="79" t="s">
        <v>108</v>
      </c>
      <c r="U613" s="79" t="s">
        <v>116</v>
      </c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14:55" ht="15.75" thickBot="1">
      <c r="N614" s="3" t="s">
        <v>150</v>
      </c>
      <c r="O614" s="79">
        <v>5</v>
      </c>
      <c r="P614" s="82">
        <v>613933.92000000004</v>
      </c>
      <c r="Q614" s="80" t="s">
        <v>90</v>
      </c>
      <c r="R614" s="80" t="s">
        <v>10</v>
      </c>
      <c r="S614" s="80" t="s">
        <v>88</v>
      </c>
      <c r="T614" s="79" t="s">
        <v>108</v>
      </c>
      <c r="U614" s="79" t="s">
        <v>116</v>
      </c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14:55" ht="29.25" thickBot="1">
      <c r="N615" s="3" t="s">
        <v>150</v>
      </c>
      <c r="O615" s="79">
        <v>6</v>
      </c>
      <c r="P615" s="82">
        <v>56794.21</v>
      </c>
      <c r="Q615" s="80" t="s">
        <v>95</v>
      </c>
      <c r="R615" s="80" t="s">
        <v>10</v>
      </c>
      <c r="S615" s="80" t="s">
        <v>88</v>
      </c>
      <c r="T615" s="79" t="s">
        <v>108</v>
      </c>
      <c r="U615" s="79" t="s">
        <v>116</v>
      </c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14:55" ht="15.75" thickBot="1">
      <c r="N616" s="3" t="s">
        <v>150</v>
      </c>
      <c r="O616" s="79">
        <v>6</v>
      </c>
      <c r="P616" s="82">
        <v>3270217.6</v>
      </c>
      <c r="Q616" s="80" t="s">
        <v>87</v>
      </c>
      <c r="R616" s="80" t="s">
        <v>10</v>
      </c>
      <c r="S616" s="80" t="s">
        <v>88</v>
      </c>
      <c r="T616" s="79" t="s">
        <v>108</v>
      </c>
      <c r="U616" s="79" t="s">
        <v>116</v>
      </c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14:55" ht="15.75" thickBot="1">
      <c r="N617" s="3" t="s">
        <v>150</v>
      </c>
      <c r="O617" s="79">
        <v>6</v>
      </c>
      <c r="P617" s="82">
        <v>638982.43999999994</v>
      </c>
      <c r="Q617" s="80" t="s">
        <v>90</v>
      </c>
      <c r="R617" s="80" t="s">
        <v>10</v>
      </c>
      <c r="S617" s="80" t="s">
        <v>88</v>
      </c>
      <c r="T617" s="79" t="s">
        <v>108</v>
      </c>
      <c r="U617" s="79" t="s">
        <v>116</v>
      </c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14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14:55" ht="45.75" thickBot="1">
      <c r="N619" s="3" t="s">
        <v>153</v>
      </c>
      <c r="O619" s="96" t="s">
        <v>17</v>
      </c>
      <c r="P619"/>
      <c r="Q619"/>
      <c r="R619"/>
      <c r="S619"/>
      <c r="T619"/>
      <c r="U619"/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14:55" ht="15.75" thickBot="1">
      <c r="N620" s="3" t="s">
        <v>153</v>
      </c>
      <c r="O620" s="78" t="s">
        <v>13</v>
      </c>
      <c r="P620" s="78" t="s">
        <v>14</v>
      </c>
      <c r="Q620" s="78" t="s">
        <v>3</v>
      </c>
      <c r="R620" s="78" t="s">
        <v>4</v>
      </c>
      <c r="S620" s="78" t="s">
        <v>5</v>
      </c>
      <c r="T620" s="78" t="s">
        <v>15</v>
      </c>
      <c r="U620" s="78" t="s">
        <v>16</v>
      </c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14:55" ht="15.75" thickBot="1">
      <c r="N621" s="3" t="s">
        <v>153</v>
      </c>
      <c r="O621" s="75">
        <v>1</v>
      </c>
      <c r="P621" s="77">
        <v>4611.13</v>
      </c>
      <c r="Q621" s="76" t="s">
        <v>100</v>
      </c>
      <c r="R621" s="76" t="s">
        <v>10</v>
      </c>
      <c r="S621" s="76" t="s">
        <v>10</v>
      </c>
      <c r="T621" s="75" t="s">
        <v>142</v>
      </c>
      <c r="U621" s="75" t="s">
        <v>116</v>
      </c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14:55" ht="15.75" thickBot="1">
      <c r="N622" s="3" t="s">
        <v>153</v>
      </c>
      <c r="O622" s="79">
        <v>1</v>
      </c>
      <c r="P622" s="82">
        <v>8803.07</v>
      </c>
      <c r="Q622" s="80" t="s">
        <v>98</v>
      </c>
      <c r="R622" s="80" t="s">
        <v>10</v>
      </c>
      <c r="S622" s="80" t="s">
        <v>10</v>
      </c>
      <c r="T622" s="79" t="s">
        <v>142</v>
      </c>
      <c r="U622" s="79" t="s">
        <v>116</v>
      </c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14:55" ht="15.75" thickBot="1">
      <c r="N623" s="3" t="s">
        <v>153</v>
      </c>
      <c r="O623" s="79">
        <v>2</v>
      </c>
      <c r="P623" s="82">
        <v>9293.4</v>
      </c>
      <c r="Q623" s="80" t="s">
        <v>98</v>
      </c>
      <c r="R623" s="80" t="s">
        <v>10</v>
      </c>
      <c r="S623" s="80" t="s">
        <v>10</v>
      </c>
      <c r="T623" s="79" t="s">
        <v>142</v>
      </c>
      <c r="U623" s="79" t="s">
        <v>116</v>
      </c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14:55" ht="15.75" thickBot="1">
      <c r="N624" s="3" t="s">
        <v>153</v>
      </c>
      <c r="O624" s="79">
        <v>2</v>
      </c>
      <c r="P624" s="82">
        <v>4867.97</v>
      </c>
      <c r="Q624" s="80" t="s">
        <v>100</v>
      </c>
      <c r="R624" s="80" t="s">
        <v>10</v>
      </c>
      <c r="S624" s="80" t="s">
        <v>10</v>
      </c>
      <c r="T624" s="79" t="s">
        <v>142</v>
      </c>
      <c r="U624" s="79" t="s">
        <v>116</v>
      </c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14:55" ht="15.75" thickBot="1">
      <c r="N625" s="3" t="s">
        <v>153</v>
      </c>
      <c r="O625" s="79">
        <v>3</v>
      </c>
      <c r="P625" s="82">
        <v>2298.9299999999998</v>
      </c>
      <c r="Q625" s="80" t="s">
        <v>100</v>
      </c>
      <c r="R625" s="80" t="s">
        <v>10</v>
      </c>
      <c r="S625" s="80" t="s">
        <v>10</v>
      </c>
      <c r="T625" s="79" t="s">
        <v>142</v>
      </c>
      <c r="U625" s="79" t="s">
        <v>116</v>
      </c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14:55" ht="15.75" thickBot="1">
      <c r="N626" s="3" t="s">
        <v>153</v>
      </c>
      <c r="O626" s="79">
        <v>3</v>
      </c>
      <c r="P626" s="82">
        <v>4388.8599999999997</v>
      </c>
      <c r="Q626" s="80" t="s">
        <v>98</v>
      </c>
      <c r="R626" s="80" t="s">
        <v>10</v>
      </c>
      <c r="S626" s="80" t="s">
        <v>10</v>
      </c>
      <c r="T626" s="79" t="s">
        <v>142</v>
      </c>
      <c r="U626" s="79" t="s">
        <v>116</v>
      </c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14:55" ht="15.75" thickBot="1">
      <c r="N627" s="3" t="s">
        <v>153</v>
      </c>
      <c r="O627" s="79">
        <v>3</v>
      </c>
      <c r="P627" s="82">
        <v>2419.9499999999998</v>
      </c>
      <c r="Q627" s="80" t="s">
        <v>98</v>
      </c>
      <c r="R627" s="80" t="s">
        <v>10</v>
      </c>
      <c r="S627" s="80" t="s">
        <v>88</v>
      </c>
      <c r="T627" s="79" t="s">
        <v>142</v>
      </c>
      <c r="U627" s="79" t="s">
        <v>116</v>
      </c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14:55" ht="15.75" thickBot="1">
      <c r="N628" s="3" t="s">
        <v>153</v>
      </c>
      <c r="O628" s="79">
        <v>3</v>
      </c>
      <c r="P628" s="82">
        <v>1267.5899999999999</v>
      </c>
      <c r="Q628" s="80" t="s">
        <v>100</v>
      </c>
      <c r="R628" s="80" t="s">
        <v>10</v>
      </c>
      <c r="S628" s="80" t="s">
        <v>88</v>
      </c>
      <c r="T628" s="79" t="s">
        <v>142</v>
      </c>
      <c r="U628" s="79" t="s">
        <v>116</v>
      </c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14:55" ht="15.75" thickBot="1">
      <c r="N629" s="3" t="s">
        <v>153</v>
      </c>
      <c r="O629" s="79">
        <v>3</v>
      </c>
      <c r="P629" s="82">
        <v>3002.23</v>
      </c>
      <c r="Q629" s="80" t="s">
        <v>98</v>
      </c>
      <c r="R629" s="80" t="s">
        <v>10</v>
      </c>
      <c r="S629" s="80" t="s">
        <v>10</v>
      </c>
      <c r="T629" s="79" t="s">
        <v>143</v>
      </c>
      <c r="U629" s="79" t="s">
        <v>116</v>
      </c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14:55" ht="15.75" thickBot="1">
      <c r="N630" s="3" t="s">
        <v>153</v>
      </c>
      <c r="O630" s="79">
        <v>3</v>
      </c>
      <c r="P630" s="82">
        <v>1572.6</v>
      </c>
      <c r="Q630" s="80" t="s">
        <v>100</v>
      </c>
      <c r="R630" s="80" t="s">
        <v>10</v>
      </c>
      <c r="S630" s="80" t="s">
        <v>10</v>
      </c>
      <c r="T630" s="79" t="s">
        <v>143</v>
      </c>
      <c r="U630" s="79" t="s">
        <v>116</v>
      </c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14:55" ht="15.75" thickBot="1">
      <c r="N631" s="3" t="s">
        <v>153</v>
      </c>
      <c r="O631" s="79">
        <v>4</v>
      </c>
      <c r="P631" s="82">
        <v>10357.52</v>
      </c>
      <c r="Q631" s="80" t="s">
        <v>98</v>
      </c>
      <c r="R631" s="80" t="s">
        <v>10</v>
      </c>
      <c r="S631" s="80" t="s">
        <v>10</v>
      </c>
      <c r="T631" s="79" t="s">
        <v>143</v>
      </c>
      <c r="U631" s="79" t="s">
        <v>116</v>
      </c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14:55" ht="15.75" thickBot="1">
      <c r="N632" s="3" t="s">
        <v>153</v>
      </c>
      <c r="O632" s="79">
        <v>4</v>
      </c>
      <c r="P632" s="82">
        <v>5425.36</v>
      </c>
      <c r="Q632" s="80" t="s">
        <v>100</v>
      </c>
      <c r="R632" s="80" t="s">
        <v>10</v>
      </c>
      <c r="S632" s="80" t="s">
        <v>10</v>
      </c>
      <c r="T632" s="79" t="s">
        <v>143</v>
      </c>
      <c r="U632" s="79" t="s">
        <v>116</v>
      </c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14:55" ht="15.75" thickBot="1">
      <c r="N633" s="3" t="s">
        <v>153</v>
      </c>
      <c r="O633" s="79">
        <v>5</v>
      </c>
      <c r="P633" s="82">
        <v>9125.58</v>
      </c>
      <c r="Q633" s="80" t="s">
        <v>98</v>
      </c>
      <c r="R633" s="80" t="s">
        <v>10</v>
      </c>
      <c r="S633" s="80" t="s">
        <v>10</v>
      </c>
      <c r="T633" s="79" t="s">
        <v>143</v>
      </c>
      <c r="U633" s="79" t="s">
        <v>116</v>
      </c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14:55" ht="15.75" thickBot="1">
      <c r="N634" s="3" t="s">
        <v>153</v>
      </c>
      <c r="O634" s="79">
        <v>5</v>
      </c>
      <c r="P634" s="82">
        <v>4780.07</v>
      </c>
      <c r="Q634" s="80" t="s">
        <v>100</v>
      </c>
      <c r="R634" s="80" t="s">
        <v>10</v>
      </c>
      <c r="S634" s="80" t="s">
        <v>10</v>
      </c>
      <c r="T634" s="79" t="s">
        <v>143</v>
      </c>
      <c r="U634" s="79" t="s">
        <v>116</v>
      </c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14:55" ht="15.75" thickBot="1">
      <c r="N635" s="3" t="s">
        <v>153</v>
      </c>
      <c r="O635" s="79">
        <v>5</v>
      </c>
      <c r="P635" s="82">
        <v>1808.85</v>
      </c>
      <c r="Q635" s="80" t="s">
        <v>98</v>
      </c>
      <c r="R635" s="80" t="s">
        <v>10</v>
      </c>
      <c r="S635" s="80" t="s">
        <v>88</v>
      </c>
      <c r="T635" s="79" t="s">
        <v>143</v>
      </c>
      <c r="U635" s="79" t="s">
        <v>116</v>
      </c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14:55" ht="15.75" thickBot="1">
      <c r="N636" s="3" t="s">
        <v>153</v>
      </c>
      <c r="O636" s="79">
        <v>5</v>
      </c>
      <c r="P636" s="83">
        <v>947.49</v>
      </c>
      <c r="Q636" s="80" t="s">
        <v>100</v>
      </c>
      <c r="R636" s="80" t="s">
        <v>10</v>
      </c>
      <c r="S636" s="80" t="s">
        <v>88</v>
      </c>
      <c r="T636" s="79" t="s">
        <v>143</v>
      </c>
      <c r="U636" s="79" t="s">
        <v>116</v>
      </c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14:55" ht="15.75" thickBot="1">
      <c r="N637" s="3" t="s">
        <v>153</v>
      </c>
      <c r="O637" s="79">
        <v>6</v>
      </c>
      <c r="P637" s="83">
        <v>225.6</v>
      </c>
      <c r="Q637" s="80" t="s">
        <v>100</v>
      </c>
      <c r="R637" s="80" t="s">
        <v>10</v>
      </c>
      <c r="S637" s="80" t="s">
        <v>88</v>
      </c>
      <c r="T637" s="79" t="s">
        <v>143</v>
      </c>
      <c r="U637" s="79" t="s">
        <v>116</v>
      </c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14:55" ht="15.75" thickBot="1">
      <c r="N638" s="3" t="s">
        <v>153</v>
      </c>
      <c r="O638" s="79">
        <v>6</v>
      </c>
      <c r="P638" s="83">
        <v>430.69</v>
      </c>
      <c r="Q638" s="80" t="s">
        <v>98</v>
      </c>
      <c r="R638" s="80" t="s">
        <v>10</v>
      </c>
      <c r="S638" s="80" t="s">
        <v>88</v>
      </c>
      <c r="T638" s="79" t="s">
        <v>143</v>
      </c>
      <c r="U638" s="79" t="s">
        <v>116</v>
      </c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14:55" ht="15.75" thickBot="1">
      <c r="N639" s="3" t="s">
        <v>153</v>
      </c>
      <c r="O639" s="79">
        <v>6</v>
      </c>
      <c r="P639" s="82">
        <v>11112.79</v>
      </c>
      <c r="Q639" s="80" t="s">
        <v>98</v>
      </c>
      <c r="R639" s="80" t="s">
        <v>10</v>
      </c>
      <c r="S639" s="80" t="s">
        <v>10</v>
      </c>
      <c r="T639" s="79" t="s">
        <v>145</v>
      </c>
      <c r="U639" s="79" t="s">
        <v>116</v>
      </c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14:55" ht="15.75" thickBot="1">
      <c r="N640" s="3" t="s">
        <v>153</v>
      </c>
      <c r="O640" s="79">
        <v>6</v>
      </c>
      <c r="P640" s="82">
        <v>5820.98</v>
      </c>
      <c r="Q640" s="80" t="s">
        <v>100</v>
      </c>
      <c r="R640" s="80" t="s">
        <v>10</v>
      </c>
      <c r="S640" s="80" t="s">
        <v>10</v>
      </c>
      <c r="T640" s="79" t="s">
        <v>145</v>
      </c>
      <c r="U640" s="79" t="s">
        <v>116</v>
      </c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14:55" ht="15.75" thickBot="1">
      <c r="N641" s="3" t="s">
        <v>153</v>
      </c>
      <c r="O641" s="79">
        <v>7</v>
      </c>
      <c r="P641" s="82">
        <v>11372.54</v>
      </c>
      <c r="Q641" s="80" t="s">
        <v>98</v>
      </c>
      <c r="R641" s="80" t="s">
        <v>10</v>
      </c>
      <c r="S641" s="80" t="s">
        <v>10</v>
      </c>
      <c r="T641" s="79" t="s">
        <v>145</v>
      </c>
      <c r="U641" s="79" t="s">
        <v>116</v>
      </c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14:55" ht="15.75" thickBot="1">
      <c r="N642" s="3" t="s">
        <v>153</v>
      </c>
      <c r="O642" s="79">
        <v>7</v>
      </c>
      <c r="P642" s="82">
        <v>5957.05</v>
      </c>
      <c r="Q642" s="80" t="s">
        <v>100</v>
      </c>
      <c r="R642" s="80" t="s">
        <v>10</v>
      </c>
      <c r="S642" s="80" t="s">
        <v>10</v>
      </c>
      <c r="T642" s="79" t="s">
        <v>145</v>
      </c>
      <c r="U642" s="79" t="s">
        <v>116</v>
      </c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14:55" ht="15.75" thickBot="1">
      <c r="N643" s="3" t="s">
        <v>153</v>
      </c>
      <c r="O643" s="79">
        <v>7</v>
      </c>
      <c r="P643" s="83">
        <v>813.91</v>
      </c>
      <c r="Q643" s="80" t="s">
        <v>98</v>
      </c>
      <c r="R643" s="80" t="s">
        <v>10</v>
      </c>
      <c r="S643" s="80" t="s">
        <v>88</v>
      </c>
      <c r="T643" s="79" t="s">
        <v>145</v>
      </c>
      <c r="U643" s="79" t="s">
        <v>116</v>
      </c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14:55" ht="15.75" thickBot="1">
      <c r="N644" s="3" t="s">
        <v>153</v>
      </c>
      <c r="O644" s="79">
        <v>7</v>
      </c>
      <c r="P644" s="83">
        <v>426.33</v>
      </c>
      <c r="Q644" s="80" t="s">
        <v>100</v>
      </c>
      <c r="R644" s="80" t="s">
        <v>10</v>
      </c>
      <c r="S644" s="80" t="s">
        <v>88</v>
      </c>
      <c r="T644" s="79" t="s">
        <v>145</v>
      </c>
      <c r="U644" s="79" t="s">
        <v>116</v>
      </c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14:55" ht="15.75" thickBot="1">
      <c r="N645" s="3" t="s">
        <v>153</v>
      </c>
      <c r="O645" s="79">
        <v>8</v>
      </c>
      <c r="P645" s="83">
        <v>649</v>
      </c>
      <c r="Q645" s="80" t="s">
        <v>100</v>
      </c>
      <c r="R645" s="80" t="s">
        <v>10</v>
      </c>
      <c r="S645" s="80" t="s">
        <v>88</v>
      </c>
      <c r="T645" s="79" t="s">
        <v>145</v>
      </c>
      <c r="U645" s="79" t="s">
        <v>116</v>
      </c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14:55" ht="15.75" thickBot="1">
      <c r="N646" s="3" t="s">
        <v>153</v>
      </c>
      <c r="O646" s="79">
        <v>8</v>
      </c>
      <c r="P646" s="82">
        <v>1239</v>
      </c>
      <c r="Q646" s="80" t="s">
        <v>98</v>
      </c>
      <c r="R646" s="80" t="s">
        <v>10</v>
      </c>
      <c r="S646" s="80" t="s">
        <v>88</v>
      </c>
      <c r="T646" s="79" t="s">
        <v>145</v>
      </c>
      <c r="U646" s="79" t="s">
        <v>116</v>
      </c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14:55" ht="15.75" thickBot="1">
      <c r="N647" s="3" t="s">
        <v>153</v>
      </c>
      <c r="O647" s="79">
        <v>8</v>
      </c>
      <c r="P647" s="82">
        <v>11626.24</v>
      </c>
      <c r="Q647" s="80" t="s">
        <v>98</v>
      </c>
      <c r="R647" s="80" t="s">
        <v>10</v>
      </c>
      <c r="S647" s="80" t="s">
        <v>10</v>
      </c>
      <c r="T647" s="79" t="s">
        <v>146</v>
      </c>
      <c r="U647" s="79" t="s">
        <v>116</v>
      </c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14:55" ht="15.75" thickBot="1">
      <c r="N648" s="3" t="s">
        <v>153</v>
      </c>
      <c r="O648" s="79">
        <v>8</v>
      </c>
      <c r="P648" s="82">
        <v>6089.93</v>
      </c>
      <c r="Q648" s="80" t="s">
        <v>100</v>
      </c>
      <c r="R648" s="80" t="s">
        <v>10</v>
      </c>
      <c r="S648" s="80" t="s">
        <v>10</v>
      </c>
      <c r="T648" s="79" t="s">
        <v>146</v>
      </c>
      <c r="U648" s="79" t="s">
        <v>116</v>
      </c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14:55" ht="15.75" thickBot="1">
      <c r="N649" s="3" t="s">
        <v>153</v>
      </c>
      <c r="O649" s="79">
        <v>9</v>
      </c>
      <c r="P649" s="82">
        <v>5688.1</v>
      </c>
      <c r="Q649" s="80" t="s">
        <v>100</v>
      </c>
      <c r="R649" s="80" t="s">
        <v>10</v>
      </c>
      <c r="S649" s="80" t="s">
        <v>10</v>
      </c>
      <c r="T649" s="79" t="s">
        <v>146</v>
      </c>
      <c r="U649" s="79" t="s">
        <v>116</v>
      </c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14:55" ht="15.75" thickBot="1">
      <c r="N650" s="3" t="s">
        <v>153</v>
      </c>
      <c r="O650" s="79">
        <v>9</v>
      </c>
      <c r="P650" s="82">
        <v>10859.09</v>
      </c>
      <c r="Q650" s="80" t="s">
        <v>98</v>
      </c>
      <c r="R650" s="80" t="s">
        <v>10</v>
      </c>
      <c r="S650" s="80" t="s">
        <v>10</v>
      </c>
      <c r="T650" s="79" t="s">
        <v>146</v>
      </c>
      <c r="U650" s="79" t="s">
        <v>116</v>
      </c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14:55" ht="15.75" thickBot="1">
      <c r="N651" s="3" t="s">
        <v>153</v>
      </c>
      <c r="O651" s="79">
        <v>9</v>
      </c>
      <c r="P651" s="82">
        <v>1860.06</v>
      </c>
      <c r="Q651" s="80" t="s">
        <v>98</v>
      </c>
      <c r="R651" s="80" t="s">
        <v>10</v>
      </c>
      <c r="S651" s="80" t="s">
        <v>88</v>
      </c>
      <c r="T651" s="79" t="s">
        <v>146</v>
      </c>
      <c r="U651" s="79" t="s">
        <v>116</v>
      </c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14:55" ht="15.75" thickBot="1">
      <c r="N652" s="3" t="s">
        <v>153</v>
      </c>
      <c r="O652" s="79">
        <v>9</v>
      </c>
      <c r="P652" s="83">
        <v>974.32</v>
      </c>
      <c r="Q652" s="80" t="s">
        <v>100</v>
      </c>
      <c r="R652" s="80" t="s">
        <v>10</v>
      </c>
      <c r="S652" s="80" t="s">
        <v>88</v>
      </c>
      <c r="T652" s="79" t="s">
        <v>146</v>
      </c>
      <c r="U652" s="79" t="s">
        <v>116</v>
      </c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14:55" ht="15.75" thickBot="1">
      <c r="N653" s="3" t="s">
        <v>153</v>
      </c>
      <c r="O653" s="79">
        <v>9</v>
      </c>
      <c r="P653" s="83">
        <v>862.68</v>
      </c>
      <c r="Q653" s="80" t="s">
        <v>98</v>
      </c>
      <c r="R653" s="80" t="s">
        <v>10</v>
      </c>
      <c r="S653" s="80" t="s">
        <v>10</v>
      </c>
      <c r="T653" s="79" t="s">
        <v>144</v>
      </c>
      <c r="U653" s="79" t="s">
        <v>116</v>
      </c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14:55" ht="15.75" thickBot="1">
      <c r="N654" s="3" t="s">
        <v>153</v>
      </c>
      <c r="O654" s="79">
        <v>9</v>
      </c>
      <c r="P654" s="83">
        <v>451.87</v>
      </c>
      <c r="Q654" s="80" t="s">
        <v>100</v>
      </c>
      <c r="R654" s="80" t="s">
        <v>10</v>
      </c>
      <c r="S654" s="80" t="s">
        <v>10</v>
      </c>
      <c r="T654" s="79" t="s">
        <v>144</v>
      </c>
      <c r="U654" s="79" t="s">
        <v>116</v>
      </c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14:55" ht="15.75" thickBot="1">
      <c r="N655" s="3" t="s">
        <v>153</v>
      </c>
      <c r="O655" s="79">
        <v>10</v>
      </c>
      <c r="P655" s="82">
        <v>14338.34</v>
      </c>
      <c r="Q655" s="80" t="s">
        <v>98</v>
      </c>
      <c r="R655" s="80" t="s">
        <v>10</v>
      </c>
      <c r="S655" s="80" t="s">
        <v>10</v>
      </c>
      <c r="T655" s="79" t="s">
        <v>144</v>
      </c>
      <c r="U655" s="79" t="s">
        <v>116</v>
      </c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14:55" ht="15.75" thickBot="1">
      <c r="N656" s="3" t="s">
        <v>153</v>
      </c>
      <c r="O656" s="79">
        <v>10</v>
      </c>
      <c r="P656" s="82">
        <v>7510.56</v>
      </c>
      <c r="Q656" s="80" t="s">
        <v>100</v>
      </c>
      <c r="R656" s="80" t="s">
        <v>10</v>
      </c>
      <c r="S656" s="80" t="s">
        <v>10</v>
      </c>
      <c r="T656" s="79" t="s">
        <v>144</v>
      </c>
      <c r="U656" s="79" t="s">
        <v>116</v>
      </c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14:55" ht="15.75" thickBot="1">
      <c r="N657" s="3" t="s">
        <v>153</v>
      </c>
      <c r="O657" s="79">
        <v>11</v>
      </c>
      <c r="P657" s="82">
        <v>3815.6</v>
      </c>
      <c r="Q657" s="80" t="s">
        <v>100</v>
      </c>
      <c r="R657" s="80" t="s">
        <v>10</v>
      </c>
      <c r="S657" s="80" t="s">
        <v>10</v>
      </c>
      <c r="T657" s="79" t="s">
        <v>144</v>
      </c>
      <c r="U657" s="79" t="s">
        <v>116</v>
      </c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14:55" ht="15.75" thickBot="1">
      <c r="N658" s="3" t="s">
        <v>153</v>
      </c>
      <c r="O658" s="79">
        <v>11</v>
      </c>
      <c r="P658" s="82">
        <v>7284.31</v>
      </c>
      <c r="Q658" s="80" t="s">
        <v>98</v>
      </c>
      <c r="R658" s="80" t="s">
        <v>10</v>
      </c>
      <c r="S658" s="80" t="s">
        <v>10</v>
      </c>
      <c r="T658" s="79" t="s">
        <v>144</v>
      </c>
      <c r="U658" s="79" t="s">
        <v>116</v>
      </c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14:55" ht="15.75" thickBot="1">
      <c r="N659" s="3" t="s">
        <v>153</v>
      </c>
      <c r="O659" s="79">
        <v>11</v>
      </c>
      <c r="P659" s="82">
        <v>1679.65</v>
      </c>
      <c r="Q659" s="80" t="s">
        <v>98</v>
      </c>
      <c r="R659" s="80" t="s">
        <v>10</v>
      </c>
      <c r="S659" s="80" t="s">
        <v>88</v>
      </c>
      <c r="T659" s="79" t="s">
        <v>144</v>
      </c>
      <c r="U659" s="79" t="s">
        <v>116</v>
      </c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14:55" ht="15.75" thickBot="1">
      <c r="N660" s="3" t="s">
        <v>153</v>
      </c>
      <c r="O660" s="79">
        <v>11</v>
      </c>
      <c r="P660" s="83">
        <v>879.82</v>
      </c>
      <c r="Q660" s="80" t="s">
        <v>100</v>
      </c>
      <c r="R660" s="80" t="s">
        <v>10</v>
      </c>
      <c r="S660" s="80" t="s">
        <v>88</v>
      </c>
      <c r="T660" s="79" t="s">
        <v>144</v>
      </c>
      <c r="U660" s="79" t="s">
        <v>116</v>
      </c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14:55" ht="15.75" thickBot="1">
      <c r="N661" s="3" t="s">
        <v>153</v>
      </c>
      <c r="O661" s="79">
        <v>11</v>
      </c>
      <c r="P661" s="82">
        <v>6173.03</v>
      </c>
      <c r="Q661" s="80" t="s">
        <v>98</v>
      </c>
      <c r="R661" s="80" t="s">
        <v>10</v>
      </c>
      <c r="S661" s="80" t="s">
        <v>10</v>
      </c>
      <c r="T661" s="79" t="s">
        <v>147</v>
      </c>
      <c r="U661" s="79" t="s">
        <v>116</v>
      </c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14:55" ht="15.75" thickBot="1">
      <c r="N662" s="3" t="s">
        <v>153</v>
      </c>
      <c r="O662" s="79">
        <v>11</v>
      </c>
      <c r="P662" s="82">
        <v>3233.47</v>
      </c>
      <c r="Q662" s="80" t="s">
        <v>100</v>
      </c>
      <c r="R662" s="80" t="s">
        <v>10</v>
      </c>
      <c r="S662" s="80" t="s">
        <v>10</v>
      </c>
      <c r="T662" s="79" t="s">
        <v>147</v>
      </c>
      <c r="U662" s="79" t="s">
        <v>116</v>
      </c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14:55" ht="15.75" thickBot="1">
      <c r="N663" s="3" t="s">
        <v>153</v>
      </c>
      <c r="O663" s="79">
        <v>12</v>
      </c>
      <c r="P663" s="82">
        <v>15980.12</v>
      </c>
      <c r="Q663" s="80" t="s">
        <v>98</v>
      </c>
      <c r="R663" s="80" t="s">
        <v>10</v>
      </c>
      <c r="S663" s="80" t="s">
        <v>10</v>
      </c>
      <c r="T663" s="79" t="s">
        <v>147</v>
      </c>
      <c r="U663" s="79" t="s">
        <v>116</v>
      </c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14:55" ht="15.75" thickBot="1">
      <c r="N664" s="3" t="s">
        <v>153</v>
      </c>
      <c r="O664" s="79">
        <v>12</v>
      </c>
      <c r="P664" s="82">
        <v>8370.5300000000007</v>
      </c>
      <c r="Q664" s="80" t="s">
        <v>100</v>
      </c>
      <c r="R664" s="80" t="s">
        <v>10</v>
      </c>
      <c r="S664" s="80" t="s">
        <v>10</v>
      </c>
      <c r="T664" s="79" t="s">
        <v>147</v>
      </c>
      <c r="U664" s="79" t="s">
        <v>116</v>
      </c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14:55" ht="15.75" thickBot="1">
      <c r="N665" s="3" t="s">
        <v>153</v>
      </c>
      <c r="O665" s="79">
        <v>13</v>
      </c>
      <c r="P665" s="83">
        <v>174.03</v>
      </c>
      <c r="Q665" s="80" t="s">
        <v>100</v>
      </c>
      <c r="R665" s="80" t="s">
        <v>10</v>
      </c>
      <c r="S665" s="80" t="s">
        <v>10</v>
      </c>
      <c r="T665" s="79" t="s">
        <v>147</v>
      </c>
      <c r="U665" s="79" t="s">
        <v>116</v>
      </c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14:55" ht="15.75" thickBot="1">
      <c r="N666" s="3" t="s">
        <v>153</v>
      </c>
      <c r="O666" s="79">
        <v>13</v>
      </c>
      <c r="P666" s="83">
        <v>332.18</v>
      </c>
      <c r="Q666" s="80" t="s">
        <v>98</v>
      </c>
      <c r="R666" s="80" t="s">
        <v>10</v>
      </c>
      <c r="S666" s="80" t="s">
        <v>10</v>
      </c>
      <c r="T666" s="79" t="s">
        <v>147</v>
      </c>
      <c r="U666" s="79" t="s">
        <v>116</v>
      </c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14:55" ht="15.75" thickBot="1">
      <c r="N667" s="3" t="s">
        <v>153</v>
      </c>
      <c r="O667" s="79">
        <v>13</v>
      </c>
      <c r="P667" s="82">
        <v>1480.58</v>
      </c>
      <c r="Q667" s="80" t="s">
        <v>98</v>
      </c>
      <c r="R667" s="80" t="s">
        <v>10</v>
      </c>
      <c r="S667" s="80" t="s">
        <v>88</v>
      </c>
      <c r="T667" s="79" t="s">
        <v>147</v>
      </c>
      <c r="U667" s="79" t="s">
        <v>116</v>
      </c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14:55" ht="15.75" thickBot="1">
      <c r="N668" s="3" t="s">
        <v>153</v>
      </c>
      <c r="O668" s="79">
        <v>13</v>
      </c>
      <c r="P668" s="83">
        <v>775.54</v>
      </c>
      <c r="Q668" s="80" t="s">
        <v>100</v>
      </c>
      <c r="R668" s="80" t="s">
        <v>10</v>
      </c>
      <c r="S668" s="80" t="s">
        <v>88</v>
      </c>
      <c r="T668" s="79" t="s">
        <v>147</v>
      </c>
      <c r="U668" s="79" t="s">
        <v>116</v>
      </c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14:55" ht="15.75" thickBot="1">
      <c r="N669" s="3" t="s">
        <v>153</v>
      </c>
      <c r="O669" s="79">
        <v>13</v>
      </c>
      <c r="P669" s="82">
        <v>15057.45</v>
      </c>
      <c r="Q669" s="80" t="s">
        <v>98</v>
      </c>
      <c r="R669" s="80" t="s">
        <v>10</v>
      </c>
      <c r="S669" s="80" t="s">
        <v>10</v>
      </c>
      <c r="T669" s="79" t="s">
        <v>148</v>
      </c>
      <c r="U669" s="79" t="s">
        <v>116</v>
      </c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14:55" ht="15.75" thickBot="1">
      <c r="N670" s="3" t="s">
        <v>153</v>
      </c>
      <c r="O670" s="79">
        <v>13</v>
      </c>
      <c r="P670" s="82">
        <v>7887.2</v>
      </c>
      <c r="Q670" s="80" t="s">
        <v>100</v>
      </c>
      <c r="R670" s="80" t="s">
        <v>10</v>
      </c>
      <c r="S670" s="80" t="s">
        <v>10</v>
      </c>
      <c r="T670" s="79" t="s">
        <v>148</v>
      </c>
      <c r="U670" s="79" t="s">
        <v>116</v>
      </c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14:55" ht="15.75" thickBot="1">
      <c r="N671" s="3" t="s">
        <v>153</v>
      </c>
      <c r="O671" s="79">
        <v>14</v>
      </c>
      <c r="P671" s="82">
        <v>3890.83</v>
      </c>
      <c r="Q671" s="80" t="s">
        <v>100</v>
      </c>
      <c r="R671" s="80" t="s">
        <v>10</v>
      </c>
      <c r="S671" s="80" t="s">
        <v>10</v>
      </c>
      <c r="T671" s="79" t="s">
        <v>148</v>
      </c>
      <c r="U671" s="79" t="s">
        <v>116</v>
      </c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14:55" ht="15.75" thickBot="1">
      <c r="N672" s="3" t="s">
        <v>153</v>
      </c>
      <c r="O672" s="79">
        <v>14</v>
      </c>
      <c r="P672" s="82">
        <v>7427.88</v>
      </c>
      <c r="Q672" s="80" t="s">
        <v>98</v>
      </c>
      <c r="R672" s="80" t="s">
        <v>10</v>
      </c>
      <c r="S672" s="80" t="s">
        <v>10</v>
      </c>
      <c r="T672" s="79" t="s">
        <v>148</v>
      </c>
      <c r="U672" s="79" t="s">
        <v>116</v>
      </c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14:55" ht="15.75" thickBot="1">
      <c r="N673" s="3" t="s">
        <v>153</v>
      </c>
      <c r="O673" s="79">
        <v>14</v>
      </c>
      <c r="P673" s="82">
        <v>1293.96</v>
      </c>
      <c r="Q673" s="80" t="s">
        <v>98</v>
      </c>
      <c r="R673" s="80" t="s">
        <v>10</v>
      </c>
      <c r="S673" s="80" t="s">
        <v>88</v>
      </c>
      <c r="T673" s="79" t="s">
        <v>148</v>
      </c>
      <c r="U673" s="79" t="s">
        <v>116</v>
      </c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14:55" ht="15.75" thickBot="1">
      <c r="N674" s="3" t="s">
        <v>153</v>
      </c>
      <c r="O674" s="79">
        <v>14</v>
      </c>
      <c r="P674" s="83">
        <v>677.79</v>
      </c>
      <c r="Q674" s="80" t="s">
        <v>100</v>
      </c>
      <c r="R674" s="80" t="s">
        <v>10</v>
      </c>
      <c r="S674" s="80" t="s">
        <v>88</v>
      </c>
      <c r="T674" s="79" t="s">
        <v>148</v>
      </c>
      <c r="U674" s="79" t="s">
        <v>116</v>
      </c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14:55" ht="15.75" thickBot="1">
      <c r="N675" s="3" t="s">
        <v>153</v>
      </c>
      <c r="O675" s="79">
        <v>14</v>
      </c>
      <c r="P675" s="82">
        <v>9088.0400000000009</v>
      </c>
      <c r="Q675" s="80" t="s">
        <v>98</v>
      </c>
      <c r="R675" s="80" t="s">
        <v>10</v>
      </c>
      <c r="S675" s="80" t="s">
        <v>10</v>
      </c>
      <c r="T675" s="79" t="s">
        <v>149</v>
      </c>
      <c r="U675" s="79" t="s">
        <v>116</v>
      </c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14:55" ht="15.75" thickBot="1">
      <c r="N676" s="3" t="s">
        <v>153</v>
      </c>
      <c r="O676" s="79">
        <v>14</v>
      </c>
      <c r="P676" s="82">
        <v>4760.3599999999997</v>
      </c>
      <c r="Q676" s="80" t="s">
        <v>100</v>
      </c>
      <c r="R676" s="80" t="s">
        <v>10</v>
      </c>
      <c r="S676" s="80" t="s">
        <v>10</v>
      </c>
      <c r="T676" s="79" t="s">
        <v>149</v>
      </c>
      <c r="U676" s="79" t="s">
        <v>116</v>
      </c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14:55" ht="15.75" thickBot="1">
      <c r="N677" s="3" t="s">
        <v>153</v>
      </c>
      <c r="O677" s="79">
        <v>15</v>
      </c>
      <c r="P677" s="82">
        <v>7017.67</v>
      </c>
      <c r="Q677" s="80" t="s">
        <v>100</v>
      </c>
      <c r="R677" s="80" t="s">
        <v>10</v>
      </c>
      <c r="S677" s="80" t="s">
        <v>10</v>
      </c>
      <c r="T677" s="79" t="s">
        <v>149</v>
      </c>
      <c r="U677" s="79" t="s">
        <v>116</v>
      </c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14:55" ht="15.75" thickBot="1">
      <c r="N678" s="3" t="s">
        <v>153</v>
      </c>
      <c r="O678" s="79">
        <v>15</v>
      </c>
      <c r="P678" s="82">
        <v>13397.29</v>
      </c>
      <c r="Q678" s="80" t="s">
        <v>98</v>
      </c>
      <c r="R678" s="80" t="s">
        <v>10</v>
      </c>
      <c r="S678" s="80" t="s">
        <v>10</v>
      </c>
      <c r="T678" s="79" t="s">
        <v>149</v>
      </c>
      <c r="U678" s="79" t="s">
        <v>116</v>
      </c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14:55" ht="15.75" thickBot="1">
      <c r="N679" s="3" t="s">
        <v>153</v>
      </c>
      <c r="O679" s="79">
        <v>15</v>
      </c>
      <c r="P679" s="82">
        <v>1119.77</v>
      </c>
      <c r="Q679" s="80" t="s">
        <v>98</v>
      </c>
      <c r="R679" s="80" t="s">
        <v>10</v>
      </c>
      <c r="S679" s="80" t="s">
        <v>88</v>
      </c>
      <c r="T679" s="79" t="s">
        <v>149</v>
      </c>
      <c r="U679" s="79" t="s">
        <v>116</v>
      </c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14:55" ht="15.75" thickBot="1">
      <c r="N680" s="3" t="s">
        <v>153</v>
      </c>
      <c r="O680" s="79">
        <v>15</v>
      </c>
      <c r="P680" s="83">
        <v>586.54999999999995</v>
      </c>
      <c r="Q680" s="80" t="s">
        <v>100</v>
      </c>
      <c r="R680" s="80" t="s">
        <v>10</v>
      </c>
      <c r="S680" s="80" t="s">
        <v>88</v>
      </c>
      <c r="T680" s="79" t="s">
        <v>149</v>
      </c>
      <c r="U680" s="79" t="s">
        <v>116</v>
      </c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14:55" ht="15.75" thickBot="1">
      <c r="N681" s="3" t="s">
        <v>153</v>
      </c>
      <c r="O681" s="79">
        <v>15</v>
      </c>
      <c r="P681" s="82">
        <v>4284.83</v>
      </c>
      <c r="Q681" s="80" t="s">
        <v>98</v>
      </c>
      <c r="R681" s="80" t="s">
        <v>10</v>
      </c>
      <c r="S681" s="80" t="s">
        <v>10</v>
      </c>
      <c r="T681" s="79" t="s">
        <v>157</v>
      </c>
      <c r="U681" s="79" t="s">
        <v>116</v>
      </c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14:55" ht="15.75" thickBot="1">
      <c r="N682" s="3" t="s">
        <v>153</v>
      </c>
      <c r="O682" s="79">
        <v>15</v>
      </c>
      <c r="P682" s="82">
        <v>2244.39</v>
      </c>
      <c r="Q682" s="80" t="s">
        <v>100</v>
      </c>
      <c r="R682" s="80" t="s">
        <v>10</v>
      </c>
      <c r="S682" s="80" t="s">
        <v>10</v>
      </c>
      <c r="T682" s="79" t="s">
        <v>157</v>
      </c>
      <c r="U682" s="79" t="s">
        <v>116</v>
      </c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14:55" ht="15.75" thickBot="1">
      <c r="N683" s="3" t="s">
        <v>153</v>
      </c>
      <c r="O683" s="79">
        <v>16</v>
      </c>
      <c r="P683" s="82">
        <v>9533.64</v>
      </c>
      <c r="Q683" s="80" t="s">
        <v>100</v>
      </c>
      <c r="R683" s="80" t="s">
        <v>10</v>
      </c>
      <c r="S683" s="80" t="s">
        <v>10</v>
      </c>
      <c r="T683" s="79" t="s">
        <v>157</v>
      </c>
      <c r="U683" s="79" t="s">
        <v>116</v>
      </c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14:55" ht="15.75" thickBot="1">
      <c r="N684" s="3" t="s">
        <v>153</v>
      </c>
      <c r="O684" s="79">
        <v>16</v>
      </c>
      <c r="P684" s="82">
        <v>18200.5</v>
      </c>
      <c r="Q684" s="80" t="s">
        <v>98</v>
      </c>
      <c r="R684" s="80" t="s">
        <v>10</v>
      </c>
      <c r="S684" s="80" t="s">
        <v>10</v>
      </c>
      <c r="T684" s="79" t="s">
        <v>157</v>
      </c>
      <c r="U684" s="79" t="s">
        <v>116</v>
      </c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14:55" ht="15.75" thickBot="1">
      <c r="N685" s="3" t="s">
        <v>153</v>
      </c>
      <c r="O685" s="79">
        <v>16</v>
      </c>
      <c r="P685" s="83">
        <v>933.14</v>
      </c>
      <c r="Q685" s="80" t="s">
        <v>98</v>
      </c>
      <c r="R685" s="80" t="s">
        <v>10</v>
      </c>
      <c r="S685" s="80" t="s">
        <v>88</v>
      </c>
      <c r="T685" s="79" t="s">
        <v>157</v>
      </c>
      <c r="U685" s="79" t="s">
        <v>116</v>
      </c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14:55" ht="15.75" thickBot="1">
      <c r="N686" s="3" t="s">
        <v>153</v>
      </c>
      <c r="O686" s="79">
        <v>16</v>
      </c>
      <c r="P686" s="83">
        <v>488.79</v>
      </c>
      <c r="Q686" s="80" t="s">
        <v>100</v>
      </c>
      <c r="R686" s="80" t="s">
        <v>10</v>
      </c>
      <c r="S686" s="80" t="s">
        <v>88</v>
      </c>
      <c r="T686" s="79" t="s">
        <v>157</v>
      </c>
      <c r="U686" s="79" t="s">
        <v>116</v>
      </c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14:55" ht="15.75" thickBot="1">
      <c r="N687" s="3" t="s">
        <v>153</v>
      </c>
      <c r="O687" s="79">
        <v>16</v>
      </c>
      <c r="P687" s="83">
        <v>715.52</v>
      </c>
      <c r="Q687" s="80" t="s">
        <v>98</v>
      </c>
      <c r="R687" s="80" t="s">
        <v>10</v>
      </c>
      <c r="S687" s="80" t="s">
        <v>10</v>
      </c>
      <c r="T687" s="79" t="s">
        <v>158</v>
      </c>
      <c r="U687" s="79" t="s">
        <v>116</v>
      </c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14:55" ht="15.75" thickBot="1">
      <c r="N688" s="3" t="s">
        <v>153</v>
      </c>
      <c r="O688" s="79">
        <v>16</v>
      </c>
      <c r="P688" s="83">
        <v>374.74</v>
      </c>
      <c r="Q688" s="80" t="s">
        <v>100</v>
      </c>
      <c r="R688" s="80" t="s">
        <v>10</v>
      </c>
      <c r="S688" s="80" t="s">
        <v>10</v>
      </c>
      <c r="T688" s="79" t="s">
        <v>158</v>
      </c>
      <c r="U688" s="79" t="s">
        <v>116</v>
      </c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14:55" ht="15.75" thickBot="1">
      <c r="N689" s="3" t="s">
        <v>153</v>
      </c>
      <c r="O689" s="79">
        <v>17</v>
      </c>
      <c r="P689" s="82">
        <v>20954.75</v>
      </c>
      <c r="Q689" s="80" t="s">
        <v>98</v>
      </c>
      <c r="R689" s="80" t="s">
        <v>10</v>
      </c>
      <c r="S689" s="80" t="s">
        <v>10</v>
      </c>
      <c r="T689" s="79" t="s">
        <v>158</v>
      </c>
      <c r="U689" s="79" t="s">
        <v>116</v>
      </c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14:55" ht="15.75" thickBot="1">
      <c r="N690" s="3" t="s">
        <v>153</v>
      </c>
      <c r="O690" s="79">
        <v>17</v>
      </c>
      <c r="P690" s="82">
        <v>10976.3</v>
      </c>
      <c r="Q690" s="80" t="s">
        <v>100</v>
      </c>
      <c r="R690" s="80" t="s">
        <v>10</v>
      </c>
      <c r="S690" s="80" t="s">
        <v>10</v>
      </c>
      <c r="T690" s="79" t="s">
        <v>158</v>
      </c>
      <c r="U690" s="79" t="s">
        <v>116</v>
      </c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14:55" ht="15.75" thickBot="1">
      <c r="N691" s="3" t="s">
        <v>153</v>
      </c>
      <c r="O691" s="79">
        <v>18</v>
      </c>
      <c r="P691" s="83">
        <v>426.99</v>
      </c>
      <c r="Q691" s="80" t="s">
        <v>100</v>
      </c>
      <c r="R691" s="80" t="s">
        <v>10</v>
      </c>
      <c r="S691" s="80" t="s">
        <v>10</v>
      </c>
      <c r="T691" s="79" t="s">
        <v>158</v>
      </c>
      <c r="U691" s="79" t="s">
        <v>116</v>
      </c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14:55" ht="15.75" thickBot="1">
      <c r="N692" s="3" t="s">
        <v>153</v>
      </c>
      <c r="O692" s="79">
        <v>18</v>
      </c>
      <c r="P692" s="83">
        <v>815.06</v>
      </c>
      <c r="Q692" s="80" t="s">
        <v>98</v>
      </c>
      <c r="R692" s="80" t="s">
        <v>10</v>
      </c>
      <c r="S692" s="80" t="s">
        <v>10</v>
      </c>
      <c r="T692" s="79" t="s">
        <v>158</v>
      </c>
      <c r="U692" s="79" t="s">
        <v>116</v>
      </c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14:55" ht="15.75" thickBot="1">
      <c r="N693" s="3" t="s">
        <v>153</v>
      </c>
      <c r="O693" s="79">
        <v>18</v>
      </c>
      <c r="P693" s="83">
        <v>740.29</v>
      </c>
      <c r="Q693" s="80" t="s">
        <v>98</v>
      </c>
      <c r="R693" s="80" t="s">
        <v>10</v>
      </c>
      <c r="S693" s="80" t="s">
        <v>88</v>
      </c>
      <c r="T693" s="79" t="s">
        <v>158</v>
      </c>
      <c r="U693" s="79" t="s">
        <v>116</v>
      </c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14:55" ht="15.75" thickBot="1">
      <c r="N694" s="3" t="s">
        <v>153</v>
      </c>
      <c r="O694" s="79">
        <v>18</v>
      </c>
      <c r="P694" s="83">
        <v>387.77</v>
      </c>
      <c r="Q694" s="80" t="s">
        <v>100</v>
      </c>
      <c r="R694" s="80" t="s">
        <v>10</v>
      </c>
      <c r="S694" s="80" t="s">
        <v>88</v>
      </c>
      <c r="T694" s="79" t="s">
        <v>158</v>
      </c>
      <c r="U694" s="79" t="s">
        <v>116</v>
      </c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14:55" ht="15.75" thickBot="1">
      <c r="N695" s="3" t="s">
        <v>153</v>
      </c>
      <c r="O695" s="79">
        <v>18</v>
      </c>
      <c r="P695" s="82">
        <v>20566.59</v>
      </c>
      <c r="Q695" s="80" t="s">
        <v>98</v>
      </c>
      <c r="R695" s="80" t="s">
        <v>10</v>
      </c>
      <c r="S695" s="80" t="s">
        <v>10</v>
      </c>
      <c r="T695" s="79" t="s">
        <v>159</v>
      </c>
      <c r="U695" s="79" t="s">
        <v>116</v>
      </c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14:55" ht="15.75" thickBot="1">
      <c r="N696" s="3" t="s">
        <v>153</v>
      </c>
      <c r="O696" s="79">
        <v>18</v>
      </c>
      <c r="P696" s="82">
        <v>10772.92</v>
      </c>
      <c r="Q696" s="80" t="s">
        <v>100</v>
      </c>
      <c r="R696" s="80" t="s">
        <v>10</v>
      </c>
      <c r="S696" s="80" t="s">
        <v>10</v>
      </c>
      <c r="T696" s="79" t="s">
        <v>159</v>
      </c>
      <c r="U696" s="79" t="s">
        <v>116</v>
      </c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14:55" ht="15.75" thickBot="1">
      <c r="N697" s="3" t="s">
        <v>153</v>
      </c>
      <c r="O697" s="79">
        <v>19</v>
      </c>
      <c r="P697" s="82">
        <v>1005.11</v>
      </c>
      <c r="Q697" s="80" t="s">
        <v>100</v>
      </c>
      <c r="R697" s="80" t="s">
        <v>10</v>
      </c>
      <c r="S697" s="80" t="s">
        <v>10</v>
      </c>
      <c r="T697" s="79" t="s">
        <v>159</v>
      </c>
      <c r="U697" s="79" t="s">
        <v>116</v>
      </c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14:55" ht="15.75" thickBot="1">
      <c r="N698" s="3" t="s">
        <v>153</v>
      </c>
      <c r="O698" s="79">
        <v>19</v>
      </c>
      <c r="P698" s="82">
        <v>1918.74</v>
      </c>
      <c r="Q698" s="80" t="s">
        <v>98</v>
      </c>
      <c r="R698" s="80" t="s">
        <v>10</v>
      </c>
      <c r="S698" s="80" t="s">
        <v>10</v>
      </c>
      <c r="T698" s="79" t="s">
        <v>159</v>
      </c>
      <c r="U698" s="79" t="s">
        <v>116</v>
      </c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14:55" ht="15.75" thickBot="1">
      <c r="N699" s="3" t="s">
        <v>153</v>
      </c>
      <c r="O699" s="79">
        <v>19</v>
      </c>
      <c r="P699" s="83">
        <v>559.88</v>
      </c>
      <c r="Q699" s="80" t="s">
        <v>98</v>
      </c>
      <c r="R699" s="80" t="s">
        <v>10</v>
      </c>
      <c r="S699" s="80" t="s">
        <v>88</v>
      </c>
      <c r="T699" s="79" t="s">
        <v>159</v>
      </c>
      <c r="U699" s="79" t="s">
        <v>116</v>
      </c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14:55" ht="15.75" thickBot="1">
      <c r="N700" s="3" t="s">
        <v>153</v>
      </c>
      <c r="O700" s="79">
        <v>19</v>
      </c>
      <c r="P700" s="83">
        <v>293.27</v>
      </c>
      <c r="Q700" s="80" t="s">
        <v>100</v>
      </c>
      <c r="R700" s="80" t="s">
        <v>10</v>
      </c>
      <c r="S700" s="80" t="s">
        <v>88</v>
      </c>
      <c r="T700" s="79" t="s">
        <v>159</v>
      </c>
      <c r="U700" s="79" t="s">
        <v>116</v>
      </c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14:55" ht="15.75" thickBot="1">
      <c r="N701" s="3" t="s">
        <v>153</v>
      </c>
      <c r="O701" s="79">
        <v>19</v>
      </c>
      <c r="P701" s="82">
        <v>20875.509999999998</v>
      </c>
      <c r="Q701" s="80" t="s">
        <v>98</v>
      </c>
      <c r="R701" s="80" t="s">
        <v>10</v>
      </c>
      <c r="S701" s="80" t="s">
        <v>10</v>
      </c>
      <c r="T701" s="79" t="s">
        <v>160</v>
      </c>
      <c r="U701" s="79" t="s">
        <v>116</v>
      </c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14:55" ht="15.75" thickBot="1">
      <c r="N702" s="3" t="s">
        <v>153</v>
      </c>
      <c r="O702" s="79">
        <v>19</v>
      </c>
      <c r="P702" s="82">
        <v>10934.73</v>
      </c>
      <c r="Q702" s="80" t="s">
        <v>100</v>
      </c>
      <c r="R702" s="80" t="s">
        <v>10</v>
      </c>
      <c r="S702" s="80" t="s">
        <v>10</v>
      </c>
      <c r="T702" s="79" t="s">
        <v>160</v>
      </c>
      <c r="U702" s="79" t="s">
        <v>116</v>
      </c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14:55" ht="15.75" thickBot="1">
      <c r="N703" s="3" t="s">
        <v>153</v>
      </c>
      <c r="O703" s="79">
        <v>20</v>
      </c>
      <c r="P703" s="83">
        <v>843.3</v>
      </c>
      <c r="Q703" s="80" t="s">
        <v>100</v>
      </c>
      <c r="R703" s="80" t="s">
        <v>10</v>
      </c>
      <c r="S703" s="80" t="s">
        <v>10</v>
      </c>
      <c r="T703" s="79" t="s">
        <v>160</v>
      </c>
      <c r="U703" s="79" t="s">
        <v>116</v>
      </c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14:55" ht="15.75" thickBot="1">
      <c r="N704" s="3" t="s">
        <v>153</v>
      </c>
      <c r="O704" s="79">
        <v>20</v>
      </c>
      <c r="P704" s="82">
        <v>1609.82</v>
      </c>
      <c r="Q704" s="80" t="s">
        <v>98</v>
      </c>
      <c r="R704" s="80" t="s">
        <v>10</v>
      </c>
      <c r="S704" s="80" t="s">
        <v>10</v>
      </c>
      <c r="T704" s="79" t="s">
        <v>160</v>
      </c>
      <c r="U704" s="79" t="s">
        <v>116</v>
      </c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14:55" ht="15.75" thickBot="1">
      <c r="N705" s="3" t="s">
        <v>153</v>
      </c>
      <c r="O705" s="79">
        <v>20</v>
      </c>
      <c r="P705" s="83">
        <v>373.26</v>
      </c>
      <c r="Q705" s="80" t="s">
        <v>98</v>
      </c>
      <c r="R705" s="80" t="s">
        <v>10</v>
      </c>
      <c r="S705" s="80" t="s">
        <v>88</v>
      </c>
      <c r="T705" s="79" t="s">
        <v>160</v>
      </c>
      <c r="U705" s="79" t="s">
        <v>116</v>
      </c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14:55" ht="15.75" thickBot="1">
      <c r="N706" s="3" t="s">
        <v>153</v>
      </c>
      <c r="O706" s="79">
        <v>20</v>
      </c>
      <c r="P706" s="83">
        <v>195.52</v>
      </c>
      <c r="Q706" s="80" t="s">
        <v>100</v>
      </c>
      <c r="R706" s="80" t="s">
        <v>10</v>
      </c>
      <c r="S706" s="80" t="s">
        <v>88</v>
      </c>
      <c r="T706" s="79" t="s">
        <v>160</v>
      </c>
      <c r="U706" s="79" t="s">
        <v>116</v>
      </c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14:55" ht="15.75" thickBot="1">
      <c r="N707" s="3" t="s">
        <v>153</v>
      </c>
      <c r="O707" s="79">
        <v>20</v>
      </c>
      <c r="P707" s="82">
        <v>11778.03</v>
      </c>
      <c r="Q707" s="80" t="s">
        <v>100</v>
      </c>
      <c r="R707" s="80" t="s">
        <v>10</v>
      </c>
      <c r="S707" s="80" t="s">
        <v>10</v>
      </c>
      <c r="T707" s="79" t="s">
        <v>161</v>
      </c>
      <c r="U707" s="79" t="s">
        <v>116</v>
      </c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14:55" ht="15.75" thickBot="1">
      <c r="N708" s="3" t="s">
        <v>153</v>
      </c>
      <c r="O708" s="79">
        <v>20</v>
      </c>
      <c r="P708" s="82">
        <v>22485.33</v>
      </c>
      <c r="Q708" s="80" t="s">
        <v>98</v>
      </c>
      <c r="R708" s="80" t="s">
        <v>10</v>
      </c>
      <c r="S708" s="80" t="s">
        <v>10</v>
      </c>
      <c r="T708" s="79" t="s">
        <v>161</v>
      </c>
      <c r="U708" s="79" t="s">
        <v>116</v>
      </c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14:55" ht="15.75" thickBot="1">
      <c r="N709" s="3" t="s">
        <v>153</v>
      </c>
      <c r="O709" s="79">
        <v>20</v>
      </c>
      <c r="P709" s="83">
        <v>186.63</v>
      </c>
      <c r="Q709" s="80" t="s">
        <v>98</v>
      </c>
      <c r="R709" s="80" t="s">
        <v>10</v>
      </c>
      <c r="S709" s="80" t="s">
        <v>88</v>
      </c>
      <c r="T709" s="79" t="s">
        <v>161</v>
      </c>
      <c r="U709" s="79" t="s">
        <v>116</v>
      </c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14:55" ht="15.75" thickBot="1">
      <c r="N710" s="3" t="s">
        <v>153</v>
      </c>
      <c r="O710" s="79">
        <v>20</v>
      </c>
      <c r="P710" s="83">
        <v>97.76</v>
      </c>
      <c r="Q710" s="80" t="s">
        <v>100</v>
      </c>
      <c r="R710" s="80" t="s">
        <v>10</v>
      </c>
      <c r="S710" s="80" t="s">
        <v>88</v>
      </c>
      <c r="T710" s="79" t="s">
        <v>161</v>
      </c>
      <c r="U710" s="79" t="s">
        <v>116</v>
      </c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14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14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14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14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14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14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14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14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14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14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13" activePane="bottomLeft" state="frozen"/>
      <selection activeCell="B1" sqref="B1"/>
      <selection pane="bottomLeft" activeCell="L24" sqref="L24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31" t="s">
        <v>30</v>
      </c>
      <c r="D1" s="131"/>
      <c r="E1" s="131"/>
      <c r="F1" s="131"/>
      <c r="G1" s="131"/>
      <c r="H1" s="131"/>
      <c r="K1" s="67">
        <f>'Resumen Mail'!B7</f>
        <v>44958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4.75" thickBot="1">
      <c r="A3" s="10" t="str">
        <f>B3&amp;" "&amp;IF(C3="",C2,C3)</f>
        <v>Q193947 Pago a Cuenta</v>
      </c>
      <c r="B3" s="3" t="s">
        <v>76</v>
      </c>
      <c r="C3" s="92" t="s">
        <v>85</v>
      </c>
      <c r="D3" s="91">
        <v>338192.68</v>
      </c>
      <c r="E3" s="87" t="s">
        <v>86</v>
      </c>
      <c r="F3" s="87" t="s">
        <v>86</v>
      </c>
      <c r="G3" s="91">
        <v>338192.68</v>
      </c>
      <c r="H3" s="93">
        <v>44678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338192.68</v>
      </c>
    </row>
    <row r="4" spans="1:14" ht="15.75" thickBot="1">
      <c r="A4" s="10" t="str">
        <f t="shared" ref="A4:A41" si="1">B4&amp;" "&amp;IF(C4="",C3,C4)</f>
        <v>Q193947 1</v>
      </c>
      <c r="B4" s="3" t="s">
        <v>76</v>
      </c>
      <c r="C4" s="133">
        <v>1</v>
      </c>
      <c r="D4" s="135">
        <v>338192.67</v>
      </c>
      <c r="E4" s="91">
        <v>154215.85999999999</v>
      </c>
      <c r="F4" s="87" t="s">
        <v>86</v>
      </c>
      <c r="G4" s="91">
        <v>492408.53</v>
      </c>
      <c r="H4" s="93">
        <v>44697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338192.67</v>
      </c>
    </row>
    <row r="5" spans="1:14" ht="15.75" thickBot="1">
      <c r="A5" s="10" t="str">
        <f t="shared" si="1"/>
        <v>Q193947 1</v>
      </c>
      <c r="B5" s="3" t="s">
        <v>76</v>
      </c>
      <c r="C5" s="134"/>
      <c r="D5" s="136"/>
      <c r="E5" s="100">
        <v>154215.85999999999</v>
      </c>
      <c r="F5" s="100">
        <v>6105.86</v>
      </c>
      <c r="G5" s="100">
        <v>498514.39</v>
      </c>
      <c r="H5" s="101">
        <v>44707</v>
      </c>
      <c r="I5" s="40">
        <v>44735</v>
      </c>
      <c r="J5" s="29">
        <f t="shared" si="0"/>
        <v>44713</v>
      </c>
      <c r="L5" s="10">
        <f>IF(I5&lt;&gt;"",IF(SUMIF(Planes!BA:BA,'Control de pagos'!A5,Planes!BC:BC)=0,"",SUMIF(Planes!BA:BA,'Control de pagos'!A5,Planes!BC:BC)),"")</f>
        <v>35666.009999999995</v>
      </c>
      <c r="N5" s="65">
        <f t="shared" si="2"/>
        <v>338192.67</v>
      </c>
    </row>
    <row r="6" spans="1:14" ht="15.75" thickBot="1">
      <c r="A6" s="10" t="str">
        <f t="shared" si="1"/>
        <v>Q193947 2</v>
      </c>
      <c r="B6" s="3" t="s">
        <v>76</v>
      </c>
      <c r="C6" s="133">
        <v>2</v>
      </c>
      <c r="D6" s="135">
        <v>338192.67</v>
      </c>
      <c r="E6" s="91">
        <v>233352.95</v>
      </c>
      <c r="F6" s="87" t="s">
        <v>86</v>
      </c>
      <c r="G6" s="91">
        <v>571545.62</v>
      </c>
      <c r="H6" s="93">
        <v>44728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338192.67</v>
      </c>
    </row>
    <row r="7" spans="1:14" ht="15.75" thickBot="1">
      <c r="A7" s="10" t="str">
        <f t="shared" si="1"/>
        <v>Q193947 2</v>
      </c>
      <c r="B7" s="3" t="s">
        <v>76</v>
      </c>
      <c r="C7" s="134"/>
      <c r="D7" s="136"/>
      <c r="E7" s="100">
        <v>233352.95</v>
      </c>
      <c r="F7" s="100">
        <v>7087.16</v>
      </c>
      <c r="G7" s="100">
        <v>578632.78</v>
      </c>
      <c r="H7" s="101">
        <v>44738</v>
      </c>
      <c r="I7" s="40">
        <v>44735</v>
      </c>
      <c r="J7" s="29">
        <f t="shared" si="0"/>
        <v>44713</v>
      </c>
      <c r="L7" s="10">
        <f>IF(I7&lt;&gt;"",IF(SUMIF(Planes!BA:BA,'Control de pagos'!A7,Planes!BC:BC)=0,"",SUMIF(Planes!BA:BA,'Control de pagos'!A7,Planes!BC:BC)),"")</f>
        <v>35666.01</v>
      </c>
      <c r="N7" s="65">
        <f t="shared" si="2"/>
        <v>338192.67</v>
      </c>
    </row>
    <row r="8" spans="1:14" ht="15.75" thickBot="1">
      <c r="A8" s="10" t="str">
        <f t="shared" si="1"/>
        <v>Q193947 3</v>
      </c>
      <c r="B8" s="3" t="s">
        <v>76</v>
      </c>
      <c r="C8" s="133">
        <v>3</v>
      </c>
      <c r="D8" s="135">
        <v>338192.67</v>
      </c>
      <c r="E8" s="91">
        <v>223207.17</v>
      </c>
      <c r="F8" s="87" t="s">
        <v>86</v>
      </c>
      <c r="G8" s="91">
        <v>561399.84</v>
      </c>
      <c r="H8" s="93">
        <v>44758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338192.67</v>
      </c>
    </row>
    <row r="9" spans="1:14" ht="15.75" thickBot="1">
      <c r="A9" s="10" t="str">
        <f t="shared" si="1"/>
        <v>Q193947 3</v>
      </c>
      <c r="B9" s="3" t="s">
        <v>76</v>
      </c>
      <c r="C9" s="134"/>
      <c r="D9" s="136"/>
      <c r="E9" s="100">
        <v>223207.17</v>
      </c>
      <c r="F9" s="100">
        <v>7953.17</v>
      </c>
      <c r="G9" s="100">
        <v>569353.01</v>
      </c>
      <c r="H9" s="101">
        <v>44768</v>
      </c>
      <c r="I9" s="40">
        <v>44761</v>
      </c>
      <c r="J9" s="29">
        <f t="shared" si="0"/>
        <v>44743</v>
      </c>
      <c r="L9" s="10">
        <f>IF(I9&lt;&gt;"",IF(SUMIF(Planes!BA:BA,'Control de pagos'!A9,Planes!BC:BC)=0,"",SUMIF(Planes!BA:BA,'Control de pagos'!A9,Planes!BC:BC)),"")</f>
        <v>35666.01</v>
      </c>
      <c r="N9" s="65">
        <f t="shared" si="2"/>
        <v>338192.67</v>
      </c>
    </row>
    <row r="10" spans="1:14" ht="15.75" thickBot="1">
      <c r="A10" s="10" t="str">
        <f t="shared" si="1"/>
        <v>Q193947 4</v>
      </c>
      <c r="B10" s="3" t="s">
        <v>76</v>
      </c>
      <c r="C10" s="133">
        <v>4</v>
      </c>
      <c r="D10" s="135">
        <v>338192.67</v>
      </c>
      <c r="E10" s="91">
        <v>213061.39</v>
      </c>
      <c r="F10" s="87" t="s">
        <v>86</v>
      </c>
      <c r="G10" s="91">
        <v>551254.06000000006</v>
      </c>
      <c r="H10" s="93">
        <v>44789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338192.67</v>
      </c>
    </row>
    <row r="11" spans="1:14" ht="15.75" thickBot="1">
      <c r="A11" s="10" t="str">
        <f t="shared" si="1"/>
        <v>Q193947 4</v>
      </c>
      <c r="B11" s="3" t="s">
        <v>76</v>
      </c>
      <c r="C11" s="134"/>
      <c r="D11" s="136"/>
      <c r="E11" s="100">
        <v>213061.39</v>
      </c>
      <c r="F11" s="100">
        <v>7809.43</v>
      </c>
      <c r="G11" s="100">
        <v>559063.49</v>
      </c>
      <c r="H11" s="101">
        <v>44799</v>
      </c>
      <c r="I11" s="40">
        <v>44790</v>
      </c>
      <c r="J11" s="29">
        <f t="shared" si="0"/>
        <v>44774</v>
      </c>
      <c r="L11" s="10">
        <f>IF(I11&lt;&gt;"",IF(SUMIF(Planes!BA:BA,'Control de pagos'!A11,Planes!BC:BC)=0,"",SUMIF(Planes!BA:BA,'Control de pagos'!A11,Planes!BC:BC)),"")</f>
        <v>35666.009999999995</v>
      </c>
      <c r="N11" s="65">
        <f t="shared" si="2"/>
        <v>338192.67</v>
      </c>
    </row>
    <row r="12" spans="1:14" ht="15.75" thickBot="1">
      <c r="A12" s="10" t="str">
        <f t="shared" si="1"/>
        <v>Q193947 5</v>
      </c>
      <c r="B12" s="3" t="s">
        <v>76</v>
      </c>
      <c r="C12" s="133">
        <v>5</v>
      </c>
      <c r="D12" s="135">
        <v>338192.67</v>
      </c>
      <c r="E12" s="91">
        <v>202915.61</v>
      </c>
      <c r="F12" s="87" t="s">
        <v>86</v>
      </c>
      <c r="G12" s="91">
        <v>541108.28</v>
      </c>
      <c r="H12" s="93">
        <v>44820</v>
      </c>
      <c r="J12" s="29" t="str">
        <f t="shared" si="0"/>
        <v>-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338192.67</v>
      </c>
    </row>
    <row r="13" spans="1:14" ht="15.75" thickBot="1">
      <c r="A13" s="10" t="str">
        <f t="shared" si="1"/>
        <v>Q193947 5</v>
      </c>
      <c r="B13" s="3" t="s">
        <v>76</v>
      </c>
      <c r="C13" s="134"/>
      <c r="D13" s="136"/>
      <c r="E13" s="100">
        <v>202915.61</v>
      </c>
      <c r="F13" s="100">
        <v>10659.83</v>
      </c>
      <c r="G13" s="100">
        <v>551768.11</v>
      </c>
      <c r="H13" s="101">
        <v>44830</v>
      </c>
      <c r="I13" s="40">
        <v>44826</v>
      </c>
      <c r="J13" s="29">
        <f t="shared" si="0"/>
        <v>44805</v>
      </c>
      <c r="L13" s="10">
        <f>IF(I13&lt;&gt;"",IF(SUMIF(Planes!BA:BA,'Control de pagos'!A13,Planes!BC:BC)=0,"",SUMIF(Planes!BA:BA,'Control de pagos'!A13,Planes!BC:BC)),"")</f>
        <v>35666.01</v>
      </c>
      <c r="N13" s="65">
        <f t="shared" si="2"/>
        <v>338192.67</v>
      </c>
    </row>
    <row r="14" spans="1:14" ht="15.75" thickBot="1">
      <c r="A14" s="10" t="str">
        <f t="shared" si="1"/>
        <v>Q193947 6</v>
      </c>
      <c r="B14" s="3" t="s">
        <v>76</v>
      </c>
      <c r="C14" s="137">
        <v>6</v>
      </c>
      <c r="D14" s="139">
        <v>338192.67</v>
      </c>
      <c r="E14" s="91">
        <v>367547.82</v>
      </c>
      <c r="F14" s="87" t="s">
        <v>86</v>
      </c>
      <c r="G14" s="91">
        <v>705740.49</v>
      </c>
      <c r="H14" s="93">
        <v>44850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338192.67</v>
      </c>
    </row>
    <row r="15" spans="1:14" ht="15.75" thickBot="1">
      <c r="A15" s="10" t="str">
        <f t="shared" si="1"/>
        <v>Q193947 6</v>
      </c>
      <c r="B15" s="3" t="s">
        <v>76</v>
      </c>
      <c r="C15" s="138"/>
      <c r="D15" s="140"/>
      <c r="E15" s="102">
        <v>367547.82</v>
      </c>
      <c r="F15" s="102">
        <v>13903.09</v>
      </c>
      <c r="G15" s="102">
        <v>719643.58</v>
      </c>
      <c r="H15" s="103">
        <v>44860</v>
      </c>
      <c r="I15" s="40">
        <v>44851</v>
      </c>
      <c r="J15" s="29">
        <f t="shared" si="0"/>
        <v>44835</v>
      </c>
      <c r="L15" s="10">
        <f>IF(I15&lt;&gt;"",IF(SUMIF(Planes!BA:BA,'Control de pagos'!A15,Planes!BC:BC)=0,"",SUMIF(Planes!BA:BA,'Control de pagos'!A15,Planes!BC:BC)),"")</f>
        <v>35666.009999999995</v>
      </c>
      <c r="N15" s="65">
        <f t="shared" si="2"/>
        <v>338192.67</v>
      </c>
    </row>
    <row r="16" spans="1:14" ht="15.75" thickBot="1">
      <c r="A16" s="10" t="str">
        <f t="shared" si="1"/>
        <v>Q193947 7</v>
      </c>
      <c r="B16" s="3" t="s">
        <v>76</v>
      </c>
      <c r="C16" s="137">
        <v>7</v>
      </c>
      <c r="D16" s="139">
        <v>338192.67</v>
      </c>
      <c r="E16" s="91">
        <v>348203.2</v>
      </c>
      <c r="F16" s="87" t="s">
        <v>86</v>
      </c>
      <c r="G16" s="91">
        <v>686395.87</v>
      </c>
      <c r="H16" s="93">
        <v>44881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338192.67</v>
      </c>
    </row>
    <row r="17" spans="1:14" ht="15.75" thickBot="1">
      <c r="A17" s="10" t="str">
        <f t="shared" si="1"/>
        <v>Q193947 7</v>
      </c>
      <c r="B17" s="3" t="s">
        <v>76</v>
      </c>
      <c r="C17" s="138"/>
      <c r="D17" s="140"/>
      <c r="E17" s="102">
        <v>348203.2</v>
      </c>
      <c r="F17" s="102">
        <v>13521.99</v>
      </c>
      <c r="G17" s="102">
        <v>699917.86</v>
      </c>
      <c r="H17" s="103">
        <v>44891</v>
      </c>
      <c r="I17" s="40">
        <v>44893</v>
      </c>
      <c r="J17" s="29">
        <f t="shared" ref="J17:J80" si="3">IF(I17&lt;&gt;"",I17-DAY(I17)+1,IF(A16=A17,IF(I16&lt;&gt;"","-",""),IF(A17=A18,IF(I18&lt;&gt;"","-",""),"")))</f>
        <v>44866</v>
      </c>
      <c r="L17" s="10">
        <f>IF(I17&lt;&gt;"",IF(SUMIF(Planes!BA:BA,'Control de pagos'!A17,Planes!BC:BC)=0,"",SUMIF(Planes!BA:BA,'Control de pagos'!A17,Planes!BC:BC)),"")</f>
        <v>35666.01</v>
      </c>
      <c r="N17" s="65">
        <f t="shared" si="2"/>
        <v>338192.67</v>
      </c>
    </row>
    <row r="18" spans="1:14" ht="15.75" thickBot="1">
      <c r="A18" s="10" t="str">
        <f t="shared" si="1"/>
        <v>Q193947 8</v>
      </c>
      <c r="B18" s="3" t="s">
        <v>76</v>
      </c>
      <c r="C18" s="133">
        <v>8</v>
      </c>
      <c r="D18" s="135">
        <v>338192.67</v>
      </c>
      <c r="E18" s="91">
        <v>328858.57</v>
      </c>
      <c r="F18" s="87" t="s">
        <v>86</v>
      </c>
      <c r="G18" s="91">
        <v>667051.24</v>
      </c>
      <c r="H18" s="93">
        <v>44911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338192.67</v>
      </c>
    </row>
    <row r="19" spans="1:14" ht="15.75" thickBot="1">
      <c r="A19" s="10" t="str">
        <f t="shared" si="1"/>
        <v>Q193947 8</v>
      </c>
      <c r="B19" s="3" t="s">
        <v>76</v>
      </c>
      <c r="C19" s="134"/>
      <c r="D19" s="136"/>
      <c r="E19" s="100">
        <v>328858.57</v>
      </c>
      <c r="F19" s="100">
        <v>13140.91</v>
      </c>
      <c r="G19" s="100">
        <v>680192.15</v>
      </c>
      <c r="H19" s="101">
        <v>44921</v>
      </c>
      <c r="I19" s="40">
        <v>44914</v>
      </c>
      <c r="J19" s="29">
        <f t="shared" si="3"/>
        <v>44896</v>
      </c>
      <c r="L19" s="10">
        <f>IF(I19&lt;&gt;"",IF(SUMIF(Planes!BA:BA,'Control de pagos'!A19,Planes!BC:BC)=0,"",SUMIF(Planes!BA:BA,'Control de pagos'!A19,Planes!BC:BC)),"")</f>
        <v>35666.009999999995</v>
      </c>
      <c r="N19" s="65">
        <f t="shared" si="2"/>
        <v>338192.67</v>
      </c>
    </row>
    <row r="20" spans="1:14" ht="15.75" thickBot="1">
      <c r="A20" s="10" t="str">
        <f t="shared" si="1"/>
        <v>Q193947 9</v>
      </c>
      <c r="B20" s="3" t="s">
        <v>76</v>
      </c>
      <c r="C20" s="137">
        <v>9</v>
      </c>
      <c r="D20" s="139">
        <v>338192.67</v>
      </c>
      <c r="E20" s="102">
        <v>309513.95</v>
      </c>
      <c r="F20" s="102" t="s">
        <v>86</v>
      </c>
      <c r="G20" s="102">
        <v>647706.62</v>
      </c>
      <c r="H20" s="103">
        <v>44942</v>
      </c>
      <c r="I20" s="40">
        <v>44942</v>
      </c>
      <c r="J20" s="29">
        <f t="shared" si="3"/>
        <v>44927</v>
      </c>
      <c r="L20" s="10">
        <f>IF(I20&lt;&gt;"",IF(SUMIF(Planes!BA:BA,'Control de pagos'!A20,Planes!BC:BC)=0,"",SUMIF(Planes!BA:BA,'Control de pagos'!A20,Planes!BC:BC)),"")</f>
        <v>35666.009999999995</v>
      </c>
      <c r="N20" s="65">
        <f t="shared" si="2"/>
        <v>338192.67</v>
      </c>
    </row>
    <row r="21" spans="1:14" ht="15.75" thickBot="1">
      <c r="A21" s="10" t="str">
        <f t="shared" si="1"/>
        <v>Q193947 9</v>
      </c>
      <c r="B21" s="3" t="s">
        <v>76</v>
      </c>
      <c r="C21" s="138"/>
      <c r="D21" s="140"/>
      <c r="E21" s="91">
        <v>309513.95</v>
      </c>
      <c r="F21" s="91">
        <v>12759.82</v>
      </c>
      <c r="G21" s="91">
        <v>660466.43999999994</v>
      </c>
      <c r="H21" s="93">
        <v>44952</v>
      </c>
      <c r="J21" s="29" t="str">
        <f t="shared" si="3"/>
        <v>-</v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338192.67</v>
      </c>
    </row>
    <row r="22" spans="1:14" ht="15.75" thickBot="1">
      <c r="A22" s="10" t="str">
        <f t="shared" si="1"/>
        <v>Q193947 10</v>
      </c>
      <c r="B22" s="3" t="s">
        <v>76</v>
      </c>
      <c r="C22" s="143">
        <v>10</v>
      </c>
      <c r="D22" s="141">
        <v>338192.67</v>
      </c>
      <c r="E22" s="91">
        <v>290169.33</v>
      </c>
      <c r="F22" s="87" t="s">
        <v>86</v>
      </c>
      <c r="G22" s="91">
        <v>628362</v>
      </c>
      <c r="H22" s="93">
        <v>44973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338192.67</v>
      </c>
    </row>
    <row r="23" spans="1:14" ht="15.75" thickBot="1">
      <c r="A23" s="10" t="str">
        <f t="shared" si="1"/>
        <v>Q193947 10</v>
      </c>
      <c r="B23" s="3" t="s">
        <v>76</v>
      </c>
      <c r="C23" s="144"/>
      <c r="D23" s="142"/>
      <c r="E23" s="91">
        <v>290169.33</v>
      </c>
      <c r="F23" s="91">
        <v>12378.73</v>
      </c>
      <c r="G23" s="91">
        <v>640740.73</v>
      </c>
      <c r="H23" s="93">
        <v>44983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338192.67</v>
      </c>
    </row>
    <row r="24" spans="1:14" ht="15.75" thickBot="1">
      <c r="A24" s="10" t="str">
        <f t="shared" si="1"/>
        <v>Q193947 11</v>
      </c>
      <c r="B24" s="3" t="s">
        <v>76</v>
      </c>
      <c r="C24" s="125">
        <v>11</v>
      </c>
      <c r="D24" s="141">
        <v>338192.67</v>
      </c>
      <c r="E24" s="91">
        <v>270824.71000000002</v>
      </c>
      <c r="F24" s="87" t="s">
        <v>86</v>
      </c>
      <c r="G24" s="91">
        <v>609017.38</v>
      </c>
      <c r="H24" s="93">
        <v>45001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338192.67</v>
      </c>
    </row>
    <row r="25" spans="1:14" ht="15.75" thickBot="1">
      <c r="A25" s="10" t="str">
        <f t="shared" si="1"/>
        <v>Q193947 11</v>
      </c>
      <c r="B25" s="3" t="s">
        <v>76</v>
      </c>
      <c r="C25" s="127"/>
      <c r="D25" s="142"/>
      <c r="E25" s="91">
        <v>270824.71000000002</v>
      </c>
      <c r="F25" s="91">
        <v>11997.64</v>
      </c>
      <c r="G25" s="91">
        <v>621015.02</v>
      </c>
      <c r="H25" s="93">
        <v>45011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338192.67</v>
      </c>
    </row>
    <row r="26" spans="1:14" ht="15.75" thickBot="1">
      <c r="A26" s="10" t="str">
        <f t="shared" si="1"/>
        <v>Q193947 12</v>
      </c>
      <c r="B26" s="3" t="s">
        <v>76</v>
      </c>
      <c r="C26" s="125">
        <v>12</v>
      </c>
      <c r="D26" s="141">
        <v>338192.67</v>
      </c>
      <c r="E26" s="91">
        <v>251480.09</v>
      </c>
      <c r="F26" s="87" t="s">
        <v>86</v>
      </c>
      <c r="G26" s="91">
        <v>589672.76</v>
      </c>
      <c r="H26" s="93">
        <v>45032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338192.67</v>
      </c>
    </row>
    <row r="27" spans="1:14" ht="15.75" thickBot="1">
      <c r="A27" s="10" t="str">
        <f t="shared" si="1"/>
        <v>Q193947 12</v>
      </c>
      <c r="B27" s="3" t="s">
        <v>76</v>
      </c>
      <c r="C27" s="127"/>
      <c r="D27" s="142"/>
      <c r="E27" s="91">
        <v>251480.09</v>
      </c>
      <c r="F27" s="91">
        <v>11616.56</v>
      </c>
      <c r="G27" s="91">
        <v>601289.31999999995</v>
      </c>
      <c r="H27" s="93">
        <v>45042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338192.67</v>
      </c>
    </row>
    <row r="28" spans="1:14" ht="15.75" thickBot="1">
      <c r="A28" s="10" t="str">
        <f t="shared" si="1"/>
        <v>Q193947 13</v>
      </c>
      <c r="B28" s="3" t="s">
        <v>76</v>
      </c>
      <c r="C28" s="125">
        <v>13</v>
      </c>
      <c r="D28" s="141">
        <v>338192.67</v>
      </c>
      <c r="E28" s="91">
        <v>232135.47</v>
      </c>
      <c r="F28" s="87" t="s">
        <v>86</v>
      </c>
      <c r="G28" s="91">
        <v>570328.14</v>
      </c>
      <c r="H28" s="93">
        <v>45062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338192.67</v>
      </c>
    </row>
    <row r="29" spans="1:14" ht="15.75" thickBot="1">
      <c r="A29" s="10" t="str">
        <f t="shared" si="1"/>
        <v>Q193947 13</v>
      </c>
      <c r="B29" s="3" t="s">
        <v>76</v>
      </c>
      <c r="C29" s="127"/>
      <c r="D29" s="142"/>
      <c r="E29" s="91">
        <v>232135.47</v>
      </c>
      <c r="F29" s="91">
        <v>11235.46</v>
      </c>
      <c r="G29" s="91">
        <v>581563.6</v>
      </c>
      <c r="H29" s="93">
        <v>45072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338192.67</v>
      </c>
    </row>
    <row r="30" spans="1:14" ht="15.75" thickBot="1">
      <c r="A30" s="10" t="str">
        <f t="shared" si="1"/>
        <v>Q193947 14</v>
      </c>
      <c r="B30" s="3" t="s">
        <v>76</v>
      </c>
      <c r="C30" s="125">
        <v>14</v>
      </c>
      <c r="D30" s="141">
        <v>338192.67</v>
      </c>
      <c r="E30" s="91">
        <v>212790.85</v>
      </c>
      <c r="F30" s="87" t="s">
        <v>86</v>
      </c>
      <c r="G30" s="91">
        <v>550983.52</v>
      </c>
      <c r="H30" s="93">
        <v>45093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338192.67</v>
      </c>
    </row>
    <row r="31" spans="1:14" ht="15.75" thickBot="1">
      <c r="A31" s="10" t="str">
        <f t="shared" si="1"/>
        <v>Q193947 14</v>
      </c>
      <c r="B31" s="3" t="s">
        <v>76</v>
      </c>
      <c r="C31" s="127"/>
      <c r="D31" s="142"/>
      <c r="E31" s="91">
        <v>212790.85</v>
      </c>
      <c r="F31" s="91">
        <v>10854.37</v>
      </c>
      <c r="G31" s="91">
        <v>561837.89</v>
      </c>
      <c r="H31" s="93">
        <v>45103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338192.67</v>
      </c>
    </row>
    <row r="32" spans="1:14" ht="15.75" thickBot="1">
      <c r="A32" s="10" t="str">
        <f t="shared" si="1"/>
        <v>Q193947 15</v>
      </c>
      <c r="B32" s="3" t="s">
        <v>76</v>
      </c>
      <c r="C32" s="125">
        <v>15</v>
      </c>
      <c r="D32" s="141">
        <v>338192.67</v>
      </c>
      <c r="E32" s="91">
        <v>193446.22</v>
      </c>
      <c r="F32" s="87" t="s">
        <v>86</v>
      </c>
      <c r="G32" s="91">
        <v>531638.89</v>
      </c>
      <c r="H32" s="93">
        <v>45123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338192.67</v>
      </c>
    </row>
    <row r="33" spans="1:14" ht="15.75" thickBot="1">
      <c r="A33" s="10" t="str">
        <f t="shared" si="1"/>
        <v>Q193947 15</v>
      </c>
      <c r="B33" s="3" t="s">
        <v>76</v>
      </c>
      <c r="C33" s="127"/>
      <c r="D33" s="142"/>
      <c r="E33" s="91">
        <v>193446.22</v>
      </c>
      <c r="F33" s="91">
        <v>10473.290000000001</v>
      </c>
      <c r="G33" s="91">
        <v>542112.18000000005</v>
      </c>
      <c r="H33" s="93">
        <v>45133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338192.67</v>
      </c>
    </row>
    <row r="34" spans="1:14" ht="15.75" thickBot="1">
      <c r="A34" s="10" t="str">
        <f t="shared" si="1"/>
        <v>Q193947 16</v>
      </c>
      <c r="B34" s="3" t="s">
        <v>76</v>
      </c>
      <c r="C34" s="125">
        <v>16</v>
      </c>
      <c r="D34" s="141">
        <v>338192.67</v>
      </c>
      <c r="E34" s="91">
        <v>174101.6</v>
      </c>
      <c r="F34" s="87" t="s">
        <v>86</v>
      </c>
      <c r="G34" s="91">
        <v>512294.27</v>
      </c>
      <c r="H34" s="93">
        <v>45154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338192.67</v>
      </c>
    </row>
    <row r="35" spans="1:14" ht="15.75" thickBot="1">
      <c r="A35" s="10" t="str">
        <f t="shared" si="1"/>
        <v>Q193947 16</v>
      </c>
      <c r="B35" s="3" t="s">
        <v>76</v>
      </c>
      <c r="C35" s="127"/>
      <c r="D35" s="142"/>
      <c r="E35" s="91">
        <v>174101.6</v>
      </c>
      <c r="F35" s="91">
        <v>10092.19</v>
      </c>
      <c r="G35" s="91">
        <v>522386.46</v>
      </c>
      <c r="H35" s="93">
        <v>45164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338192.67</v>
      </c>
    </row>
    <row r="36" spans="1:14" ht="15.75" thickBot="1">
      <c r="A36" s="10" t="str">
        <f t="shared" si="1"/>
        <v>Q193947 17</v>
      </c>
      <c r="B36" s="3" t="s">
        <v>76</v>
      </c>
      <c r="C36" s="125">
        <v>17</v>
      </c>
      <c r="D36" s="141">
        <v>338192.67</v>
      </c>
      <c r="E36" s="91">
        <v>154756.98000000001</v>
      </c>
      <c r="F36" s="87" t="s">
        <v>86</v>
      </c>
      <c r="G36" s="91">
        <v>492949.65</v>
      </c>
      <c r="H36" s="93">
        <v>45185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338192.67</v>
      </c>
    </row>
    <row r="37" spans="1:14" ht="15.75" thickBot="1">
      <c r="A37" s="10" t="str">
        <f t="shared" si="1"/>
        <v>Q193947 17</v>
      </c>
      <c r="B37" s="3" t="s">
        <v>76</v>
      </c>
      <c r="C37" s="127"/>
      <c r="D37" s="142"/>
      <c r="E37" s="91">
        <v>154756.98000000001</v>
      </c>
      <c r="F37" s="91">
        <v>9711.11</v>
      </c>
      <c r="G37" s="91">
        <v>502660.76</v>
      </c>
      <c r="H37" s="93">
        <v>45195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338192.67</v>
      </c>
    </row>
    <row r="38" spans="1:14" ht="15.75" thickBot="1">
      <c r="A38" s="10" t="str">
        <f t="shared" si="1"/>
        <v>Q193947 18</v>
      </c>
      <c r="B38" s="3" t="s">
        <v>76</v>
      </c>
      <c r="C38" s="125">
        <v>18</v>
      </c>
      <c r="D38" s="141">
        <v>338192.67</v>
      </c>
      <c r="E38" s="91">
        <v>135412.35999999999</v>
      </c>
      <c r="F38" s="87" t="s">
        <v>86</v>
      </c>
      <c r="G38" s="91">
        <v>473605.03</v>
      </c>
      <c r="H38" s="93">
        <v>45215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338192.67</v>
      </c>
    </row>
    <row r="39" spans="1:14" ht="15.75" thickBot="1">
      <c r="A39" s="10" t="str">
        <f t="shared" si="1"/>
        <v>Q193947 18</v>
      </c>
      <c r="B39" s="3" t="s">
        <v>76</v>
      </c>
      <c r="C39" s="127"/>
      <c r="D39" s="142"/>
      <c r="E39" s="91">
        <v>135412.35999999999</v>
      </c>
      <c r="F39" s="91">
        <v>9330.02</v>
      </c>
      <c r="G39" s="91">
        <v>482935.05</v>
      </c>
      <c r="H39" s="93">
        <v>45225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338192.67</v>
      </c>
    </row>
    <row r="40" spans="1:14" ht="15.75" thickBot="1">
      <c r="A40" s="10" t="str">
        <f t="shared" si="1"/>
        <v>Q193947 19</v>
      </c>
      <c r="B40" s="3" t="s">
        <v>76</v>
      </c>
      <c r="C40" s="125">
        <v>19</v>
      </c>
      <c r="D40" s="141">
        <v>338192.67</v>
      </c>
      <c r="E40" s="91">
        <v>116067.74</v>
      </c>
      <c r="F40" s="87" t="s">
        <v>86</v>
      </c>
      <c r="G40" s="91">
        <v>454260.41</v>
      </c>
      <c r="H40" s="93">
        <v>45246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338192.67</v>
      </c>
    </row>
    <row r="41" spans="1:14" ht="15.75" thickBot="1">
      <c r="A41" s="10" t="str">
        <f t="shared" si="1"/>
        <v>Q193947 19</v>
      </c>
      <c r="B41" s="3" t="s">
        <v>76</v>
      </c>
      <c r="C41" s="127"/>
      <c r="D41" s="142"/>
      <c r="E41" s="91">
        <v>116067.74</v>
      </c>
      <c r="F41" s="91">
        <v>8948.93</v>
      </c>
      <c r="G41" s="91">
        <v>463209.34</v>
      </c>
      <c r="H41" s="93">
        <v>45256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338192.67</v>
      </c>
    </row>
    <row r="42" spans="1:14" ht="15.75" thickBot="1">
      <c r="A42" s="10" t="str">
        <f t="shared" ref="A42:A105" si="4">B42&amp;" "&amp;IF(C42="",C41,C42)</f>
        <v>Q193947 20</v>
      </c>
      <c r="B42" s="3" t="s">
        <v>76</v>
      </c>
      <c r="C42" s="125">
        <v>20</v>
      </c>
      <c r="D42" s="141">
        <v>338192.67</v>
      </c>
      <c r="E42" s="91">
        <v>96723.13</v>
      </c>
      <c r="F42" s="87" t="s">
        <v>86</v>
      </c>
      <c r="G42" s="91">
        <v>434915.8</v>
      </c>
      <c r="H42" s="93">
        <v>45276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338192.67</v>
      </c>
    </row>
    <row r="43" spans="1:14" ht="15.75" thickBot="1">
      <c r="A43" s="10" t="str">
        <f t="shared" si="4"/>
        <v>Q193947 20</v>
      </c>
      <c r="B43" s="3" t="s">
        <v>76</v>
      </c>
      <c r="C43" s="127"/>
      <c r="D43" s="142"/>
      <c r="E43" s="91">
        <v>96723.13</v>
      </c>
      <c r="F43" s="91">
        <v>8567.84</v>
      </c>
      <c r="G43" s="91">
        <v>443483.64</v>
      </c>
      <c r="H43" s="93">
        <v>45286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338192.67</v>
      </c>
    </row>
    <row r="44" spans="1:14" ht="15.75" thickBot="1">
      <c r="A44" s="10" t="str">
        <f t="shared" si="4"/>
        <v>Q193947 21</v>
      </c>
      <c r="B44" s="3" t="s">
        <v>76</v>
      </c>
      <c r="C44" s="125">
        <v>21</v>
      </c>
      <c r="D44" s="141">
        <v>338192.67</v>
      </c>
      <c r="E44" s="91">
        <v>77378.509999999995</v>
      </c>
      <c r="F44" s="87" t="s">
        <v>86</v>
      </c>
      <c r="G44" s="91">
        <v>415571.18</v>
      </c>
      <c r="H44" s="93">
        <v>45307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338192.67</v>
      </c>
    </row>
    <row r="45" spans="1:14" ht="15.75" thickBot="1">
      <c r="A45" s="10" t="str">
        <f t="shared" si="4"/>
        <v>Q193947 21</v>
      </c>
      <c r="B45" s="3" t="s">
        <v>76</v>
      </c>
      <c r="C45" s="127"/>
      <c r="D45" s="142"/>
      <c r="E45" s="91">
        <v>77378.509999999995</v>
      </c>
      <c r="F45" s="91">
        <v>8186.75</v>
      </c>
      <c r="G45" s="91">
        <v>423757.93</v>
      </c>
      <c r="H45" s="93">
        <v>45317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338192.67</v>
      </c>
    </row>
    <row r="46" spans="1:14" ht="15.75" thickBot="1">
      <c r="A46" s="10" t="str">
        <f t="shared" si="4"/>
        <v>Q193947 22</v>
      </c>
      <c r="B46" s="3" t="s">
        <v>76</v>
      </c>
      <c r="C46" s="125">
        <v>22</v>
      </c>
      <c r="D46" s="141">
        <v>338192.67</v>
      </c>
      <c r="E46" s="91">
        <v>58033.88</v>
      </c>
      <c r="F46" s="87" t="s">
        <v>86</v>
      </c>
      <c r="G46" s="91">
        <v>396226.55</v>
      </c>
      <c r="H46" s="93">
        <v>45338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338192.67</v>
      </c>
    </row>
    <row r="47" spans="1:14" ht="15.75" thickBot="1">
      <c r="A47" s="10" t="str">
        <f t="shared" si="4"/>
        <v>Q193947 22</v>
      </c>
      <c r="B47" s="3" t="s">
        <v>76</v>
      </c>
      <c r="C47" s="127"/>
      <c r="D47" s="142"/>
      <c r="E47" s="91">
        <v>58033.88</v>
      </c>
      <c r="F47" s="91">
        <v>7805.66</v>
      </c>
      <c r="G47" s="91">
        <v>404032.21</v>
      </c>
      <c r="H47" s="93">
        <v>45348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338192.67</v>
      </c>
    </row>
    <row r="48" spans="1:14" ht="15.75" thickBot="1">
      <c r="A48" s="10" t="str">
        <f t="shared" si="4"/>
        <v>Q193947 23</v>
      </c>
      <c r="B48" s="3" t="s">
        <v>76</v>
      </c>
      <c r="C48" s="125">
        <v>23</v>
      </c>
      <c r="D48" s="141">
        <v>338192.67</v>
      </c>
      <c r="E48" s="91">
        <v>38689.26</v>
      </c>
      <c r="F48" s="87" t="s">
        <v>86</v>
      </c>
      <c r="G48" s="91">
        <v>376881.93</v>
      </c>
      <c r="H48" s="93">
        <v>45367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338192.67</v>
      </c>
    </row>
    <row r="49" spans="1:14" ht="15.75" thickBot="1">
      <c r="A49" s="10" t="str">
        <f t="shared" si="4"/>
        <v>Q193947 23</v>
      </c>
      <c r="B49" s="3" t="s">
        <v>76</v>
      </c>
      <c r="C49" s="127"/>
      <c r="D49" s="142"/>
      <c r="E49" s="91">
        <v>38689.26</v>
      </c>
      <c r="F49" s="91">
        <v>7424.57</v>
      </c>
      <c r="G49" s="91">
        <v>384306.5</v>
      </c>
      <c r="H49" s="93">
        <v>45377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338192.67</v>
      </c>
    </row>
    <row r="50" spans="1:14" ht="15.75" thickBot="1">
      <c r="A50" s="10" t="str">
        <f t="shared" si="4"/>
        <v>Q193947 24</v>
      </c>
      <c r="B50" s="3" t="s">
        <v>76</v>
      </c>
      <c r="C50" s="125">
        <v>24</v>
      </c>
      <c r="D50" s="141">
        <v>338192.99</v>
      </c>
      <c r="E50" s="91">
        <v>19344.64</v>
      </c>
      <c r="F50" s="87" t="s">
        <v>86</v>
      </c>
      <c r="G50" s="91">
        <v>357537.63</v>
      </c>
      <c r="H50" s="93">
        <v>45398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338192.99</v>
      </c>
    </row>
    <row r="51" spans="1:14" ht="15.75" thickBot="1">
      <c r="A51" s="10" t="str">
        <f t="shared" si="4"/>
        <v>Q193947 24</v>
      </c>
      <c r="B51" s="3" t="s">
        <v>76</v>
      </c>
      <c r="C51" s="127"/>
      <c r="D51" s="142"/>
      <c r="E51" s="91">
        <v>19344.64</v>
      </c>
      <c r="F51" s="91">
        <v>7043.49</v>
      </c>
      <c r="G51" s="91">
        <v>364581.12</v>
      </c>
      <c r="H51" s="93">
        <v>45408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338192.99</v>
      </c>
    </row>
    <row r="52" spans="1:14" ht="15.75" thickBot="1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ht="15.75" thickBot="1">
      <c r="A53" s="10" t="str">
        <f t="shared" si="4"/>
        <v>Q273697 1</v>
      </c>
      <c r="B53" s="3" t="s">
        <v>138</v>
      </c>
      <c r="C53" s="133">
        <v>1</v>
      </c>
      <c r="D53" s="135">
        <v>255859.28</v>
      </c>
      <c r="E53" s="99">
        <v>62689.72</v>
      </c>
      <c r="F53" s="95" t="s">
        <v>86</v>
      </c>
      <c r="G53" s="99">
        <v>318549</v>
      </c>
      <c r="H53" s="94">
        <v>44728</v>
      </c>
      <c r="J53" s="29" t="str">
        <f t="shared" si="3"/>
        <v>-</v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255859.28</v>
      </c>
    </row>
    <row r="54" spans="1:14" ht="15.75" thickBot="1">
      <c r="A54" s="10" t="str">
        <f t="shared" si="4"/>
        <v>Q273697 1</v>
      </c>
      <c r="B54" s="3" t="s">
        <v>138</v>
      </c>
      <c r="C54" s="134"/>
      <c r="D54" s="136"/>
      <c r="E54" s="100">
        <v>62689.72</v>
      </c>
      <c r="F54" s="100">
        <v>3950</v>
      </c>
      <c r="G54" s="100">
        <v>322499</v>
      </c>
      <c r="H54" s="101">
        <v>44738</v>
      </c>
      <c r="I54" s="40">
        <v>44735</v>
      </c>
      <c r="J54" s="29">
        <f t="shared" si="3"/>
        <v>44713</v>
      </c>
      <c r="L54" s="10">
        <f>IF(I54&lt;&gt;"",IF(SUMIF(Planes!BA:BA,'Control de pagos'!A54,Planes!BC:BC)=0,"",SUMIF(Planes!BA:BA,'Control de pagos'!A54,Planes!BC:BC)),"")</f>
        <v>35199.417500000003</v>
      </c>
      <c r="N54" s="65">
        <f t="shared" si="2"/>
        <v>255859.28</v>
      </c>
    </row>
    <row r="55" spans="1:14" ht="15.75" thickBot="1">
      <c r="A55" s="10" t="str">
        <f t="shared" si="4"/>
        <v>Q273697 2</v>
      </c>
      <c r="B55" s="3" t="s">
        <v>138</v>
      </c>
      <c r="C55" s="133">
        <v>2</v>
      </c>
      <c r="D55" s="135">
        <v>265377.23</v>
      </c>
      <c r="E55" s="91">
        <v>53171.77</v>
      </c>
      <c r="F55" s="87" t="s">
        <v>86</v>
      </c>
      <c r="G55" s="91">
        <v>318549</v>
      </c>
      <c r="H55" s="93">
        <v>44758</v>
      </c>
      <c r="J55" s="29" t="str">
        <f t="shared" si="3"/>
        <v>-</v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265377.23</v>
      </c>
    </row>
    <row r="56" spans="1:14" ht="15.75" thickBot="1">
      <c r="A56" s="10" t="str">
        <f t="shared" si="4"/>
        <v>Q273697 2</v>
      </c>
      <c r="B56" s="3" t="s">
        <v>138</v>
      </c>
      <c r="C56" s="134"/>
      <c r="D56" s="136"/>
      <c r="E56" s="100">
        <v>53171.77</v>
      </c>
      <c r="F56" s="100">
        <v>4512.78</v>
      </c>
      <c r="G56" s="100">
        <v>323061.78000000003</v>
      </c>
      <c r="H56" s="101">
        <v>44768</v>
      </c>
      <c r="I56" s="40">
        <v>44761</v>
      </c>
      <c r="J56" s="29">
        <f t="shared" si="3"/>
        <v>44743</v>
      </c>
      <c r="L56" s="10">
        <f>IF(I56&lt;&gt;"",IF(SUMIF(Planes!BA:BA,'Control de pagos'!A56,Planes!BC:BC)=0,"",SUMIF(Planes!BA:BA,'Control de pagos'!A56,Planes!BC:BC)),"")</f>
        <v>36508.834999999999</v>
      </c>
      <c r="N56" s="65">
        <f t="shared" si="2"/>
        <v>265377.23</v>
      </c>
    </row>
    <row r="57" spans="1:14" ht="15.75" thickBot="1">
      <c r="A57" s="10" t="str">
        <f t="shared" si="4"/>
        <v>Q273697 3</v>
      </c>
      <c r="B57" s="3" t="s">
        <v>138</v>
      </c>
      <c r="C57" s="133">
        <v>3</v>
      </c>
      <c r="D57" s="135">
        <v>275249.28000000003</v>
      </c>
      <c r="E57" s="91">
        <v>43299.72</v>
      </c>
      <c r="F57" s="87" t="s">
        <v>86</v>
      </c>
      <c r="G57" s="91">
        <v>318549</v>
      </c>
      <c r="H57" s="93">
        <v>44789</v>
      </c>
      <c r="J57" s="29" t="str">
        <f t="shared" si="3"/>
        <v>-</v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275249.28000000003</v>
      </c>
    </row>
    <row r="58" spans="1:14" ht="15.75" thickBot="1">
      <c r="A58" s="10" t="str">
        <f t="shared" si="4"/>
        <v>Q273697 3</v>
      </c>
      <c r="B58" s="3" t="s">
        <v>138</v>
      </c>
      <c r="C58" s="134"/>
      <c r="D58" s="136"/>
      <c r="E58" s="100">
        <v>43299.72</v>
      </c>
      <c r="F58" s="100">
        <v>4512.78</v>
      </c>
      <c r="G58" s="100">
        <v>323061.78000000003</v>
      </c>
      <c r="H58" s="101">
        <v>44799</v>
      </c>
      <c r="I58" s="40">
        <v>44790</v>
      </c>
      <c r="J58" s="29">
        <f t="shared" si="3"/>
        <v>44774</v>
      </c>
      <c r="L58" s="10">
        <f>IF(I58&lt;&gt;"",IF(SUMIF(Planes!BA:BA,'Control de pagos'!A58,Planes!BC:BC)=0,"",SUMIF(Planes!BA:BA,'Control de pagos'!A58,Planes!BC:BC)),"")</f>
        <v>37866.964999999997</v>
      </c>
      <c r="N58" s="65">
        <f t="shared" si="2"/>
        <v>275249.28000000003</v>
      </c>
    </row>
    <row r="59" spans="1:14" ht="15.75" thickBot="1">
      <c r="A59" s="10" t="str">
        <f t="shared" si="4"/>
        <v>Q273697 4</v>
      </c>
      <c r="B59" s="3" t="s">
        <v>138</v>
      </c>
      <c r="C59" s="133">
        <v>4</v>
      </c>
      <c r="D59" s="135">
        <v>285488.55</v>
      </c>
      <c r="E59" s="91">
        <v>33060.449999999997</v>
      </c>
      <c r="F59" s="87" t="s">
        <v>86</v>
      </c>
      <c r="G59" s="91">
        <v>318549</v>
      </c>
      <c r="H59" s="93">
        <v>44820</v>
      </c>
      <c r="J59" s="29" t="str">
        <f t="shared" si="3"/>
        <v>-</v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285488.55</v>
      </c>
    </row>
    <row r="60" spans="1:14" ht="15.75" thickBot="1">
      <c r="A60" s="10" t="str">
        <f t="shared" si="4"/>
        <v>Q273697 4</v>
      </c>
      <c r="B60" s="3" t="s">
        <v>138</v>
      </c>
      <c r="C60" s="134"/>
      <c r="D60" s="136"/>
      <c r="E60" s="100">
        <v>33060.449999999997</v>
      </c>
      <c r="F60" s="100">
        <v>6275.41</v>
      </c>
      <c r="G60" s="100">
        <v>324824.40999999997</v>
      </c>
      <c r="H60" s="101">
        <v>44830</v>
      </c>
      <c r="I60" s="40">
        <v>44824</v>
      </c>
      <c r="J60" s="29">
        <f t="shared" si="3"/>
        <v>44805</v>
      </c>
      <c r="L60" s="10">
        <f>IF(I60&lt;&gt;"",IF(SUMIF(Planes!BA:BA,'Control de pagos'!A60,Planes!BC:BC)=0,"",SUMIF(Planes!BA:BA,'Control de pagos'!A60,Planes!BC:BC)),"")</f>
        <v>39275.615000000005</v>
      </c>
      <c r="N60" s="65">
        <f t="shared" si="2"/>
        <v>285488.55</v>
      </c>
    </row>
    <row r="61" spans="1:14" ht="15.75" thickBot="1">
      <c r="A61" s="10" t="str">
        <f t="shared" si="4"/>
        <v>Q273697 5</v>
      </c>
      <c r="B61" s="3" t="s">
        <v>138</v>
      </c>
      <c r="C61" s="137">
        <v>5</v>
      </c>
      <c r="D61" s="139">
        <v>296108.71999999997</v>
      </c>
      <c r="E61" s="91">
        <v>22440.28</v>
      </c>
      <c r="F61" s="87" t="s">
        <v>86</v>
      </c>
      <c r="G61" s="91">
        <v>318549</v>
      </c>
      <c r="H61" s="93">
        <v>44850</v>
      </c>
      <c r="J61" s="29" t="str">
        <f t="shared" si="3"/>
        <v>-</v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296108.71999999997</v>
      </c>
    </row>
    <row r="62" spans="1:14" ht="15.75" thickBot="1">
      <c r="A62" s="10" t="str">
        <f t="shared" si="4"/>
        <v>Q273697 5</v>
      </c>
      <c r="B62" s="3" t="s">
        <v>138</v>
      </c>
      <c r="C62" s="138"/>
      <c r="D62" s="140"/>
      <c r="E62" s="102">
        <v>22440.28</v>
      </c>
      <c r="F62" s="102">
        <v>6275.41</v>
      </c>
      <c r="G62" s="102">
        <v>324824.40999999997</v>
      </c>
      <c r="H62" s="103">
        <v>44860</v>
      </c>
      <c r="I62" s="40">
        <v>44851</v>
      </c>
      <c r="J62" s="29">
        <f t="shared" si="3"/>
        <v>44835</v>
      </c>
      <c r="L62" s="10">
        <f>IF(I62&lt;&gt;"",IF(SUMIF(Planes!BA:BA,'Control de pagos'!A62,Planes!BC:BC)=0,"",SUMIF(Planes!BA:BA,'Control de pagos'!A62,Planes!BC:BC)),"")</f>
        <v>40736.667499999996</v>
      </c>
      <c r="N62" s="65">
        <f t="shared" si="2"/>
        <v>296108.71999999997</v>
      </c>
    </row>
    <row r="63" spans="1:14" ht="15.75" thickBot="1">
      <c r="A63" s="10" t="str">
        <f t="shared" si="4"/>
        <v>Q273697 6</v>
      </c>
      <c r="B63" s="3" t="s">
        <v>138</v>
      </c>
      <c r="C63" s="137">
        <v>6</v>
      </c>
      <c r="D63" s="139">
        <v>307124.09000000003</v>
      </c>
      <c r="E63" s="91">
        <v>11424.91</v>
      </c>
      <c r="F63" s="87" t="s">
        <v>86</v>
      </c>
      <c r="G63" s="91">
        <v>318549</v>
      </c>
      <c r="H63" s="93">
        <v>44881</v>
      </c>
      <c r="J63" s="29" t="str">
        <f t="shared" si="3"/>
        <v>-</v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307124.09000000003</v>
      </c>
    </row>
    <row r="64" spans="1:14" ht="15.75" thickBot="1">
      <c r="A64" s="10" t="str">
        <f t="shared" si="4"/>
        <v>Q273697 6</v>
      </c>
      <c r="B64" s="3" t="s">
        <v>138</v>
      </c>
      <c r="C64" s="138"/>
      <c r="D64" s="140"/>
      <c r="E64" s="102">
        <v>11424.91</v>
      </c>
      <c r="F64" s="102">
        <v>6275.41</v>
      </c>
      <c r="G64" s="102">
        <v>324824.40999999997</v>
      </c>
      <c r="H64" s="103">
        <v>44891</v>
      </c>
      <c r="I64" s="40">
        <v>44893</v>
      </c>
      <c r="J64" s="29">
        <f t="shared" si="3"/>
        <v>44866</v>
      </c>
      <c r="L64" s="10">
        <f>IF(I64&lt;&gt;"",IF(SUMIF(Planes!BA:BA,'Control de pagos'!A64,Planes!BC:BC)=0,"",SUMIF(Planes!BA:BA,'Control de pagos'!A64,Planes!BC:BC)),"")</f>
        <v>42252.082499999997</v>
      </c>
      <c r="N64" s="65">
        <f t="shared" si="2"/>
        <v>307124.09000000003</v>
      </c>
    </row>
    <row r="65" spans="1:14" ht="15.75" thickBot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t="15.75" thickBot="1">
      <c r="A66" s="10" t="str">
        <f t="shared" si="4"/>
        <v>Q651953 1</v>
      </c>
      <c r="B66" s="3" t="s">
        <v>150</v>
      </c>
      <c r="C66" s="133">
        <v>1</v>
      </c>
      <c r="D66" s="135">
        <v>3247249.47</v>
      </c>
      <c r="E66" s="99">
        <v>880557.28</v>
      </c>
      <c r="F66" s="95" t="s">
        <v>86</v>
      </c>
      <c r="G66" s="99">
        <v>4127806.75</v>
      </c>
      <c r="H66" s="94">
        <v>44789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3247249.47</v>
      </c>
    </row>
    <row r="67" spans="1:14" ht="15.75" thickBot="1">
      <c r="A67" s="10" t="str">
        <f t="shared" si="4"/>
        <v>Q651953 1</v>
      </c>
      <c r="B67" s="3" t="s">
        <v>150</v>
      </c>
      <c r="C67" s="134"/>
      <c r="D67" s="136"/>
      <c r="E67" s="100">
        <v>880557.28</v>
      </c>
      <c r="F67" s="100">
        <v>58477.26</v>
      </c>
      <c r="G67" s="100">
        <v>4186284.01</v>
      </c>
      <c r="H67" s="101">
        <v>44799</v>
      </c>
      <c r="I67" s="40">
        <v>44790</v>
      </c>
      <c r="J67" s="29">
        <f t="shared" si="3"/>
        <v>44774</v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3247249.47</v>
      </c>
    </row>
    <row r="68" spans="1:14" ht="15.75" thickBot="1">
      <c r="A68" s="10" t="str">
        <f t="shared" si="4"/>
        <v>Q651953 2</v>
      </c>
      <c r="B68" s="3" t="s">
        <v>150</v>
      </c>
      <c r="C68" s="133">
        <v>2</v>
      </c>
      <c r="D68" s="135">
        <v>3379737.25</v>
      </c>
      <c r="E68" s="91">
        <v>748069.5</v>
      </c>
      <c r="F68" s="87" t="s">
        <v>86</v>
      </c>
      <c r="G68" s="91">
        <v>4127806.75</v>
      </c>
      <c r="H68" s="93">
        <v>44820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3379737.25</v>
      </c>
    </row>
    <row r="69" spans="1:14" ht="15.75" thickBot="1">
      <c r="A69" s="10" t="str">
        <f t="shared" si="4"/>
        <v>Q651953 2</v>
      </c>
      <c r="B69" s="3" t="s">
        <v>150</v>
      </c>
      <c r="C69" s="134"/>
      <c r="D69" s="136"/>
      <c r="E69" s="100">
        <v>748069.5</v>
      </c>
      <c r="F69" s="100">
        <v>81317.789999999994</v>
      </c>
      <c r="G69" s="100">
        <v>4209124.54</v>
      </c>
      <c r="H69" s="101">
        <v>44830</v>
      </c>
      <c r="I69" s="40">
        <v>44824</v>
      </c>
      <c r="J69" s="29">
        <f t="shared" si="3"/>
        <v>44805</v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3379737.25</v>
      </c>
    </row>
    <row r="70" spans="1:14" ht="15.75" thickBot="1">
      <c r="A70" s="10" t="str">
        <f t="shared" si="4"/>
        <v>Q651953 3</v>
      </c>
      <c r="B70" s="3" t="s">
        <v>150</v>
      </c>
      <c r="C70" s="137">
        <v>3</v>
      </c>
      <c r="D70" s="139">
        <v>3517630.52</v>
      </c>
      <c r="E70" s="91">
        <v>610176.23</v>
      </c>
      <c r="F70" s="87" t="s">
        <v>86</v>
      </c>
      <c r="G70" s="91">
        <v>4127806.75</v>
      </c>
      <c r="H70" s="93">
        <v>44850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3517630.52</v>
      </c>
    </row>
    <row r="71" spans="1:14" ht="15.75" thickBot="1">
      <c r="A71" s="10" t="str">
        <f t="shared" si="4"/>
        <v>Q651953 3</v>
      </c>
      <c r="B71" s="3" t="s">
        <v>150</v>
      </c>
      <c r="C71" s="138"/>
      <c r="D71" s="140"/>
      <c r="E71" s="102">
        <v>610176.23</v>
      </c>
      <c r="F71" s="102">
        <v>81317.789999999994</v>
      </c>
      <c r="G71" s="102">
        <v>4209124.54</v>
      </c>
      <c r="H71" s="103">
        <v>44860</v>
      </c>
      <c r="I71" s="40">
        <v>44851</v>
      </c>
      <c r="J71" s="29">
        <f t="shared" si="3"/>
        <v>44835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3517630.52</v>
      </c>
    </row>
    <row r="72" spans="1:14" ht="15.75" thickBot="1">
      <c r="A72" s="10" t="str">
        <f t="shared" si="4"/>
        <v>Q651953 4</v>
      </c>
      <c r="B72" s="3" t="s">
        <v>150</v>
      </c>
      <c r="C72" s="133">
        <v>4</v>
      </c>
      <c r="D72" s="135">
        <v>3661149.85</v>
      </c>
      <c r="E72" s="91">
        <v>466656.9</v>
      </c>
      <c r="F72" s="87" t="s">
        <v>86</v>
      </c>
      <c r="G72" s="91">
        <v>4127806.75</v>
      </c>
      <c r="H72" s="93">
        <v>44881</v>
      </c>
      <c r="J72" s="29" t="str">
        <f t="shared" si="3"/>
        <v>-</v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3661149.85</v>
      </c>
    </row>
    <row r="73" spans="1:14" ht="15.75" thickBot="1">
      <c r="A73" s="10" t="str">
        <f t="shared" si="4"/>
        <v>Q651953 4</v>
      </c>
      <c r="B73" s="3" t="s">
        <v>150</v>
      </c>
      <c r="C73" s="134"/>
      <c r="D73" s="136"/>
      <c r="E73" s="100">
        <v>466656.9</v>
      </c>
      <c r="F73" s="100">
        <v>81317.789999999994</v>
      </c>
      <c r="G73" s="100">
        <v>4209124.54</v>
      </c>
      <c r="H73" s="101">
        <v>44891</v>
      </c>
      <c r="I73" s="40">
        <v>44893</v>
      </c>
      <c r="J73" s="29">
        <f t="shared" si="3"/>
        <v>44866</v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3661149.85</v>
      </c>
    </row>
    <row r="74" spans="1:14" ht="15.75" thickBot="1">
      <c r="A74" s="10" t="str">
        <f t="shared" si="4"/>
        <v>Q651953 5</v>
      </c>
      <c r="B74" s="3" t="s">
        <v>150</v>
      </c>
      <c r="C74" s="133">
        <v>5</v>
      </c>
      <c r="D74" s="135">
        <v>3810524.76</v>
      </c>
      <c r="E74" s="91">
        <v>317281.99</v>
      </c>
      <c r="F74" s="87" t="s">
        <v>86</v>
      </c>
      <c r="G74" s="91">
        <v>4127806.75</v>
      </c>
      <c r="H74" s="93">
        <v>44911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3810524.76</v>
      </c>
    </row>
    <row r="75" spans="1:14" ht="15.75" thickBot="1">
      <c r="A75" s="10" t="str">
        <f t="shared" si="4"/>
        <v>Q651953 5</v>
      </c>
      <c r="B75" s="3" t="s">
        <v>150</v>
      </c>
      <c r="C75" s="134"/>
      <c r="D75" s="136"/>
      <c r="E75" s="100">
        <v>317281.99</v>
      </c>
      <c r="F75" s="100">
        <v>81317.789999999994</v>
      </c>
      <c r="G75" s="100">
        <v>4209124.54</v>
      </c>
      <c r="H75" s="101">
        <v>44921</v>
      </c>
      <c r="I75" s="40">
        <v>44914</v>
      </c>
      <c r="J75" s="29">
        <f t="shared" si="3"/>
        <v>44896</v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3810524.76</v>
      </c>
    </row>
    <row r="76" spans="1:14" ht="15.75" thickBot="1">
      <c r="A76" s="10" t="str">
        <f t="shared" si="4"/>
        <v>Q651953 6</v>
      </c>
      <c r="B76" s="3" t="s">
        <v>150</v>
      </c>
      <c r="C76" s="137">
        <v>6</v>
      </c>
      <c r="D76" s="139">
        <v>3965994.25</v>
      </c>
      <c r="E76" s="91">
        <v>161812.5</v>
      </c>
      <c r="F76" s="87" t="s">
        <v>86</v>
      </c>
      <c r="G76" s="91">
        <v>4127806.75</v>
      </c>
      <c r="H76" s="93">
        <v>44942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3965994.25</v>
      </c>
    </row>
    <row r="77" spans="1:14" ht="15.75" thickBot="1">
      <c r="A77" s="10" t="str">
        <f t="shared" si="4"/>
        <v>Q651953 6</v>
      </c>
      <c r="B77" s="3" t="s">
        <v>150</v>
      </c>
      <c r="C77" s="138"/>
      <c r="D77" s="140"/>
      <c r="E77" s="102">
        <v>161812.5</v>
      </c>
      <c r="F77" s="102">
        <v>81317.789999999994</v>
      </c>
      <c r="G77" s="102">
        <v>4209124.54</v>
      </c>
      <c r="H77" s="103">
        <v>44952</v>
      </c>
      <c r="I77" s="40">
        <v>44952</v>
      </c>
      <c r="J77" s="29">
        <f t="shared" si="3"/>
        <v>44927</v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3965994.25</v>
      </c>
    </row>
    <row r="78" spans="1:14" ht="15.75" thickBot="1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ht="15.75" thickBot="1">
      <c r="A79" s="10" t="str">
        <f t="shared" si="4"/>
        <v>Q892922 1</v>
      </c>
      <c r="B79" s="3" t="s">
        <v>153</v>
      </c>
      <c r="C79" s="133">
        <v>1</v>
      </c>
      <c r="D79" s="135">
        <v>13414.2</v>
      </c>
      <c r="E79" s="99">
        <v>26247.88</v>
      </c>
      <c r="F79" s="95" t="s">
        <v>86</v>
      </c>
      <c r="G79" s="99">
        <v>39662.080000000002</v>
      </c>
      <c r="H79" s="94">
        <v>44881</v>
      </c>
      <c r="J79" s="29" t="str">
        <f t="shared" si="3"/>
        <v>-</v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13414.2</v>
      </c>
    </row>
    <row r="80" spans="1:14" ht="15.75" thickBot="1">
      <c r="A80" s="10" t="str">
        <f t="shared" si="4"/>
        <v>Q892922 1</v>
      </c>
      <c r="B80" s="3" t="s">
        <v>153</v>
      </c>
      <c r="C80" s="134"/>
      <c r="D80" s="136"/>
      <c r="E80" s="100">
        <v>26247.88</v>
      </c>
      <c r="F80" s="104">
        <v>781.34</v>
      </c>
      <c r="G80" s="100">
        <v>40443.42</v>
      </c>
      <c r="H80" s="101">
        <v>44891</v>
      </c>
      <c r="I80" s="40">
        <v>44893</v>
      </c>
      <c r="J80" s="29">
        <f t="shared" si="3"/>
        <v>44866</v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13414.2</v>
      </c>
    </row>
    <row r="81" spans="1:14" ht="15.75" thickBot="1">
      <c r="A81" s="10" t="str">
        <f t="shared" si="4"/>
        <v>Q892922 2</v>
      </c>
      <c r="B81" s="3" t="s">
        <v>153</v>
      </c>
      <c r="C81" s="133">
        <v>2</v>
      </c>
      <c r="D81" s="135">
        <v>14161.37</v>
      </c>
      <c r="E81" s="91">
        <v>25500.71</v>
      </c>
      <c r="F81" s="87" t="s">
        <v>86</v>
      </c>
      <c r="G81" s="91">
        <v>39662.080000000002</v>
      </c>
      <c r="H81" s="93">
        <v>44911</v>
      </c>
      <c r="J81" s="29" t="str">
        <f t="shared" ref="J81:J144" si="6">IF(I81&lt;&gt;"",I81-DAY(I81)+1,IF(A80=A81,IF(I80&lt;&gt;"","-",""),IF(A81=A82,IF(I82&lt;&gt;"","-",""),"")))</f>
        <v>-</v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14161.37</v>
      </c>
    </row>
    <row r="82" spans="1:14" ht="15.75" thickBot="1">
      <c r="A82" s="10" t="str">
        <f t="shared" si="4"/>
        <v>Q892922 2</v>
      </c>
      <c r="B82" s="3" t="s">
        <v>153</v>
      </c>
      <c r="C82" s="134"/>
      <c r="D82" s="136"/>
      <c r="E82" s="100">
        <v>25500.71</v>
      </c>
      <c r="F82" s="104">
        <v>781.34</v>
      </c>
      <c r="G82" s="100">
        <v>40443.42</v>
      </c>
      <c r="H82" s="101">
        <v>44921</v>
      </c>
      <c r="I82" s="40">
        <v>44914</v>
      </c>
      <c r="J82" s="29">
        <f t="shared" si="6"/>
        <v>44896</v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14161.37</v>
      </c>
    </row>
    <row r="83" spans="1:14" ht="15.75" thickBot="1">
      <c r="A83" s="10" t="str">
        <f t="shared" si="4"/>
        <v>Q892922 3</v>
      </c>
      <c r="B83" s="3" t="s">
        <v>153</v>
      </c>
      <c r="C83" s="137">
        <v>3</v>
      </c>
      <c r="D83" s="139">
        <v>14950.16</v>
      </c>
      <c r="E83" s="102">
        <v>24711.919999999998</v>
      </c>
      <c r="F83" s="105" t="s">
        <v>86</v>
      </c>
      <c r="G83" s="102">
        <v>39662.080000000002</v>
      </c>
      <c r="H83" s="103">
        <v>44942</v>
      </c>
      <c r="I83" s="40">
        <v>44942</v>
      </c>
      <c r="J83" s="29">
        <f t="shared" si="6"/>
        <v>44927</v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14950.16</v>
      </c>
    </row>
    <row r="84" spans="1:14" ht="15.75" thickBot="1">
      <c r="A84" s="10" t="str">
        <f t="shared" si="4"/>
        <v>Q892922 3</v>
      </c>
      <c r="B84" s="3" t="s">
        <v>153</v>
      </c>
      <c r="C84" s="138"/>
      <c r="D84" s="140"/>
      <c r="E84" s="91">
        <v>24711.919999999998</v>
      </c>
      <c r="F84" s="87">
        <v>781.34</v>
      </c>
      <c r="G84" s="91">
        <v>40443.42</v>
      </c>
      <c r="H84" s="93">
        <v>44952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14950.16</v>
      </c>
    </row>
    <row r="85" spans="1:14" ht="15.75" thickBot="1">
      <c r="A85" s="10" t="str">
        <f t="shared" si="4"/>
        <v>Q892922 4</v>
      </c>
      <c r="B85" s="3" t="s">
        <v>153</v>
      </c>
      <c r="C85" s="137">
        <v>4</v>
      </c>
      <c r="D85" s="139">
        <v>15782.88</v>
      </c>
      <c r="E85" s="102">
        <v>23879.200000000001</v>
      </c>
      <c r="F85" s="105" t="s">
        <v>86</v>
      </c>
      <c r="G85" s="102">
        <v>39662.080000000002</v>
      </c>
      <c r="H85" s="103">
        <v>44973</v>
      </c>
      <c r="I85" s="40">
        <v>44973</v>
      </c>
      <c r="J85" s="29">
        <f t="shared" si="6"/>
        <v>44958</v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15782.88</v>
      </c>
    </row>
    <row r="86" spans="1:14" ht="15.75" thickBot="1">
      <c r="A86" s="10" t="str">
        <f t="shared" si="4"/>
        <v>Q892922 4</v>
      </c>
      <c r="B86" s="3" t="s">
        <v>153</v>
      </c>
      <c r="C86" s="138"/>
      <c r="D86" s="140"/>
      <c r="E86" s="91">
        <v>23879.200000000001</v>
      </c>
      <c r="F86" s="87">
        <v>781.34</v>
      </c>
      <c r="G86" s="91">
        <v>40443.42</v>
      </c>
      <c r="H86" s="93">
        <v>44983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15782.88</v>
      </c>
    </row>
    <row r="87" spans="1:14" ht="15.75" thickBot="1">
      <c r="A87" s="10" t="str">
        <f t="shared" si="4"/>
        <v>Q892922 5</v>
      </c>
      <c r="B87" s="3" t="s">
        <v>153</v>
      </c>
      <c r="C87" s="125">
        <v>5</v>
      </c>
      <c r="D87" s="141">
        <v>16661.990000000002</v>
      </c>
      <c r="E87" s="91">
        <v>23000.09</v>
      </c>
      <c r="F87" s="87" t="s">
        <v>86</v>
      </c>
      <c r="G87" s="91">
        <v>39662.080000000002</v>
      </c>
      <c r="H87" s="93">
        <v>45001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16661.990000000002</v>
      </c>
    </row>
    <row r="88" spans="1:14" ht="15.75" thickBot="1">
      <c r="A88" s="10" t="str">
        <f t="shared" si="4"/>
        <v>Q892922 5</v>
      </c>
      <c r="B88" s="3" t="s">
        <v>153</v>
      </c>
      <c r="C88" s="127"/>
      <c r="D88" s="142"/>
      <c r="E88" s="91">
        <v>23000.09</v>
      </c>
      <c r="F88" s="87">
        <v>781.34</v>
      </c>
      <c r="G88" s="91">
        <v>40443.42</v>
      </c>
      <c r="H88" s="93">
        <v>45011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16661.990000000002</v>
      </c>
    </row>
    <row r="89" spans="1:14" ht="15.75" thickBot="1">
      <c r="A89" s="10" t="str">
        <f t="shared" si="4"/>
        <v>Q892922 6</v>
      </c>
      <c r="B89" s="3" t="s">
        <v>153</v>
      </c>
      <c r="C89" s="125">
        <v>6</v>
      </c>
      <c r="D89" s="141">
        <v>17590.060000000001</v>
      </c>
      <c r="E89" s="91">
        <v>22072.02</v>
      </c>
      <c r="F89" s="87" t="s">
        <v>86</v>
      </c>
      <c r="G89" s="91">
        <v>39662.080000000002</v>
      </c>
      <c r="H89" s="93">
        <v>45032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17590.060000000001</v>
      </c>
    </row>
    <row r="90" spans="1:14" ht="15.75" thickBot="1">
      <c r="A90" s="10" t="str">
        <f t="shared" si="4"/>
        <v>Q892922 6</v>
      </c>
      <c r="B90" s="3" t="s">
        <v>153</v>
      </c>
      <c r="C90" s="127"/>
      <c r="D90" s="142"/>
      <c r="E90" s="91">
        <v>22072.02</v>
      </c>
      <c r="F90" s="87">
        <v>781.34</v>
      </c>
      <c r="G90" s="91">
        <v>40443.42</v>
      </c>
      <c r="H90" s="93">
        <v>45042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17590.060000000001</v>
      </c>
    </row>
    <row r="91" spans="1:14" ht="15.75" thickBot="1">
      <c r="A91" s="10" t="str">
        <f t="shared" si="4"/>
        <v>Q892922 7</v>
      </c>
      <c r="B91" s="3" t="s">
        <v>153</v>
      </c>
      <c r="C91" s="125">
        <v>7</v>
      </c>
      <c r="D91" s="141">
        <v>18569.830000000002</v>
      </c>
      <c r="E91" s="91">
        <v>21092.25</v>
      </c>
      <c r="F91" s="87" t="s">
        <v>86</v>
      </c>
      <c r="G91" s="91">
        <v>39662.080000000002</v>
      </c>
      <c r="H91" s="93">
        <v>45062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18569.830000000002</v>
      </c>
    </row>
    <row r="92" spans="1:14" ht="15.75" thickBot="1">
      <c r="A92" s="10" t="str">
        <f t="shared" si="4"/>
        <v>Q892922 7</v>
      </c>
      <c r="B92" s="3" t="s">
        <v>153</v>
      </c>
      <c r="C92" s="127"/>
      <c r="D92" s="142"/>
      <c r="E92" s="91">
        <v>21092.25</v>
      </c>
      <c r="F92" s="87">
        <v>781.34</v>
      </c>
      <c r="G92" s="91">
        <v>40443.42</v>
      </c>
      <c r="H92" s="93">
        <v>45072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18569.830000000002</v>
      </c>
    </row>
    <row r="93" spans="1:14" ht="15.75" thickBot="1">
      <c r="A93" s="10" t="str">
        <f t="shared" si="4"/>
        <v>Q892922 8</v>
      </c>
      <c r="B93" s="3" t="s">
        <v>153</v>
      </c>
      <c r="C93" s="125">
        <v>8</v>
      </c>
      <c r="D93" s="141">
        <v>19604.169999999998</v>
      </c>
      <c r="E93" s="91">
        <v>20057.91</v>
      </c>
      <c r="F93" s="87" t="s">
        <v>86</v>
      </c>
      <c r="G93" s="91">
        <v>39662.080000000002</v>
      </c>
      <c r="H93" s="93">
        <v>45093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19604.169999999998</v>
      </c>
    </row>
    <row r="94" spans="1:14" ht="15.75" thickBot="1">
      <c r="A94" s="10" t="str">
        <f t="shared" si="4"/>
        <v>Q892922 8</v>
      </c>
      <c r="B94" s="3" t="s">
        <v>153</v>
      </c>
      <c r="C94" s="127"/>
      <c r="D94" s="142"/>
      <c r="E94" s="91">
        <v>20057.91</v>
      </c>
      <c r="F94" s="87">
        <v>781.34</v>
      </c>
      <c r="G94" s="91">
        <v>40443.42</v>
      </c>
      <c r="H94" s="93">
        <v>45103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19604.169999999998</v>
      </c>
    </row>
    <row r="95" spans="1:14" ht="15.75" thickBot="1">
      <c r="A95" s="10" t="str">
        <f t="shared" si="4"/>
        <v>Q892922 9</v>
      </c>
      <c r="B95" s="3" t="s">
        <v>153</v>
      </c>
      <c r="C95" s="125">
        <v>9</v>
      </c>
      <c r="D95" s="141">
        <v>20696.12</v>
      </c>
      <c r="E95" s="91">
        <v>18965.96</v>
      </c>
      <c r="F95" s="87" t="s">
        <v>86</v>
      </c>
      <c r="G95" s="91">
        <v>39662.080000000002</v>
      </c>
      <c r="H95" s="93">
        <v>45123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20696.12</v>
      </c>
    </row>
    <row r="96" spans="1:14" ht="15.75" thickBot="1">
      <c r="A96" s="10" t="str">
        <f t="shared" si="4"/>
        <v>Q892922 9</v>
      </c>
      <c r="B96" s="3" t="s">
        <v>153</v>
      </c>
      <c r="C96" s="127"/>
      <c r="D96" s="142"/>
      <c r="E96" s="91">
        <v>18965.96</v>
      </c>
      <c r="F96" s="87">
        <v>781.34</v>
      </c>
      <c r="G96" s="91">
        <v>40443.42</v>
      </c>
      <c r="H96" s="93">
        <v>45133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20696.12</v>
      </c>
    </row>
    <row r="97" spans="1:14" ht="15.75" thickBot="1">
      <c r="A97" s="10" t="str">
        <f t="shared" si="4"/>
        <v>Q892922 10</v>
      </c>
      <c r="B97" s="3" t="s">
        <v>153</v>
      </c>
      <c r="C97" s="125">
        <v>10</v>
      </c>
      <c r="D97" s="141">
        <v>21848.9</v>
      </c>
      <c r="E97" s="91">
        <v>17813.18</v>
      </c>
      <c r="F97" s="87" t="s">
        <v>86</v>
      </c>
      <c r="G97" s="91">
        <v>39662.080000000002</v>
      </c>
      <c r="H97" s="93">
        <v>45154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21848.9</v>
      </c>
    </row>
    <row r="98" spans="1:14" ht="15.75" thickBot="1">
      <c r="A98" s="10" t="str">
        <f t="shared" si="4"/>
        <v>Q892922 10</v>
      </c>
      <c r="B98" s="3" t="s">
        <v>153</v>
      </c>
      <c r="C98" s="127"/>
      <c r="D98" s="142"/>
      <c r="E98" s="91">
        <v>17813.18</v>
      </c>
      <c r="F98" s="87">
        <v>781.34</v>
      </c>
      <c r="G98" s="91">
        <v>40443.42</v>
      </c>
      <c r="H98" s="93">
        <v>45164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21848.9</v>
      </c>
    </row>
    <row r="99" spans="1:14" ht="15.75" thickBot="1">
      <c r="A99" s="10" t="str">
        <f t="shared" si="4"/>
        <v>Q892922 11</v>
      </c>
      <c r="B99" s="3" t="s">
        <v>153</v>
      </c>
      <c r="C99" s="125">
        <v>11</v>
      </c>
      <c r="D99" s="141">
        <v>23065.88</v>
      </c>
      <c r="E99" s="91">
        <v>16596.2</v>
      </c>
      <c r="F99" s="87" t="s">
        <v>86</v>
      </c>
      <c r="G99" s="91">
        <v>39662.080000000002</v>
      </c>
      <c r="H99" s="93">
        <v>45185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23065.88</v>
      </c>
    </row>
    <row r="100" spans="1:14" ht="15.75" thickBot="1">
      <c r="A100" s="10" t="str">
        <f t="shared" si="4"/>
        <v>Q892922 11</v>
      </c>
      <c r="B100" s="3" t="s">
        <v>153</v>
      </c>
      <c r="C100" s="127"/>
      <c r="D100" s="142"/>
      <c r="E100" s="91">
        <v>16596.2</v>
      </c>
      <c r="F100" s="87">
        <v>781.34</v>
      </c>
      <c r="G100" s="91">
        <v>40443.42</v>
      </c>
      <c r="H100" s="93">
        <v>45195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23065.88</v>
      </c>
    </row>
    <row r="101" spans="1:14" ht="15.75" thickBot="1">
      <c r="A101" s="10" t="str">
        <f t="shared" si="4"/>
        <v>Q892922 12</v>
      </c>
      <c r="B101" s="3" t="s">
        <v>153</v>
      </c>
      <c r="C101" s="125">
        <v>12</v>
      </c>
      <c r="D101" s="141">
        <v>24350.65</v>
      </c>
      <c r="E101" s="91">
        <v>15311.43</v>
      </c>
      <c r="F101" s="87" t="s">
        <v>86</v>
      </c>
      <c r="G101" s="91">
        <v>39662.080000000002</v>
      </c>
      <c r="H101" s="93">
        <v>45215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24350.65</v>
      </c>
    </row>
    <row r="102" spans="1:14" ht="15.75" thickBot="1">
      <c r="A102" s="10" t="str">
        <f t="shared" si="4"/>
        <v>Q892922 12</v>
      </c>
      <c r="B102" s="3" t="s">
        <v>153</v>
      </c>
      <c r="C102" s="127"/>
      <c r="D102" s="142"/>
      <c r="E102" s="91">
        <v>15311.43</v>
      </c>
      <c r="F102" s="87">
        <v>781.34</v>
      </c>
      <c r="G102" s="91">
        <v>40443.42</v>
      </c>
      <c r="H102" s="93">
        <v>45225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24350.65</v>
      </c>
    </row>
    <row r="103" spans="1:14" ht="15.75" thickBot="1">
      <c r="A103" s="10" t="str">
        <f t="shared" si="4"/>
        <v>Q892922 13</v>
      </c>
      <c r="B103" s="3" t="s">
        <v>153</v>
      </c>
      <c r="C103" s="125">
        <v>13</v>
      </c>
      <c r="D103" s="141">
        <v>25706.98</v>
      </c>
      <c r="E103" s="91">
        <v>13955.1</v>
      </c>
      <c r="F103" s="87" t="s">
        <v>86</v>
      </c>
      <c r="G103" s="91">
        <v>39662.080000000002</v>
      </c>
      <c r="H103" s="93">
        <v>45246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25706.98</v>
      </c>
    </row>
    <row r="104" spans="1:14" ht="15.75" thickBot="1">
      <c r="A104" s="10" t="str">
        <f t="shared" si="4"/>
        <v>Q892922 13</v>
      </c>
      <c r="B104" s="3" t="s">
        <v>153</v>
      </c>
      <c r="C104" s="127"/>
      <c r="D104" s="142"/>
      <c r="E104" s="91">
        <v>13955.1</v>
      </c>
      <c r="F104" s="87">
        <v>781.34</v>
      </c>
      <c r="G104" s="91">
        <v>40443.42</v>
      </c>
      <c r="H104" s="93">
        <v>45256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25706.98</v>
      </c>
    </row>
    <row r="105" spans="1:14" ht="15.75" thickBot="1">
      <c r="A105" s="10" t="str">
        <f t="shared" si="4"/>
        <v>Q892922 14</v>
      </c>
      <c r="B105" s="3" t="s">
        <v>153</v>
      </c>
      <c r="C105" s="125">
        <v>14</v>
      </c>
      <c r="D105" s="141">
        <v>27138.86</v>
      </c>
      <c r="E105" s="91">
        <v>12523.22</v>
      </c>
      <c r="F105" s="87" t="s">
        <v>86</v>
      </c>
      <c r="G105" s="91">
        <v>39662.080000000002</v>
      </c>
      <c r="H105" s="93">
        <v>45276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27138.86</v>
      </c>
    </row>
    <row r="106" spans="1:14" ht="15.75" thickBot="1">
      <c r="A106" s="10" t="str">
        <f t="shared" ref="A106:A169" si="7">B106&amp;" "&amp;IF(C106="",C105,C106)</f>
        <v>Q892922 14</v>
      </c>
      <c r="B106" s="3" t="s">
        <v>153</v>
      </c>
      <c r="C106" s="127"/>
      <c r="D106" s="142"/>
      <c r="E106" s="91">
        <v>12523.22</v>
      </c>
      <c r="F106" s="87">
        <v>781.34</v>
      </c>
      <c r="G106" s="91">
        <v>40443.42</v>
      </c>
      <c r="H106" s="93">
        <v>45286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27138.86</v>
      </c>
    </row>
    <row r="107" spans="1:14" ht="15.75" thickBot="1">
      <c r="A107" s="10" t="str">
        <f t="shared" si="7"/>
        <v>Q892922 15</v>
      </c>
      <c r="B107" s="3" t="s">
        <v>153</v>
      </c>
      <c r="C107" s="125">
        <v>15</v>
      </c>
      <c r="D107" s="141">
        <v>28650.5</v>
      </c>
      <c r="E107" s="91">
        <v>11011.58</v>
      </c>
      <c r="F107" s="87" t="s">
        <v>86</v>
      </c>
      <c r="G107" s="91">
        <v>39662.080000000002</v>
      </c>
      <c r="H107" s="93">
        <v>45307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28650.5</v>
      </c>
    </row>
    <row r="108" spans="1:14" ht="15.75" thickBot="1">
      <c r="A108" s="10" t="str">
        <f t="shared" si="7"/>
        <v>Q892922 15</v>
      </c>
      <c r="B108" s="3" t="s">
        <v>153</v>
      </c>
      <c r="C108" s="127"/>
      <c r="D108" s="142"/>
      <c r="E108" s="91">
        <v>11011.58</v>
      </c>
      <c r="F108" s="87">
        <v>781.34</v>
      </c>
      <c r="G108" s="91">
        <v>40443.42</v>
      </c>
      <c r="H108" s="93">
        <v>45317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28650.5</v>
      </c>
    </row>
    <row r="109" spans="1:14" ht="15.75" thickBot="1">
      <c r="A109" s="10" t="str">
        <f t="shared" si="7"/>
        <v>Q892922 16</v>
      </c>
      <c r="B109" s="3" t="s">
        <v>153</v>
      </c>
      <c r="C109" s="125">
        <v>16</v>
      </c>
      <c r="D109" s="141">
        <v>30246.33</v>
      </c>
      <c r="E109" s="91">
        <v>9415.75</v>
      </c>
      <c r="F109" s="87" t="s">
        <v>86</v>
      </c>
      <c r="G109" s="91">
        <v>39662.080000000002</v>
      </c>
      <c r="H109" s="93">
        <v>45338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30246.33</v>
      </c>
    </row>
    <row r="110" spans="1:14" ht="15.75" thickBot="1">
      <c r="A110" s="10" t="str">
        <f t="shared" si="7"/>
        <v>Q892922 16</v>
      </c>
      <c r="B110" s="3" t="s">
        <v>153</v>
      </c>
      <c r="C110" s="127"/>
      <c r="D110" s="142"/>
      <c r="E110" s="91">
        <v>9415.75</v>
      </c>
      <c r="F110" s="87">
        <v>781.34</v>
      </c>
      <c r="G110" s="91">
        <v>40443.42</v>
      </c>
      <c r="H110" s="93">
        <v>45348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30246.33</v>
      </c>
    </row>
    <row r="111" spans="1:14" ht="15.75" thickBot="1">
      <c r="A111" s="10" t="str">
        <f t="shared" si="7"/>
        <v>Q892922 17</v>
      </c>
      <c r="B111" s="3" t="s">
        <v>153</v>
      </c>
      <c r="C111" s="125">
        <v>17</v>
      </c>
      <c r="D111" s="141">
        <v>31931.05</v>
      </c>
      <c r="E111" s="91">
        <v>7731.03</v>
      </c>
      <c r="F111" s="87" t="s">
        <v>86</v>
      </c>
      <c r="G111" s="91">
        <v>39662.080000000002</v>
      </c>
      <c r="H111" s="93">
        <v>45367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31931.05</v>
      </c>
    </row>
    <row r="112" spans="1:14" ht="15.75" thickBot="1">
      <c r="A112" s="10" t="str">
        <f t="shared" si="7"/>
        <v>Q892922 17</v>
      </c>
      <c r="B112" s="3" t="s">
        <v>153</v>
      </c>
      <c r="C112" s="127"/>
      <c r="D112" s="142"/>
      <c r="E112" s="91">
        <v>7731.03</v>
      </c>
      <c r="F112" s="87">
        <v>781.34</v>
      </c>
      <c r="G112" s="91">
        <v>40443.42</v>
      </c>
      <c r="H112" s="93">
        <v>45377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31931.05</v>
      </c>
    </row>
    <row r="113" spans="1:14" ht="15.75" thickBot="1">
      <c r="A113" s="10" t="str">
        <f t="shared" si="7"/>
        <v>Q892922 18</v>
      </c>
      <c r="B113" s="3" t="s">
        <v>153</v>
      </c>
      <c r="C113" s="125">
        <v>18</v>
      </c>
      <c r="D113" s="141">
        <v>33709.620000000003</v>
      </c>
      <c r="E113" s="91">
        <v>5952.46</v>
      </c>
      <c r="F113" s="87" t="s">
        <v>86</v>
      </c>
      <c r="G113" s="91">
        <v>39662.080000000002</v>
      </c>
      <c r="H113" s="93">
        <v>45398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33709.620000000003</v>
      </c>
    </row>
    <row r="114" spans="1:14" ht="15.75" thickBot="1">
      <c r="A114" s="10" t="str">
        <f t="shared" si="7"/>
        <v>Q892922 18</v>
      </c>
      <c r="B114" s="3" t="s">
        <v>153</v>
      </c>
      <c r="C114" s="127"/>
      <c r="D114" s="142"/>
      <c r="E114" s="91">
        <v>5952.46</v>
      </c>
      <c r="F114" s="87">
        <v>781.34</v>
      </c>
      <c r="G114" s="91">
        <v>40443.42</v>
      </c>
      <c r="H114" s="93">
        <v>45408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33709.620000000003</v>
      </c>
    </row>
    <row r="115" spans="1:14" ht="15.75" thickBot="1">
      <c r="A115" s="10" t="str">
        <f t="shared" si="7"/>
        <v>Q892922 19</v>
      </c>
      <c r="B115" s="3" t="s">
        <v>153</v>
      </c>
      <c r="C115" s="125">
        <v>19</v>
      </c>
      <c r="D115" s="141">
        <v>35587.24</v>
      </c>
      <c r="E115" s="91">
        <v>4074.84</v>
      </c>
      <c r="F115" s="87" t="s">
        <v>86</v>
      </c>
      <c r="G115" s="91">
        <v>39662.080000000002</v>
      </c>
      <c r="H115" s="93">
        <v>45428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35587.24</v>
      </c>
    </row>
    <row r="116" spans="1:14" ht="15.75" thickBot="1">
      <c r="A116" s="10" t="str">
        <f t="shared" si="7"/>
        <v>Q892922 19</v>
      </c>
      <c r="B116" s="3" t="s">
        <v>153</v>
      </c>
      <c r="C116" s="127"/>
      <c r="D116" s="142"/>
      <c r="E116" s="91">
        <v>4074.84</v>
      </c>
      <c r="F116" s="87">
        <v>781.34</v>
      </c>
      <c r="G116" s="91">
        <v>40443.42</v>
      </c>
      <c r="H116" s="93">
        <v>45438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35587.24</v>
      </c>
    </row>
    <row r="117" spans="1:14" ht="15.75" thickBot="1">
      <c r="A117" s="10" t="str">
        <f t="shared" si="7"/>
        <v>Q892922 20</v>
      </c>
      <c r="B117" s="3" t="s">
        <v>153</v>
      </c>
      <c r="C117" s="125">
        <v>20</v>
      </c>
      <c r="D117" s="141">
        <v>37569.65</v>
      </c>
      <c r="E117" s="91">
        <v>2092.4299999999998</v>
      </c>
      <c r="F117" s="87" t="s">
        <v>86</v>
      </c>
      <c r="G117" s="91">
        <v>39662.080000000002</v>
      </c>
      <c r="H117" s="93">
        <v>45459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37569.65</v>
      </c>
    </row>
    <row r="118" spans="1:14" ht="15.75" thickBot="1">
      <c r="A118" s="10" t="str">
        <f t="shared" si="7"/>
        <v>Q892922 20</v>
      </c>
      <c r="B118" s="3" t="s">
        <v>153</v>
      </c>
      <c r="C118" s="127"/>
      <c r="D118" s="142"/>
      <c r="E118" s="91">
        <v>2092.4299999999998</v>
      </c>
      <c r="F118" s="87">
        <v>781.34</v>
      </c>
      <c r="G118" s="91">
        <v>40443.42</v>
      </c>
      <c r="H118" s="93">
        <v>45469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37569.65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13">
    <mergeCell ref="C117:C118"/>
    <mergeCell ref="D117:D118"/>
    <mergeCell ref="C111:C112"/>
    <mergeCell ref="D111:D112"/>
    <mergeCell ref="C113:C114"/>
    <mergeCell ref="D113:D114"/>
    <mergeCell ref="C115:C116"/>
    <mergeCell ref="D115:D116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C81:C82"/>
    <mergeCell ref="D81:D82"/>
    <mergeCell ref="C83:C84"/>
    <mergeCell ref="D83:D84"/>
    <mergeCell ref="C85:C86"/>
    <mergeCell ref="D85:D86"/>
    <mergeCell ref="C74:C75"/>
    <mergeCell ref="D74:D75"/>
    <mergeCell ref="C76:C77"/>
    <mergeCell ref="D76:D77"/>
    <mergeCell ref="C79:C80"/>
    <mergeCell ref="D79:D80"/>
    <mergeCell ref="C68:C69"/>
    <mergeCell ref="D68:D69"/>
    <mergeCell ref="C70:C71"/>
    <mergeCell ref="D70:D71"/>
    <mergeCell ref="C72:C73"/>
    <mergeCell ref="D72:D73"/>
    <mergeCell ref="C61:C62"/>
    <mergeCell ref="D61:D62"/>
    <mergeCell ref="C63:C64"/>
    <mergeCell ref="D63:D64"/>
    <mergeCell ref="C66:C67"/>
    <mergeCell ref="D66:D67"/>
    <mergeCell ref="C55:C56"/>
    <mergeCell ref="D55:D56"/>
    <mergeCell ref="C57:C58"/>
    <mergeCell ref="D57:D58"/>
    <mergeCell ref="C59:C60"/>
    <mergeCell ref="D59:D60"/>
    <mergeCell ref="C48:C49"/>
    <mergeCell ref="D48:D49"/>
    <mergeCell ref="C50:C51"/>
    <mergeCell ref="D50:D51"/>
    <mergeCell ref="C53:C54"/>
    <mergeCell ref="D53:D54"/>
    <mergeCell ref="C44:C45"/>
    <mergeCell ref="D44:D45"/>
    <mergeCell ref="C46:C47"/>
    <mergeCell ref="D46:D47"/>
    <mergeCell ref="C22:C23"/>
    <mergeCell ref="D22:D23"/>
    <mergeCell ref="C24:C25"/>
    <mergeCell ref="D24:D25"/>
    <mergeCell ref="C26:C27"/>
    <mergeCell ref="D26:D27"/>
    <mergeCell ref="C28:C29"/>
    <mergeCell ref="D28:D29"/>
    <mergeCell ref="C30:C31"/>
    <mergeCell ref="D30:D31"/>
    <mergeCell ref="C32:C33"/>
    <mergeCell ref="D32:D33"/>
    <mergeCell ref="C38:C39"/>
    <mergeCell ref="D38:D39"/>
    <mergeCell ref="C40:C41"/>
    <mergeCell ref="D40:D41"/>
    <mergeCell ref="C42:C43"/>
    <mergeCell ref="D42:D43"/>
    <mergeCell ref="C36:C37"/>
    <mergeCell ref="D36:D37"/>
    <mergeCell ref="C34:C35"/>
    <mergeCell ref="D34:D35"/>
    <mergeCell ref="C1:H1"/>
    <mergeCell ref="C4:C5"/>
    <mergeCell ref="D4:D5"/>
    <mergeCell ref="C6:C7"/>
    <mergeCell ref="D6:D7"/>
    <mergeCell ref="C20:C21"/>
    <mergeCell ref="D20:D21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4" sqref="A4:E8"/>
    </sheetView>
  </sheetViews>
  <sheetFormatPr baseColWidth="10" defaultRowHeight="15"/>
  <cols>
    <col min="1" max="1" width="10.5703125" style="3" customWidth="1"/>
    <col min="2" max="2" width="14.28515625" style="3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8" t="s">
        <v>162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44958</v>
      </c>
      <c r="C7" s="28">
        <f>SUMIF(SUSS!H:H,'Control de pagos'!K1,SUSS!I:I)</f>
        <v>24323.595214619338</v>
      </c>
      <c r="D7" s="28">
        <f>'Control de pagos'!K2</f>
        <v>0</v>
      </c>
      <c r="E7" s="41">
        <f>C7+D7</f>
        <v>24323.595214619338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Q193947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Q273697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Q651953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Q892922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2023-03-14T12:57:46Z</dcterms:modified>
</cp:coreProperties>
</file>